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en_skoroszyt"/>
  <mc:AlternateContent xmlns:mc="http://schemas.openxmlformats.org/markup-compatibility/2006">
    <mc:Choice Requires="x15">
      <x15ac:absPath xmlns:x15ac="http://schemas.microsoft.com/office/spreadsheetml/2010/11/ac" url="Z:\GRUPA ROBOCZA\Grupa Robocza ds. KSOW\GR ds. KSOW_2021\4. Spotkanie GR KSOW_tryb zdalny_8.12.2021\3. uchwała nr 61_zmiana PO 2020-2021_do zatwierdzenia\"/>
    </mc:Choice>
  </mc:AlternateContent>
  <xr:revisionPtr revIDLastSave="0" documentId="13_ncr:1_{0F9BEF20-34B1-4E6E-B241-96E34E5B771B}" xr6:coauthVersionLast="47" xr6:coauthVersionMax="47" xr10:uidLastSave="{00000000-0000-0000-0000-000000000000}"/>
  <bookViews>
    <workbookView xWindow="-120" yWindow="-120" windowWidth="29040" windowHeight="15840" firstSheet="10" xr2:uid="{00000000-000D-0000-FFFF-FFFF00000000}"/>
  </bookViews>
  <sheets>
    <sheet name="Podsumowanie" sheetId="19" r:id="rId1"/>
    <sheet name="Dolnośląska JR" sheetId="48" r:id="rId2"/>
    <sheet name="Kujawsko-pomorska JR" sheetId="22" r:id="rId3"/>
    <sheet name="Lubelska JR" sheetId="42" r:id="rId4"/>
    <sheet name="Lubuska JR" sheetId="24" r:id="rId5"/>
    <sheet name="Łódzka JR" sheetId="41" r:id="rId6"/>
    <sheet name="Małopolska JR" sheetId="40" r:id="rId7"/>
    <sheet name="Mazowiecka JR" sheetId="27" r:id="rId8"/>
    <sheet name="Opolska JR" sheetId="50" r:id="rId9"/>
    <sheet name="Podkarpacka JR" sheetId="29" r:id="rId10"/>
    <sheet name="Podlaska JR" sheetId="37" r:id="rId11"/>
    <sheet name="Pomorska JR" sheetId="51" r:id="rId12"/>
    <sheet name="Śląska JR" sheetId="45" r:id="rId13"/>
    <sheet name="Świętokrzyska JR" sheetId="33" r:id="rId14"/>
    <sheet name="Warmińsko-mazurska JR" sheetId="34" r:id="rId15"/>
    <sheet name="Wielkopolska JR" sheetId="46" r:id="rId16"/>
    <sheet name="Zachodniopomorska JR" sheetId="36" r:id="rId17"/>
    <sheet name="CDR (JC)" sheetId="47" r:id="rId18"/>
  </sheets>
  <definedNames>
    <definedName name="_xlnm._FilterDatabase" localSheetId="17" hidden="1">'CDR (JC)'!$A$6:$WVT$83</definedName>
    <definedName name="_xlnm.Print_Area" localSheetId="15">'Wielkopolska JR'!$A$1:$R$277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111" i="47" l="1"/>
  <c r="O111" i="47"/>
  <c r="O124" i="51"/>
  <c r="N124" i="51"/>
  <c r="D17" i="19" s="1"/>
  <c r="N117" i="51"/>
  <c r="N115" i="51"/>
  <c r="N111" i="51"/>
  <c r="N105" i="51"/>
  <c r="N103" i="51"/>
  <c r="N101" i="51"/>
  <c r="N99" i="51"/>
  <c r="N96" i="51"/>
  <c r="N93" i="51"/>
  <c r="N91" i="51"/>
  <c r="N89" i="51"/>
  <c r="N81" i="51"/>
  <c r="N74" i="51"/>
  <c r="N67" i="51"/>
  <c r="N62" i="51"/>
  <c r="N58" i="51"/>
  <c r="N54" i="51"/>
  <c r="N48" i="51"/>
  <c r="N37" i="51"/>
  <c r="N35" i="51"/>
  <c r="M29" i="51"/>
  <c r="M21" i="51"/>
  <c r="M16" i="51"/>
  <c r="M14" i="51"/>
  <c r="M12" i="51"/>
  <c r="M10" i="51"/>
  <c r="P118" i="50"/>
  <c r="I62" i="50"/>
  <c r="O46" i="50"/>
  <c r="O118" i="50" s="1"/>
  <c r="D14" i="19" s="1"/>
  <c r="M16" i="50"/>
  <c r="M13" i="50"/>
  <c r="M7" i="50"/>
  <c r="Q78" i="48"/>
  <c r="I73" i="48"/>
  <c r="N72" i="48"/>
  <c r="N62" i="48"/>
  <c r="I61" i="48"/>
  <c r="I60" i="48"/>
  <c r="N57" i="48"/>
  <c r="N55" i="48"/>
  <c r="I52" i="48"/>
  <c r="I51" i="48"/>
  <c r="I50" i="48"/>
  <c r="N49" i="48"/>
  <c r="I49" i="48"/>
  <c r="N47" i="48"/>
  <c r="N39" i="48"/>
  <c r="I38" i="48"/>
  <c r="I37" i="48"/>
  <c r="N36" i="48"/>
  <c r="I35" i="48"/>
  <c r="I32" i="48"/>
  <c r="I28" i="48"/>
  <c r="N27" i="48"/>
  <c r="I27" i="48"/>
  <c r="O19" i="48"/>
  <c r="M19" i="48"/>
  <c r="I16" i="48"/>
  <c r="O15" i="48"/>
  <c r="M15" i="48"/>
  <c r="I15" i="48"/>
  <c r="M14" i="48"/>
  <c r="M12" i="48"/>
  <c r="C24" i="19"/>
  <c r="D22" i="19"/>
  <c r="D20" i="19"/>
  <c r="D19" i="19"/>
  <c r="D16" i="19"/>
  <c r="D15" i="19"/>
  <c r="D13" i="19"/>
  <c r="D12" i="19"/>
  <c r="N109" i="40"/>
  <c r="D11" i="19"/>
  <c r="D10" i="19"/>
  <c r="D9" i="19"/>
  <c r="D8" i="19"/>
  <c r="O275" i="46"/>
  <c r="N275" i="46"/>
  <c r="O39" i="45"/>
  <c r="N39" i="45"/>
  <c r="D18" i="19" s="1"/>
  <c r="D23" i="19" l="1"/>
  <c r="D21" i="19"/>
  <c r="P78" i="48"/>
  <c r="D7" i="19" s="1"/>
  <c r="Q149" i="42"/>
  <c r="P149" i="42"/>
  <c r="Q52" i="41"/>
  <c r="P52" i="41"/>
  <c r="O109" i="40"/>
  <c r="O44" i="36" l="1"/>
  <c r="N44" i="36"/>
  <c r="P57" i="34"/>
  <c r="O57" i="34"/>
  <c r="O43" i="33"/>
  <c r="N43" i="33"/>
  <c r="N37" i="37" l="1"/>
  <c r="M37" i="37"/>
  <c r="P15" i="37"/>
  <c r="P14" i="37"/>
  <c r="P13" i="37"/>
  <c r="P12" i="37"/>
  <c r="P11" i="37"/>
  <c r="P10" i="37"/>
  <c r="P56" i="29"/>
  <c r="O56" i="29"/>
  <c r="O176" i="27"/>
  <c r="P176" i="27" l="1"/>
  <c r="O44" i="24" l="1"/>
  <c r="P44" i="24"/>
  <c r="P53" i="22"/>
  <c r="O53" i="22"/>
  <c r="M41" i="27" l="1"/>
  <c r="D24"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Kirowska Kamila</author>
  </authors>
  <commentList>
    <comment ref="M19" authorId="0" shapeId="0" xr:uid="{00000000-0006-0000-0400-000001000000}">
      <text>
        <r>
          <rPr>
            <sz val="9"/>
            <color indexed="81"/>
            <rFont val="Tahoma"/>
            <family val="2"/>
            <charset val="238"/>
          </rPr>
          <t xml:space="preserve">Do weryfikacji
</t>
        </r>
      </text>
    </comment>
  </commentList>
</comments>
</file>

<file path=xl/sharedStrings.xml><?xml version="1.0" encoding="utf-8"?>
<sst xmlns="http://schemas.openxmlformats.org/spreadsheetml/2006/main" count="7273" uniqueCount="3547">
  <si>
    <t>Kwota</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</si>
  <si>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</si>
  <si>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</si>
  <si>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</si>
  <si>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</si>
  <si>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</si>
  <si>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</si>
  <si>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</si>
  <si>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</si>
  <si>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</si>
  <si>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</si>
  <si>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</si>
  <si>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</si>
  <si>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</si>
  <si>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</si>
  <si>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</si>
  <si>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</si>
  <si>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</si>
  <si>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</si>
  <si>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</si>
  <si>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</si>
  <si>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</si>
  <si>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</si>
  <si>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</si>
  <si>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</si>
  <si>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</si>
  <si>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</si>
  <si>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</si>
  <si>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</si>
  <si>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</si>
  <si>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</si>
  <si>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</si>
  <si>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</si>
  <si>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</si>
  <si>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</si>
  <si>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Operacje partnerów</t>
  </si>
  <si>
    <t>Liczba</t>
  </si>
  <si>
    <t>`</t>
  </si>
  <si>
    <t>II</t>
  </si>
  <si>
    <t>Wspieranie rozwoju przedsiębiorczości na obszarach wiejskich poprzez podnoszenie poziomu wiedzy i umiejętności w obszarze małego przetwórstwa lokalnego lub w obszarze rozwoju zielonej gospodarki, w tym tworzenie nowych miejsc pracy</t>
  </si>
  <si>
    <t>warsztaty, konferencja, audyt</t>
  </si>
  <si>
    <t>liczba warsztatów</t>
  </si>
  <si>
    <t>producenci rolni i przetwórcy żywności na terenie Dolnego Śląska</t>
  </si>
  <si>
    <t>I-III</t>
  </si>
  <si>
    <t xml:space="preserve"> -</t>
  </si>
  <si>
    <t>DZD DOZEDO Sp. z o. o.</t>
  </si>
  <si>
    <t>Wystawowa 1, 51-618 Wrocław</t>
  </si>
  <si>
    <t>liczba uczestników  warsztatów</t>
  </si>
  <si>
    <t>17-20</t>
  </si>
  <si>
    <t>liczba konferencji</t>
  </si>
  <si>
    <t>liczba uczestników konferencji</t>
  </si>
  <si>
    <t>35-40</t>
  </si>
  <si>
    <t>audyt (planowana liczba produktów poddanych certyfikacji)</t>
  </si>
  <si>
    <t>8-10</t>
  </si>
  <si>
    <t>I-IV</t>
  </si>
  <si>
    <t>III</t>
  </si>
  <si>
    <t>impreza plenerowa</t>
  </si>
  <si>
    <t>liczba imprez plenerowych</t>
  </si>
  <si>
    <t>II-IV</t>
  </si>
  <si>
    <t>I</t>
  </si>
  <si>
    <t>Uniwersytet Przyrodniczy we Wrocławiu</t>
  </si>
  <si>
    <t>ul. C.K. Norwida 25, 50-375 Wrocław</t>
  </si>
  <si>
    <t>liczba konkursów</t>
  </si>
  <si>
    <t>liczba uczestników konkursu</t>
  </si>
  <si>
    <t>Szkoleniowy wyjazd studyjny pn. "Agrotechniczne aspekty uprawy winorośli i poprawy jakości wina lokalnego"</t>
  </si>
  <si>
    <t>wyjazd studyjny</t>
  </si>
  <si>
    <t>liczba wyjazdów studyjnych</t>
  </si>
  <si>
    <t>naukowcy prowadzący badania i studia w obszarach objętych tematyką szkolenia oraz pracownicy doradztwa rolniczego; praktycy oraz producenci zainteresowani poszerzeniem oferty gospodarstwa, właściciele winnic i winiarni, osoby zainteresowane rozpoczęciem działalności winiarskiej, osoby zawodowo zainteresowane tematyką polskiego wina, osoby związane zawodowo z braną winiarską.</t>
  </si>
  <si>
    <t>liczba uczestników wyjazdów studyjnych</t>
  </si>
  <si>
    <t>25-30</t>
  </si>
  <si>
    <t>VI</t>
  </si>
  <si>
    <t>Audycja telewizyjna "Sielskie życie"</t>
  </si>
  <si>
    <t>audycja telewizyjna</t>
  </si>
  <si>
    <t>audycje telewizyjne (liczba odcinków audycji)</t>
  </si>
  <si>
    <t>mieszkańcy Dolnego Śląska, w różnym wieku i z różnych grup społecznych, zainteresowani obraniem drogi życiowej, związanej z terenami wiejskimi; osoby które zamieszkują tereny wiejskie od dawna i są zainteresowane rozwojem tych terenów, poprawą infrastruktury i zwiększeniem komfortu życia.</t>
  </si>
  <si>
    <t>Telewizja Polska S.A. Oddział Terenowy we Wrocławiu</t>
  </si>
  <si>
    <t xml:space="preserve">Telewizja Polska S.A. z siedzibą w Warszawie ul. J.P. Woronicza 17, 00-999 Warszawa,
Oddział Terenowy we Wrocławiu, al. Karkonoska 8, 53-015 Wrocław
</t>
  </si>
  <si>
    <t>szkolenie</t>
  </si>
  <si>
    <t>liczba uczestników szkoleń</t>
  </si>
  <si>
    <t>wyjazd studyjny; publikacja</t>
  </si>
  <si>
    <t>mieszkańcy gmin wiejskich (partnerów projektu): gminy Dzierżoniów, woj. dolnośląskie oraz gminy Krobia, woj. wielkopolskie. Będą to wiejscy liderzy, sołtysi, członkowie organizacji pozarządowych i wiejskich, a także przedstawiciele lokalnych społeczności i przedsiębiorcy angażujący się społecznie. W grupie znajdą się ponadto osoby stawiające pierwsze kroki w budowaniu ofert wiosek tematycznych i pracujące nad poszerzeniem oferty turystycznej, która docelowo będzie sprzyjała rozwojowi przedsiębiorczości na wsi.</t>
  </si>
  <si>
    <t>Gmina Dzierżoniów</t>
  </si>
  <si>
    <t>Piastowska 1, 58-200 Dzierżoniów</t>
  </si>
  <si>
    <t>liczba publikacji</t>
  </si>
  <si>
    <t>liczba sztuk publikacji</t>
  </si>
  <si>
    <t xml:space="preserve">Dobre przykłady realizacji wielofunduszowych RLKS-ów jako źródło wiedzy i doświadczeń w rozwoju międzyterytorialnej współpracy pomiędzy lokalnymi grupami działania”  </t>
  </si>
  <si>
    <t>szkolenie/seminarium/warsztat/potkanie, publikacja wyjazd studyjny, konferencja</t>
  </si>
  <si>
    <t>liczba szkoleń/seminariów/warsztatów/spotkań</t>
  </si>
  <si>
    <t>pracownicy Biur LGD, członkowie zarządów, rad oceniających, członkowie Lokalnych Grup Działania z obszaru Dolnego Śląska oraz pracownicy Samorządu Województwa</t>
  </si>
  <si>
    <t>Związek Stowarzyszeń „Dolnośląska Sieć Partnerstw LGD”</t>
  </si>
  <si>
    <t>Wojska Polskiego 67/69, 56-400 Oleśnica</t>
  </si>
  <si>
    <t>liczba uczestników szkoleń/seminariów/warsztatów/spotkań</t>
  </si>
  <si>
    <t>36-40</t>
  </si>
  <si>
    <t>warsztaty</t>
  </si>
  <si>
    <t>III-IV</t>
  </si>
  <si>
    <t>liczba uczestników warsztatów</t>
  </si>
  <si>
    <t>Efekty wdrażania Lokalnej Strategii Rozwoju na terenie Powiatu Żnińskiego-seminarium wraz z wyjazdem studyjnym</t>
  </si>
  <si>
    <t>promocja efektów realizacji LSR, wzmocnienie pozycji lokalnych grup działania w regionie kujawsko-pomorskim oraz zwiększenie ich potencjału w celu realizacji wspólnych inicjatyw i aktywizacji lokalnych społeczności</t>
  </si>
  <si>
    <t>seminarium</t>
  </si>
  <si>
    <t>osoba</t>
  </si>
  <si>
    <t>członkowie lokalnych grup działania i przedstawiciele organów LGD, pracownicy biur</t>
  </si>
  <si>
    <t>Stowarzyszenie Lokalna Grupa Działania Pałuki-Wspólna Sprawa</t>
  </si>
  <si>
    <t>Pl. Działowy 6
88-400 Żnin</t>
  </si>
  <si>
    <t>wizyta studyjna</t>
  </si>
  <si>
    <t xml:space="preserve">Uzasadnienie: Operacja wybrana w konkursie 4/2020 dla partnerów KSOW </t>
  </si>
  <si>
    <t>Prezentacja dobrych praktyk ekologicznej działalności rolniczej na obszarach wiejskich szansą dla rolnictwa ekologicznego w Gminie Aleksandrów Kujawski</t>
  </si>
  <si>
    <t>podniesienie wiedzy uczestników nt. sposobów działania i organizacji gospodarstwa i przetwórni żywności ekologicznej, popularyzacja dobrych praktyk, wymiana wiedzy i doświadczeń</t>
  </si>
  <si>
    <t>rolnicy, sadownicy, drobni przetwórcy, przedstawicielki kół gospodyń wiejskich oraz  instytucji i organizacji wspierającej rozwój obszarów wiejskich z Gminy Aleksandrów Kuj.</t>
  </si>
  <si>
    <t>Gmina Aleksandrów Kujawski</t>
  </si>
  <si>
    <t>Promocja dobrych praktyk w przetwórstwie i rolnictwie ekologicznym-poszukiwanie rynków zbytu</t>
  </si>
  <si>
    <t>członkowie Stowarzyszenia, rolnicy i przetwórcy żywności ekologicznej, doradcy i przedstawiciele instytucji i organizacji wspierających rozwój ww. produkcji, doradcy rolniczy</t>
  </si>
  <si>
    <t>Kujawsko-Pomorskie Stowarzyszenie Producentów Ekologicznych EKOŁAN</t>
  </si>
  <si>
    <t>Pokrzydowo 139, 87-312 Zbiczno</t>
  </si>
  <si>
    <t>Gospodarka pasieczna w aspektach aktualnych zagrożeń chorobami pszczół</t>
  </si>
  <si>
    <t>podniesienie wiedzy uczestników przedsięwzięć nt. właściwej gospodarki pasiecznej, ochrony rodzin pszczelich przed chorobami, podniesienie świadomości rolników nt. właściwego stosowania środków ochrony roślin oraz  popularyzacja zrównoważonego rozwoju obszarów wiejskich, wymiana doświadczeń podczas międzynarodowej konferencji pszczelarzy</t>
  </si>
  <si>
    <t>szkolenia</t>
  </si>
  <si>
    <t>właściciele pasiek, regionalni producenci sprzętu, rolnicy, sadownicy, zielarze, plantatorzy, działkowcy, mieszkańcy regionu</t>
  </si>
  <si>
    <t>Regionalny Związek Pszczelarzy w Toruniu</t>
  </si>
  <si>
    <t>Środkowa 11, 87-100 Toruń</t>
  </si>
  <si>
    <t>konferencja</t>
  </si>
  <si>
    <t>Akcelerator Agroinnowacji 2020- szkolenia dla studentów z województwa kujawsko-pomorskiego, planujących innowacyjne działania w sektorze agro jako wariant swojej przyszłej drogi zawodowej</t>
  </si>
  <si>
    <t>mieszkańcy województwa z grupy do 35 roku życia, studentów i absolwentów szkół rolniczych</t>
  </si>
  <si>
    <t>Agro Klaster Kujawy-Stowarzyszenie Na Rzecz Innowacji i Rozwoju</t>
  </si>
  <si>
    <t>ul. Bernardyńska 6-8; 85-029 Bydgoszcz</t>
  </si>
  <si>
    <t xml:space="preserve"> - </t>
  </si>
  <si>
    <t>publikacja</t>
  </si>
  <si>
    <t>szt.</t>
  </si>
  <si>
    <t>XXX Olimpiada Wiedzy Rolniczej</t>
  </si>
  <si>
    <t>konkurs</t>
  </si>
  <si>
    <t>rolnicy z regionu</t>
  </si>
  <si>
    <t xml:space="preserve">Kujawsko-Pomorski Ośrodek Doradztwa Rolniczego </t>
  </si>
  <si>
    <t>89-122 Minikowo</t>
  </si>
  <si>
    <t>Samowystarczalność energetyczna na obszarach wiejskich</t>
  </si>
  <si>
    <t>podniesienie wiedzy nt. istoty współpracy przy budowaniu i funkcjonowania biogazowni rolniczych oraz korzyści ze wspólnego działania , zwiększenie liczby inicjatyw na rzecz zielonej gospodarki</t>
  </si>
  <si>
    <t>rolnicy producenci substratów do biogazowni, przedstawiciele samorządów lokalnych</t>
  </si>
  <si>
    <t>Kujawsko-Pomorska Izba Rolnicza z siedzibą w Przysieku</t>
  </si>
  <si>
    <t>Przysiek, 87-134 Zławieś Wielka</t>
  </si>
  <si>
    <t>liczba uczestników wyjazdu</t>
  </si>
  <si>
    <t>III, IV</t>
  </si>
  <si>
    <t>liczba uczestników szkolenia</t>
  </si>
  <si>
    <t>Święto Produktu Lokalnego</t>
  </si>
  <si>
    <t>Impreza plenerowa, szkolenie, spot</t>
  </si>
  <si>
    <t>szacowana liczba uczestników imprezy plenerowej</t>
  </si>
  <si>
    <t>dzieci i młodzież z wiejskich szkół podstawowych województwa lubelskiego</t>
  </si>
  <si>
    <t>Lokalna Grupa Działania "Owocowy Szlak"</t>
  </si>
  <si>
    <t>liczba spotów</t>
  </si>
  <si>
    <t>Konferencja</t>
  </si>
  <si>
    <t>60</t>
  </si>
  <si>
    <t>Święto Pieroga Nadwieprzańskiego - wizyta studyjno - szkoleniowa połączona z impreza plenerową</t>
  </si>
  <si>
    <t>Mieszkańcy gminy, producenci żywności tradycyjnej, potencjalni beneficjenci</t>
  </si>
  <si>
    <t>Gminna Biblioteka Publiczna w Ułężu</t>
  </si>
  <si>
    <t>Ułęż 173                                          08-504 Ułęż</t>
  </si>
  <si>
    <t>XXII Lubelskie Święto Chleba</t>
  </si>
  <si>
    <t xml:space="preserve">Warsztat, konferencja, impreza plenerowa, stoisko wystawiennicze, prasa, spot, konkurs, </t>
  </si>
  <si>
    <t xml:space="preserve"> Rzemieślnicy, producenci, rolnicy, producenci żywności wysokiej jakości, twórcy ludowi, dzieci i młodzież, osoby pracujące, osoby bezrobotna, seniorzy, turyści, producenci produktów lokalnych i tradycyjnych</t>
  </si>
  <si>
    <t xml:space="preserve">ul. Rynek 2                                     20-111 Lublin </t>
  </si>
  <si>
    <t>szacowana liczba odwiedzających stoisko wystawiennicze</t>
  </si>
  <si>
    <t>liczba ogłoszeń prasowych</t>
  </si>
  <si>
    <t>liczba spotów radiowych</t>
  </si>
  <si>
    <t>liczba uczestników konkursów</t>
  </si>
  <si>
    <t>Warsztat, konferencja</t>
  </si>
  <si>
    <t>Lokalna Grupa Działania  na Rzecz Rozwoju Gmin Powiatu Lubelskiego - "Kraina wokół Lublina"</t>
  </si>
  <si>
    <t>ul. Narutowicza 37/5                   20-016 Lublin</t>
  </si>
  <si>
    <t xml:space="preserve">liczba szkoleń </t>
  </si>
  <si>
    <t>Turystyka szansą na aktywizację i rozwój gospodarczy obszarów wiejskich powiatu łęczyńskiego</t>
  </si>
  <si>
    <t>Szkolenie, publikacja, doradztwo, sesja fotograficzna</t>
  </si>
  <si>
    <t>Powiat Łęczyński</t>
  </si>
  <si>
    <t>Al.. Jana Pawła II                               21-010 Łęczna</t>
  </si>
  <si>
    <t xml:space="preserve">liczba uczestników szkoleń </t>
  </si>
  <si>
    <t xml:space="preserve">nakład publikacji </t>
  </si>
  <si>
    <t xml:space="preserve">liczba zdjęć </t>
  </si>
  <si>
    <t>Warsztaty, impreza plenerowa</t>
  </si>
  <si>
    <t xml:space="preserve">liczba warsztatów </t>
  </si>
  <si>
    <t>liczba uczestników warsztatu</t>
  </si>
  <si>
    <t xml:space="preserve">Miejsce z duszą - ludzie z pasją </t>
  </si>
  <si>
    <t xml:space="preserve">Warsztaty </t>
  </si>
  <si>
    <t>Koło Gospodyń Wiejskich w Świciechowie Dużym</t>
  </si>
  <si>
    <t>Świeciechów Duży 204         23-235 Świeciechów Duży</t>
  </si>
  <si>
    <t>Dobre bo nasze - Fajsławice Naturalne</t>
  </si>
  <si>
    <t xml:space="preserve">Zwiększenie udziału zainteresowanych stron we wdrażaniu inicjatyw na rzecz rozwoju obszarów wiejskich. Wspieranie rozwoju przedsiębiorczości na obszarach wiejskich przez podnoszenie poziomu wiedzy i umiejętności w obszarze małego przetwórstwa lokalnego lub w obszarze rozwoju zielonej gospodarki, w tym tworzenie nowych miejsc pracy.. Wspieranie rozwoju przedsiębiorczości na obszarach wiejskich przez podnoszenie poziomu wiedzy i umiejętności w obszarach innych niż wskazane w pkt. 4.6. Promocja jakości życia na wsi lub promocja wsi jako miejsca do życia i rozwoju zawodowego . Wspieranie tworzenia sieci współpracy partnerskiej dotyczącej rolnictwa i obszarów wiejskich przez podnoszenie poziomu wiedzy w tym zakresie </t>
  </si>
  <si>
    <t>Warsztaty, konferencja, impreza plenerowa</t>
  </si>
  <si>
    <t>Gminne Stowarzyszenie Aktywnych Kobiet w Fajsławicach</t>
  </si>
  <si>
    <t xml:space="preserve">ilość szkoleń </t>
  </si>
  <si>
    <t>ilość konkursów</t>
  </si>
  <si>
    <t xml:space="preserve">ilość imprez plenerowych </t>
  </si>
  <si>
    <t>Festiwal edukacyjno-promocyjny  "Na styku Trzech Ziem</t>
  </si>
  <si>
    <t>Impreza plenerowa, szkolenie, konkursy</t>
  </si>
  <si>
    <t>mieszkańcy województwa lubelskiego w tym osoby związane z zielarstwem</t>
  </si>
  <si>
    <t>III,IV</t>
  </si>
  <si>
    <t>Miejski Dom kultury w Belżycach</t>
  </si>
  <si>
    <t xml:space="preserve">ul. Tysiąclecia 26                        24-200 Bełżyce                     </t>
  </si>
  <si>
    <t>Warsztaty, jarmark i  zabawa ludowa</t>
  </si>
  <si>
    <t xml:space="preserve">Zwiększenie udziału zainteresowanych stron we wdrażaniu inicjatyw na rzecz rozwoju obszarów wiejskich.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 </t>
  </si>
  <si>
    <t>szkolenie, impreza plenerowa, konkurs</t>
  </si>
  <si>
    <t>Miejsko-Gminne Centrum Kultury w Rykach</t>
  </si>
  <si>
    <t>ul. Warszawska 11                          08-500 Ryki</t>
  </si>
  <si>
    <t xml:space="preserve">liczba uczestników imprezy plenerowej </t>
  </si>
  <si>
    <t>"Prawdziwy smak"czyli kredens  żywności w Gminie Hrubieszów</t>
  </si>
  <si>
    <t xml:space="preserve">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t>
  </si>
  <si>
    <t>szkolenie, warsztaty, publikacja</t>
  </si>
  <si>
    <t>Stowarzyszenie Kobiet Gminy Hrubieszów Polskie Kwiaty</t>
  </si>
  <si>
    <t>Wołajowice 33                                  22-500 Hrubieszów</t>
  </si>
  <si>
    <t xml:space="preserve">liczba tytułów publikacji </t>
  </si>
  <si>
    <t>Gmina Strzyżewice</t>
  </si>
  <si>
    <t xml:space="preserve">Publikacja </t>
  </si>
  <si>
    <t xml:space="preserve">mieszkańcy gminy Strzyżewice, </t>
  </si>
  <si>
    <t>1/15</t>
  </si>
  <si>
    <t>Lokalna Grupa Działania Zielone Światło</t>
  </si>
  <si>
    <t>ul. Piastów 10 B, 66 - 600 Krosno Odrzańskie</t>
  </si>
  <si>
    <t>Piknik z Lubuskim LGD nad Odrą</t>
  </si>
  <si>
    <t xml:space="preserve">Cel operacji: zwiększenie rozpoznawalności lubuskich LGD 
i województwa lubuskiego, prezentacja osiągnięć lubuskiej wsi oraz promocja turystyczna obszaru oraz nawiązanie współpracy na rzecz promocji turystki, produktu regionalnego przez LGD. Ukazanie wizerunku regionu, jako miejsca atrakcyjnego do życia i rozwoju zawodowego, w tym promocja dóbr spożywczych wytwarzanych w województwie (regionalnych i lokalnych). TEMAT: Promocja jakości życia na wsi lub promocja wsi jako miejsca do życia i rozwoju zawodowego
</t>
  </si>
  <si>
    <t>stoisko wystawiennicze</t>
  </si>
  <si>
    <t xml:space="preserve">Liczba stoisk wystawienniczych/Szacowana liczba odwiedzających stoiska wystawiennicze </t>
  </si>
  <si>
    <t>1/1000</t>
  </si>
  <si>
    <t>Wystawcy, przedsiębiorcy, przedstawiciele branży turystycznej  z obszaru LGD województwa lubuskiego</t>
  </si>
  <si>
    <t>1</t>
  </si>
  <si>
    <t>Poznaj swego sąsiada – prezentacja produktów tradycyjnych i regionalnych</t>
  </si>
  <si>
    <t>Cel operacji: wzrost rozwoju przedsiębiorczości ukierunkowanej na produkcję produktów regionalnych lub tradycyjnych na obszarach wiejskich na terenie Powiatu Żagańskiego  TEMAT: Aktywizacja mieszkańców obszarów wiejskich w celu tworzenia partnerstw na rzecz realizacji projektów nakierowanych na rozwój tych obszarów, w skład których wchodzą przedstawiciele sektora publicznego, sektora prywatnego oraz organizacji pozarządowych oraz Wspieranie rozwoju przedsiębiorczości na obszarach wiejskich przez podnoszenie poziomu wiedzy i umiejętności w obszarze małego przetwórstwa lokalnego lub w obszarze rozwoju zielonej gospodarki, w tym tworzenie nowych miejsc pracy  oraz Promocja jakości życia na wsi lub promocja wsi jako miejsca do życia i rozwoju zawodowego oraz Wspieranie tworzenia sieci współpracy partnerskiej dotyczącej rolnictwa i obszarów wiejskich przez podnoszenie poziomu wiedzy w tym zakresie</t>
  </si>
  <si>
    <t>1/20</t>
  </si>
  <si>
    <t>Producenci produktów regionalnych lub/i tradycyjnych z terenu powiatu żagańskiego oraz przedstawiciele lokalnego samorządu działający na rzecz rozwoju obszarów wiejskich</t>
  </si>
  <si>
    <t>Powiat Żagański</t>
  </si>
  <si>
    <t>ul. Dworcowa 39, 68 - 100 Żagań</t>
  </si>
  <si>
    <t>Młodzi Producenci Rolni</t>
  </si>
  <si>
    <t>Cel operacji: promocja szerokiej współpracy młodych producentów rolnych oraz osób związanych zawodowo lub zamieszkujących tereny wiejskie województwa lubuskiego, rozwijanie twórczych zainteresowań wśród młodych producentów rolnych, rozbudzanie ambicji dalszego doskonalenia zawodowego, wymiana doświadczeń i przekazywanie dobrych praktyk w tym w zakresie bezpieczeństwa pracy, popularyzacja osiągnięć w rolnictwie i nowych metod rozwoju. TEMAT: Upowszechnianie wiedzy w zakresie optymalizacji wykorzystywania przez mieszkańców obszarów wiejskich zasobów środowiska naturalnego oraz Wspieranie rozwoju przedsiębiorczości na obszarach wiejskich przez podnoszenie poziomu wiedzy i umiejętności w obszarze małego przetwórstwa lokalnego lub w obszarze rozwoju zielonej gospodarki, w tym tworzenie nowych miejsc pracy  oraz Promocja jakości życia na wsi lub promocja wsi jako miejsca do życia i rozwoju zawodowego oraz Wspieranie tworzenia sieci współpracy partnerskiej dotyczącej rolnictwa i obszarów wiejskich przez podnoszenie poziomu wiedzy w tym zakresie</t>
  </si>
  <si>
    <t>konferencja, konkurs/olimpiada</t>
  </si>
  <si>
    <t>liczba konferencji/liczba uczestników konferencji/liczba konkursów/olimpiad Liczba uczestników konkursów / olimpiad</t>
  </si>
  <si>
    <t>1/50/1/20</t>
  </si>
  <si>
    <t>Uczniowie Zespołów Szkół Centrów Kształcenia Rolniczego z terenu województwa lubuskiego oraz młodzi producenci rolni</t>
  </si>
  <si>
    <t>Związek Młodzieży Wiejskiej</t>
  </si>
  <si>
    <t>ul. Chmielna 6/6, 00-020 Warszawa</t>
  </si>
  <si>
    <t>Konferencja pod nazwą: Ochrona wód i powietrza, uwzględniając wymagania ramowej dyrektywy wodnej, dyrektywy azotanowej, dyrektywy NEC</t>
  </si>
  <si>
    <t>Cel operacji: przekazanie i wymiana wiedzy podczas konferencji z zaproponowanego zakresu tematycznego tj. Ochrona wód i powietrza, uwzględniając wymagania ramowej dyrektywy wodnej, dyrektywy azotanowej, dyrektywy NEC oraz jej późniejsze wykorzystanie w praktyce przez uczestników. TEMAT: Upowszechnianie wiedzy w zakresie optymalizacji wykorzystywania przez mieszkańców obszarów wiejskich zasobów środowiska naturalnego oraz Wspieranie rozwoju przedsiębiorczości na obszarach wiejskich przez podnoszenie poziomu wiedzy i umiejętności w obszarach innych niż wskazane w pkt. 4.7 oraz Wspieranie tworzenia sieci współpracy partnerskiej dotyczącej rolnictwa i obszarów wiejskich przez podnoszenie poziomu wiedzy w tym zakresie oraz Upowszechnianie wiedzy w zakresie planowania rozwoju lokalnego z uwzględnieniem potencjału ekonomicznego, społecznego i środowiskowego danego obszaru</t>
  </si>
  <si>
    <t>liczba konferencji/liczba uczestników konferencji</t>
  </si>
  <si>
    <t>1/50</t>
  </si>
  <si>
    <t>Lubuski Ośrodek Doradztwa Rolniczego w Kalsku</t>
  </si>
  <si>
    <t>Kalsk 91, 66-100 Sulechów</t>
  </si>
  <si>
    <t>Dożynki Gminne- Przytoczna 2020</t>
  </si>
  <si>
    <t>Cel operacji: zainicjowanie wspólnych działań przez producentów rolnych, zrzeszania organizacji, które wzmocnią ich pozycję na rynku i pozwolą rozwijać produkcję we właściwym kierunku TEMAT: Upowszechnianie wiedzy w zakresie optymalizacji wykorzystywania przez mieszkańców obszarów wiejskich zasobów środowiska naturalnego oraz Promocja jakości życia na wsi lub promocja wsi jako miejsca do życia i rozwoju zawodowego</t>
  </si>
  <si>
    <t>liczba imprez plenerowych/szacowana liczba uczestników imprez plenerowych</t>
  </si>
  <si>
    <t>Mieszkańcy powiatu międzyrzeckiego a w szczególności gminy Przytoczna, a przede wszystkim rolnicy i osoby korzystające ze środków Programu Rozwoju Obszarów Wiejskich</t>
  </si>
  <si>
    <t>Gmina Przytoczna</t>
  </si>
  <si>
    <t>ul. Rokitniańska 4, 66-340 Przytoczna</t>
  </si>
  <si>
    <t>Nowoczesne rolnictwo w zgodzie z tradycją i ekologią – objazd studyjny</t>
  </si>
  <si>
    <t>Cel operacji: organizacja objazdu studyjnego po wybranych sudeckich gospodarstwach, które podjęły ciekawe i skuteczne inicjatywy na rzecz rozwoju obszarów wiejskich. Wiedza i umiejętności nabyte podczas objazdu skutkować będą nowymi inicjatywami na obszarach wiejskich województwa lubuskiego. TEMAT: Wspieranie rozwoju przedsiębiorczości na obszarach wiejskich przez podnoszenie poziomu wiedzy i umiejętności w obszarach innych niż wskazane w pkt. 4.6</t>
  </si>
  <si>
    <t>liczba wyjazdów studyjnych/liczba uczestników wyjazdów studyjnych</t>
  </si>
  <si>
    <t>1/8</t>
  </si>
  <si>
    <t>Rolnicy z terenu województwa lubuskiego gotowi na zmianę lub rozpoczęcie działalności w oparciu o tradycję, ekologie i zrównoważoną gospodarkę
oraz przedstawiciele Muzeum Etnograficznego w Zielonej Górze</t>
  </si>
  <si>
    <t>Muzeum Etnograficzne w Zielonej Górze-Ochli</t>
  </si>
  <si>
    <t>Zielone targi w Powiecie Żagańskim</t>
  </si>
  <si>
    <t>targi</t>
  </si>
  <si>
    <t>liczba targów/liczba uczestników targów</t>
  </si>
  <si>
    <t>1/1250</t>
  </si>
  <si>
    <t>Wystawcy prezentujący swoje produkty i towary, przedstawiciele stowarzyszeń –prezentujący swoją działalność, animatorzy z terenów wiejskich prowadzący warsztaty wyplatania z wikliny, wyplatania wianków, wykonywania naczyń z gliny</t>
  </si>
  <si>
    <t>Targi: Smaki Regionu</t>
  </si>
  <si>
    <t>targi/impreza plenerowa</t>
  </si>
  <si>
    <t xml:space="preserve">liczba targów / imprez plenerowych/Szacowana liczba uczestników targów / imprez plenerowych </t>
  </si>
  <si>
    <t>Mieszkańcy obszarów wiejskich województwa lubuskiego, osoby niepełnosprawne, młodzież, rolnicy, sołtysi i rady sołeckie, członkowie Kół Gospodyń Wiejskich, którzy odwiedzą imprezę</t>
  </si>
  <si>
    <t>Gmina Zwierzyn</t>
  </si>
  <si>
    <t>ul. Wojska Polskiego 8, 66 - 542</t>
  </si>
  <si>
    <t>Poznajemy tradycje naszego regionu - wiem gdzie mieszkam</t>
  </si>
  <si>
    <t>Cel operacji: pokazanie mieszkańcom wsi tradycji, kultury i obyczajów regionu. Poznanie strojów, muzyki i tańca lubuskiego oraz górali bukowińskich. Warsztaty wzbogacą ich wiedzę i pozwolą zwiększyć poczucie tożsamości i przynależności do miejsca swojego zamieszkania. Projekt będzie też przyczyną wyjścia z domu i spotkania się z innymi osobami, a ponadto będzie to wydarzenie kulturalne na terenach wiejskich. TEMAT: Promocja jakości życia na wsi lub promocja wsi jako miejsca do życia i rozwoju zawodowego oraz Upowszechnianie wiedzy w zakresie planowania rozwoju lokalnego z uwzględnieniem potencjału ekonomicznego, społecznego i środowiskowego danego obszaru</t>
  </si>
  <si>
    <t>liczba warsztatów/liczba uczestników</t>
  </si>
  <si>
    <t>2/50</t>
  </si>
  <si>
    <t xml:space="preserve">Rolnicy, ich rodziny, emerytowani rolnicy oraz mieszkańcy wsi szczególnie starsi i niepełnosprawni z terenu województwa lubuskiego </t>
  </si>
  <si>
    <t xml:space="preserve">Koło Gospodyń Wiejskich w Urzutach </t>
  </si>
  <si>
    <t xml:space="preserve"> ul. Brzozowa 2, 66 - 010 Urzuty</t>
  </si>
  <si>
    <t>Rzemiosło artystyczne formą aktywizacji mieszkańców obszarów wiejskich</t>
  </si>
  <si>
    <t>Uczestnicy w wieku emerytalnym</t>
  </si>
  <si>
    <t>II-III</t>
  </si>
  <si>
    <t>Publikacja „Wieś Powiatu Żagańskiego- dziedzictwo i przyszłość”</t>
  </si>
  <si>
    <t>Cel operacji: Promocja rozwoju obszarów wiejskich i prezentacja dorobku wsi poprzez wykonanie i dystrybucję publikacji wśród społeczności Powiatu Żagańskiego. TEMAT: Upowszechnianie wiedzy w zakresie optymalizacji wykorzystywania przez mieszkańców obszarów wiejskich zasobów środowiska naturalnego oraz Promocja jakości życia na wsi lub promocja wsi jako miejsca do życia i rozwoju zawodowego oraz Wspieranie tworzenia sieci współpracy partnerskiej dotyczącej rolnictwa i obszarów wiejskich przez podnoszenie poziomu wiedzy w tym zakresie oraz Upowszechnianie wiedzy w zakresie planowania rozwoju lokalnego z uwzględnieniem potencjału ekonomicznego, społecznego i środowiskowego danego obszaru</t>
  </si>
  <si>
    <t>liczba tytułów publikacji</t>
  </si>
  <si>
    <t xml:space="preserve">Sołectwa w Powiecie Żagańskim, biblioteki miejskie i wiejskie z terenu Powiatu, uczestnicy dożynek wojewódzkich w 2020 r. na terenie Powiatu Żagańskiego, jako nagrody w otwartych konkursach oraz  wśród uczestników, mieszkańców powiatu i województwa   </t>
  </si>
  <si>
    <t>Konkurs ekologiczny pn. ,, Myśl ekologicznie- drugie życie plastiku’’</t>
  </si>
  <si>
    <t>Cel operacji: uświadomienie najmłodszym, że plastik ma kilka żyć i w naszych rękach leży to czy wykorzystamy ten fakt. Motywacja dzieci do twórczego działania i wykorzystania odpadów, co może wpłynąć na późniejszej poszerzenie na większą skalę i zmotywowanie dzieci i ich rodziców do wdrażania w życie dobrych praktyk wykorzystywania plastiku powtórnie. TEMAT: Upowszechnianie wiedzy w zakresie optymalizacji wykorzystywania przez mieszkańców obszarów wiejskich zasobów środowiska naturalnego oraz Wspieranie rozwoju przedsiębiorczości na obszarach wiejskich przez podnoszenie poziomu wiedzy i umiejętności w obszarach innych niż wskazane w pkt. 4.6</t>
  </si>
  <si>
    <t>liczba konkursów/liczba uczestników konkursów</t>
  </si>
  <si>
    <t>Konkurs pn.: Najładniejsze gospodarstwo agroturystyczne województwa lubuskiego w 2020 roku.</t>
  </si>
  <si>
    <t>Liczba konkursów/Liczba uczestników konkursów</t>
  </si>
  <si>
    <t>1/11-15</t>
  </si>
  <si>
    <t>Gospodarstwa agroturystyczne województwa lubuskiego</t>
  </si>
  <si>
    <t>Cel operacji: ożywienie lokalnej tradycji, mobilizacja społeczności lokalnej do wspólnej pracy i wszelkich inicjatyw na rzecz rozwoju obszarów wiejskich.
Promocja wsi jako miejsca do życia, rozwoju i poprawy jakości życia, popularyzacji tradycji kulinarnej i twórczości ludowej i wykreowania pozytywnego wizerunku gminy na rzecz rozwoju wiejskiej działalności gospodarczej.</t>
  </si>
  <si>
    <t>Cel operacji: organizacja warsztatów malarskich i rzeźbiarskich dla środowisk zagrożonych wykluczeniem społecznym, promocja tradycji rzeźbiarskich i malarskich poprzez realizacje warsztatów, edukacja w zakresie regionalnego dziedzictwa kulturowego ze szczególnym uwzględnieniem artystycznej twórczości ludowej, propagowanie powrotu do tradycji wykorzystywanej współcześnie jako nowe formy designu. TEMAT: Upowszechnianie wiedzy w zakresie planowania rozwoju lokalnego z uwzględnieniem potencjału ekonomicznego, społecznego i środowiskowego danego obszaru</t>
  </si>
  <si>
    <t>Konkurs "Produkt Lokalny Podbabiogórza"</t>
  </si>
  <si>
    <t>osoby w różnym wieku od dzieci i młodzieży, w szczególności osoby do 35 roku życia mieszkające na obszarach wiejskich oraz starsze z terenu powiatu suskiego</t>
  </si>
  <si>
    <t>Stowarzyszenie Lokalna Grupa Działania "Podbabiogórze"</t>
  </si>
  <si>
    <t>ul. Adama Mickiewicza 19, 34-200 Sucha Beskidzka</t>
  </si>
  <si>
    <t>Pogłębienie i wymiana wiedzy pomiędzy uczestnikami wyjazdu w zakresie innowacyjnych nowych rozwiązań w przetwórstwie i produkcji żywności w oparciu o wiedzę przekazywaną przez praktyków z Województwa Opolskiego-producentów, przetwórców, sprzedawców sektora rolno-spożywczego.</t>
  </si>
  <si>
    <t>Instytut Rozwoju Obszarów Wiejskich</t>
  </si>
  <si>
    <t>ul. Ł. Górnickiego 3, 31-222 Kraków</t>
  </si>
  <si>
    <t>Magia ziół i miodów w małych gospodarstwach rolnych</t>
  </si>
  <si>
    <t>Przekazywanie wiedzy i umiejętności na temat pozyskiwania i sprzedaży ziół i miodów, czyli produktów które daje nam bogactwo środowiska naturalnego. Przypomniane zostaną również dawne tradycyjne metody stosowania ziół i miodów.</t>
  </si>
  <si>
    <t>Małopolscy rolnicy z powiatu: wadowickiego, tarnowskiego, krakowskiego, nowosądeckiego, właściciele małych gospodarstw rolnych, gospodarstw ekologicznych oraz agroturystycznych, przedstawiciele LGD, przedstawiciele powiatowych zespołów doradztwa rolniczego</t>
  </si>
  <si>
    <t>Małopolska Izba Rolnicza</t>
  </si>
  <si>
    <t>Os. Krakowiaków 45A/15, 31-964 Kraków</t>
  </si>
  <si>
    <t>Warsztaty pieczenia i dekoracji ciast dla Kół Gospodyń Wiejskich z Powiatu Dąbrowskiego</t>
  </si>
  <si>
    <t>Zwiększenie wiedzy KGW na temat przygotowania ciast i dekoracji tych ciast poprzez zorganizowanie warsztatów.</t>
  </si>
  <si>
    <t>przedstawiciele KGW z terenu powiatu dąbrowskiego</t>
  </si>
  <si>
    <t>Stowarzyszenie Samorządów Powiatu Dąbrowskiego</t>
  </si>
  <si>
    <t>ul. Berka Joselewicza 5, 33-200 Dabrowa Tarnowska</t>
  </si>
  <si>
    <t>liczba uczestników wyjazdu studyjnego</t>
  </si>
  <si>
    <t xml:space="preserve">Konkurs "Kultura i folklor Podbabiogórza" </t>
  </si>
  <si>
    <t>osoby w różnym wieku od dzieci i młodzieży, w szczególności osoby do 35 roku życia mieszkające  na obszarach wiejskich oraz starsze z terenu powiatu suskiego</t>
  </si>
  <si>
    <t>Podtrzymywanie tradycji - warsztaty praktyczne dla Kół Gospodyń Wiejskich</t>
  </si>
  <si>
    <t xml:space="preserve">liczba wyjazdów studyjnych </t>
  </si>
  <si>
    <t>Innowacyjne formy współpracy i organizacji krótkich łańcuchów dostaw</t>
  </si>
  <si>
    <t>Zwiększenie wiedzy uczestników konferencji w zakresie małego przetwórstwa, krótkich łańcuchów dostaw i innowacyjnych form współpracy w organizacji sprzedaży oraz aktywizacja do podejmowania działań kooperacyjnych.</t>
  </si>
  <si>
    <t>Małopolski Ośrodek Doradztwa Rolniczego z siedzibą w Karniowicach</t>
  </si>
  <si>
    <t>ul. Osiedlowa 9, 32-082 Karniowice</t>
  </si>
  <si>
    <t>100</t>
  </si>
  <si>
    <t>Ochotnica i Tylmanowa w sercu Gorców</t>
  </si>
  <si>
    <t>stoisko wystawiennicze/materiał drukowany</t>
  </si>
  <si>
    <t>liczba stoisk</t>
  </si>
  <si>
    <t>Gmina Ochotnica Dolna</t>
  </si>
  <si>
    <t>Os. Dłubacze 160, 34-452 Ochotnica Dolna</t>
  </si>
  <si>
    <t>szacowana liczba odwiedzających stoisko</t>
  </si>
  <si>
    <t>materiał drukowany</t>
  </si>
  <si>
    <t>EtnoMałopolska - 3 dniowe warsztaty szkoleniowe dla przedstawicielek Kół Gospodyń Wiejskich z Województwa Małopolskiego - strażniczego dziedzictwa kulturowego regionu</t>
  </si>
  <si>
    <t>Uświadomienie regionalne, budowanie rozwoju regionalnego opartego na lokalnym dziedzictwie i na własnej tożsamości. Przybliżenie uczestniczkom tzw. współczesnej filozofii dziedzictwa według, której rozumiane jest ono jako celowa i świadoma obecność przeszłości w teraźniejszości, obecność odziedziczonego z przeszłości posiadającego szczególną wartość zbioru zasobów materialnych i niematerialnych oraz realizowanych na jego bazie praktyk kulturowych danej społeczności.</t>
  </si>
  <si>
    <t>przedstawicielki KGW z Województwa Małopolskiego</t>
  </si>
  <si>
    <t>Wymiana wiedzy i doświadczeń na rzecz rozwoju wsi</t>
  </si>
  <si>
    <t>KGW Kryspinianki</t>
  </si>
  <si>
    <t>Koło Gospodyń Wiejskich "Kryspinianki" w Kryspinowie</t>
  </si>
  <si>
    <t>Kryspinów 164, 32-060 Liszki</t>
  </si>
  <si>
    <t>32</t>
  </si>
  <si>
    <t>16</t>
  </si>
  <si>
    <t>Partnerstwo międzynarodowe szansą na rozwój obszarów wiejskich</t>
  </si>
  <si>
    <t xml:space="preserve">nawiązanie współpracy międzynarodowej; wsparcie rozwoju przedsiębiorczości opartej o produkt lokalny oraz aktywności społecznej mieszkańców na obszarach wiejskich przez podnoszenie poziomu wiedzy i umiejętności </t>
  </si>
  <si>
    <t>członkowie LGD, lokalni liderzy, przedstawiciele stowarzyszeń z obszaru partnerów, osoby bezpośrednio zaangażowane we wdrażanie LSR, przedsiębiorcy oraz pracownicy biura LGD jak również przedstawiciele Partnerów</t>
  </si>
  <si>
    <t xml:space="preserve">
Lokalna Grupa Działania Ziemi Mińskiej</t>
  </si>
  <si>
    <t>ul. Tuwima 2a, lokal U-3
05-300 Mińsk Mazowiecki</t>
  </si>
  <si>
    <t xml:space="preserve">liczba uczestników wyjazdów studyjnych </t>
  </si>
  <si>
    <t>14</t>
  </si>
  <si>
    <t>Przetwórstwo mleka w gospodarstwie rolnym – szansą rozwoju obszarów wiejskich</t>
  </si>
  <si>
    <t xml:space="preserve">podniesienie wiedzy w zakresie technologii, wymagań higienicznych, bezpieczeństwa żywności oraz wymagań prawno-administracyjnych przy zakładaniu działalności z małego przetwórstwa na poziomie własnego gospodarstwa
</t>
  </si>
  <si>
    <t>warsztaty serowarskie</t>
  </si>
  <si>
    <t>8</t>
  </si>
  <si>
    <t>rolnicy i mieszkańcy obszarów wiejskich zainteresowani przetwórstwem mleka</t>
  </si>
  <si>
    <t>Mazowiecki Ośrodek Doradztwa Rolniczego z siedzibą w Warszawie</t>
  </si>
  <si>
    <t xml:space="preserve">ul. Czereśniowa 98, 02-456 Warszawa </t>
  </si>
  <si>
    <t xml:space="preserve">minimum 144 maksimum 160 </t>
  </si>
  <si>
    <t xml:space="preserve">liczba konferencji </t>
  </si>
  <si>
    <t xml:space="preserve">Wyjazd studyjny: „Produkcja wina i soków oraz enoturystyka szansą na rozwój dla gospodarstw z woj. mazowieckiego” </t>
  </si>
  <si>
    <t xml:space="preserve">poznanie nowych technologii, innowacyjnych rozwiązań i uwarunkowań organizacyjnych wynikających z rodzaju prowadzonej działalności rolniczej o zróżnicowanych kierunkach w tym prowadzeniu winnic i enoturystyki </t>
  </si>
  <si>
    <t>rolnicy, producenci rolni, doradcy rolni, przedstawiciele LGD- mieszkańcy obszarów wiejskich województwa mazowieckiego</t>
  </si>
  <si>
    <t>Mazowiecka Izba Rolnicza</t>
  </si>
  <si>
    <t>ul. Wolności 2, 05-804 Parzniew</t>
  </si>
  <si>
    <t>Aktywizacja mieszkańców wsi Gminy Pilawa na rzecz innowacyjnych form przedsiębiorczości</t>
  </si>
  <si>
    <t>podniesienie wiedzy w zakresie działalności gospodarstw agroturystycznych, jak również wytwórców lokalnych produktów ekologicznych</t>
  </si>
  <si>
    <t>wyjazd studyjny, broszura</t>
  </si>
  <si>
    <t xml:space="preserve">rolnicy z terenów wiejskich Gminy Pilawa, przedstawiciele LGD oraz  koordynator </t>
  </si>
  <si>
    <t>Miasto i Gmina Pilawa</t>
  </si>
  <si>
    <t>Al. Wyzwolenia 158, 08-440 Pilawa</t>
  </si>
  <si>
    <t>43</t>
  </si>
  <si>
    <t xml:space="preserve">liczba wydanych broszur, artykułów, publikacji itp. </t>
  </si>
  <si>
    <t>2000</t>
  </si>
  <si>
    <t>Liga Aktywnych Organizacji Pozarządowych</t>
  </si>
  <si>
    <t xml:space="preserve">budowa silnego, aktywnego społeczeństwa w tym rozwój i wzmacnianie potencjału organizacji pozarządowych  na obszarze powiatu radomskiego, przysuskiego, zwoleńskiego </t>
  </si>
  <si>
    <t xml:space="preserve">warsztat, konferencja, konkurs </t>
  </si>
  <si>
    <t>12</t>
  </si>
  <si>
    <t>mieszkańcy obszarów wiejskich, mieszkańcy obszarów miejskich, organizacje pozarządowe, lokalni liderzy, przedstawiciele instytucji kultury i samorządów</t>
  </si>
  <si>
    <t>LGD Stowarzyszenie "Razem dla Radomki"</t>
  </si>
  <si>
    <t>ul. Zielona 127, 26-652 Janiszew</t>
  </si>
  <si>
    <t>50</t>
  </si>
  <si>
    <t xml:space="preserve">liczba konkursów </t>
  </si>
  <si>
    <t>18</t>
  </si>
  <si>
    <t xml:space="preserve">Produkt lokalny i tradycyjny dla lokalnej społeczności </t>
  </si>
  <si>
    <t xml:space="preserve"> podniesienie poziomu wiedzy mieszkańców województwa mazowieckiego na temat szans rozwoju jakie daje inwestycja w produkt lokalny i tradycyjny</t>
  </si>
  <si>
    <t>3000</t>
  </si>
  <si>
    <t>mieszkańcy województwa mazowieckiego</t>
  </si>
  <si>
    <t>Powiat płocki</t>
  </si>
  <si>
    <t>ul. Bielska 59, 09-400 Płock</t>
  </si>
  <si>
    <t>Integracja społeczna mieszkańców płockiego Mazowsza</t>
  </si>
  <si>
    <t>podniesienie wiedzy w zakresie wdrażania oddolnych inicjatyw społecznych na rzecz integracji społecznej mieszkańców Mazowsza regionu płockiego</t>
  </si>
  <si>
    <t>szkolenie, publikacja</t>
  </si>
  <si>
    <t>3</t>
  </si>
  <si>
    <t xml:space="preserve">mieszkańcy województwa mazowieckiego  zamieszkujący na terenach wiejskich </t>
  </si>
  <si>
    <t>Stowarzyszenie Akademia Praktyki i Innowacji</t>
  </si>
  <si>
    <t>Męczenino 27, 09-451 Męczenino</t>
  </si>
  <si>
    <t>30</t>
  </si>
  <si>
    <t>1000</t>
  </si>
  <si>
    <t>Szlakiem Jabłkowym - Wyjazd studyjny do Austrii</t>
  </si>
  <si>
    <t>podniesienie wiedzy w zakresie rozwoju turystyki na terenach wiejskich z wykorzystaniem potencjału rolniczego, sadowniczego i warzywniczego</t>
  </si>
  <si>
    <t xml:space="preserve">wyjazd studyjny </t>
  </si>
  <si>
    <t xml:space="preserve">rolnicy/sadownicy specjalizujący się w produkcji jabłek- zajmujący się produkcją sadowniczą; osoby/podmioty zajmujące się przetwórstwem owoców i warzyw; przedstawiciele organizacji branżowych związanych z sadownictwem/przetwórstwem owoców i warzyw; właściciele przedsiębiorstw; osoby fizyczne prowadzące działalność gospodarczą; samorządowcy; osoby z obszaru województwa mazowieckiego i podlaskiego
</t>
  </si>
  <si>
    <t>Lokalna Organizacja Turystyczna "LOT nad Bugiem"</t>
  </si>
  <si>
    <t>ul. Berka Joselewicza 3, 08-220 Sarnaki</t>
  </si>
  <si>
    <t>Zielarstwo jako innowacyjna forma przedsiębiorczości na obszarach wiejskich - wyjazd studyjny</t>
  </si>
  <si>
    <t>informowanie oraz zwiększenie zainteresowanych stron we wdrażaniu inicjatyw na rzecz rozwoju obszarów wiejskich poprzez coraz nowsze rozwiązania z zakresu zielarstwa</t>
  </si>
  <si>
    <t>rolnicy i doradcy rolniczy zainteresowani tematyką zielarstwa</t>
  </si>
  <si>
    <t>Współdziałanie rolników szansa ich rozwoju na obszarach Wiejskich Polski</t>
  </si>
  <si>
    <t>zwiększenie udziału uczniów szkół rolniczych we wdrażaniu inicjatyw na rzecz rozwoju obszarów wiejskich, ze szczególnym uwzględnieniem działań wspólnych rolników, takich jak sprzedaż bezpośrednia, RHD, GPR, działanie Współpraca, spółdzielczości czy kooperatyw spożywczych itp.</t>
  </si>
  <si>
    <t>szkolenie, wyjazd studyjny, publikacja elektroniczna</t>
  </si>
  <si>
    <t xml:space="preserve">uczniowie i nauczyciele szkół rolniczych z województwa mazowieckiego </t>
  </si>
  <si>
    <t>Stowarzyszenie Centrum Edukacji Tradycja i Współczesność</t>
  </si>
  <si>
    <t>ul. Komuny Paryskiej 56/48, 30-389  Kraków</t>
  </si>
  <si>
    <t>75</t>
  </si>
  <si>
    <t>liczba targów, imprez plenerowych/ wystaw</t>
  </si>
  <si>
    <t>Miasto i Gmina Serock</t>
  </si>
  <si>
    <t>ul. Rynek 21, 05-140 Serock</t>
  </si>
  <si>
    <t>VII Jarmark Raciąski - operacja o charakterze wystawienniczym</t>
  </si>
  <si>
    <t>promocja produktów oraz  prezentacja rodzimych producentów i organizacji pozarządowych działających na obszarach wiejskich, które zajmują się wytwarzaniem i sprzedażą żywności wysokiej jakości; zwiększenie rozpoznawalności produktów wśród mieszkańców powiatu płońskiego oraz poza jego obszarem; promocja tradycji, zwyczajów i kultury regionu</t>
  </si>
  <si>
    <t>impreza plenerowa, materiał drukowany,  konkurs, inne - baner</t>
  </si>
  <si>
    <t>mieszkańcy Miasta i Gminy Raciąż, Powiatu Płońskiego oraz częściowo Województwa Mazowieckiego – uczestnicy VII Jarmarku, grupy teatralne, ludowe, zespoły artystyczne itp.</t>
  </si>
  <si>
    <t>Miejskie Centrum Kultury, Sportu i Rekreacji im. Ryszarda Kaczorowskiego w Raciążu</t>
  </si>
  <si>
    <t>ul. Parkowa 14, 09-140 Raciąż</t>
  </si>
  <si>
    <t xml:space="preserve">liczba plakatów </t>
  </si>
  <si>
    <t>500</t>
  </si>
  <si>
    <t xml:space="preserve">liczba ulotek </t>
  </si>
  <si>
    <t xml:space="preserve">10000 </t>
  </si>
  <si>
    <t xml:space="preserve">liczba banerów </t>
  </si>
  <si>
    <t xml:space="preserve">II </t>
  </si>
  <si>
    <t>XXVII Olimpiada Wiedzy Rolniczej</t>
  </si>
  <si>
    <t>podniesienie wiedzy i kompetencji młodych rolników, aktywizowanie młodzieży wiejskiej</t>
  </si>
  <si>
    <t>olimpiada</t>
  </si>
  <si>
    <t>liczba olimpiad</t>
  </si>
  <si>
    <t>młodzi rolnicy, mieszkańcy obszarów wiejskich z powiatów: ciechanowskiego, mławskiego, płońskiego, pułtuskiego, żuromińskiego, legionowskiego i nowodworskiego prowadzący gospodarstwa samodzielnie lub wspólnie z rodzicami</t>
  </si>
  <si>
    <t>liczba uczestników olimpiad</t>
  </si>
  <si>
    <t>Warsztaty podnoszące kwalifikacje dla mieszkańców obszaru LGD Natura i kultura</t>
  </si>
  <si>
    <t>zaangażowanie osób starszych, podniesienie kompetencji i nabycie nowych umiejętności oraz przeciwdziałanie wykluczeniu społecznemu i zainicjowanie do większej aktywności lokalnej społeczności</t>
  </si>
  <si>
    <t>mieszkańcy LGD Natura i Kultura, przedstawiciele LGD</t>
  </si>
  <si>
    <t>"LGD Natura i Kultura"</t>
  </si>
  <si>
    <t>ul. Warszawska 28, 05-480 Karczew</t>
  </si>
  <si>
    <t>Olimpiada Wiedzy Rolniczej</t>
  </si>
  <si>
    <t xml:space="preserve">celem operacji jest aktywizacja społeczności wiejskiej do pogłębienia wiedzy rolniczej, lepszego gospodarowania oraz podejmowania inicjatyw w zakresie rozwoju obszarów wiejskich, w tym tworzenia miejsc pracy na terenach wiejskich </t>
  </si>
  <si>
    <t>rolnicy prowadzący gospodarstwa rolne samodzielnie lub wspólnie z rodzicami z terenu powiatów: gostynińskiego, płockiego  i sierpeckiego</t>
  </si>
  <si>
    <t>Promocja najciekawszych obiektów turystyki wiejskiej na Mazowszu</t>
  </si>
  <si>
    <t xml:space="preserve">promocja najciekawszych obiektów turystyki wiejskiej na Mazowszu </t>
  </si>
  <si>
    <t xml:space="preserve">konferencja, materiał drukowany, informacje i publikacje w internecie  </t>
  </si>
  <si>
    <t>mieszkańcy województwa mazowieckiego: właściciele obiektów agroturystycznych i turystyki wiejskiej prezentowanych w przewodniku, Informacje Turystyczne, Ośrodki Doradztwa Rolniczego, Lokalne Grupy Działania, Lokalne Organizacje Turystyczne, branża turystyczna i media</t>
  </si>
  <si>
    <t>Mazowiecka Regionalna Organizacja Turystyczna</t>
  </si>
  <si>
    <t>ul. Nowy Świat 27/2, 00-029 Warszawa</t>
  </si>
  <si>
    <t xml:space="preserve">liczba informacji, publikacji w internecie </t>
  </si>
  <si>
    <t>Budowa produktu turystyki wiejskiej szansą na rozwój obszarów wiejskich gminy Serock</t>
  </si>
  <si>
    <t xml:space="preserve"> podniesienie wiedzy w zakresie sposobów budowania produktu turystyki wiejskiej, podejmowanie inicjatyw na rzecz rozwoju obszarów wiejskich poprzez wykorzystanie potencjału turystycznego gminy
</t>
  </si>
  <si>
    <t>rolnicy z terenu gminy Serock, członkinie Kół Gospodyń Wiejskich działających na terenie gminy,  właściciele gospodarstw agroturystycznych położonych na terenie gminy oraz inne osoby lub członkowie stowarzyszeń zaangażowani w budowanie więzi lokalnych</t>
  </si>
  <si>
    <t>#NasielskaWieś - historie wybrane</t>
  </si>
  <si>
    <t xml:space="preserve">publikacja informacji na temat historii  wybranych wsi z terenu Gminy Nasielsk z uwzględnieniem genezy ich nazw, ciekawostek historycznych przykładów społeczno- kulturalnych, form zrzeszeń ludzi aktywnie działających na terenach wiejskich </t>
  </si>
  <si>
    <t>mieszkańcy gminy Nasielsk</t>
  </si>
  <si>
    <t>Gmina Nasielsk</t>
  </si>
  <si>
    <t>ul. Elektronowa 3, 05-190 Nasielsk</t>
  </si>
  <si>
    <t>Wkład organizacji pozarządowych w zrównoważony rozwój obszarów wiejskich w województwie mazowieckim</t>
  </si>
  <si>
    <t>rozpowszechnienie informacji na temat zakresu, możliwości i wyników działań organizacji pozarządowych na rzecz zrównoważonego rozwoju obszarów wiejskich;  innowacji technicznej; promowania idei smart villages oraz aktywizacji społecznej</t>
  </si>
  <si>
    <t>ekspertyza</t>
  </si>
  <si>
    <t xml:space="preserve">liczba ekspertyz </t>
  </si>
  <si>
    <t>samorządy gminne, powiatowe, wojewódzkie, gminne organizacje i koła zainteresowań, zwłaszcza koła gospodyń wiejskich, jednostki straży pożarnej, Towarzystwo Uniwersytetów Ludowych (oddziały mazowiecki i warszawski), rady i koła seniorów, powiatowe centra pomocy rodzinie oraz sołtysi, opiekunowie społeczni, szkoły rolnicze</t>
  </si>
  <si>
    <t>Muzeum Historii Polskiego Ruchu Ludowego</t>
  </si>
  <si>
    <t>al. Wilanowska 204, 02-730 Warszawa</t>
  </si>
  <si>
    <t>Promocja obszaru partnerstwa LGD Razem dla Rozwoju poprzez publikację projektów grantowych</t>
  </si>
  <si>
    <t xml:space="preserve">promocja dobrych praktyk  zrównoważonego rozwoju obszaru partnerstwa Stowarzyszenia LGD Razem dla Rozwoju </t>
  </si>
  <si>
    <t>mieszkańcy obszarów wiejskich objętych obszarem działalności Stowarzyszenia LGD Razem dla Rozwoju</t>
  </si>
  <si>
    <t>Stowarzyszenie Lokalna Grupa Działania "Razem dla Rozwoju"</t>
  </si>
  <si>
    <t>ul. Rębowska 52 lokal 3,4,6, 09-450 Wyszogród</t>
  </si>
  <si>
    <t>Wsparcie promocji i rozwoju Szlaku Kulinarnego Województwa Opolskiego Opolski Bifyj - przykład dobrej praktyki</t>
  </si>
  <si>
    <t>-</t>
  </si>
  <si>
    <t>Opolska Regionalna Organizacja Turystyczna</t>
  </si>
  <si>
    <t>ul. Żeromskiego 3, 45-053 Opole</t>
  </si>
  <si>
    <t>stoisko wystawiennicze na imprezie plenerowej</t>
  </si>
  <si>
    <t xml:space="preserve">liczba stoisk wystawienniczych </t>
  </si>
  <si>
    <t xml:space="preserve">członkowie Sieci - szlaku Kulinarnego Województwa Opolskiego Opolski Bifyj, mieszkańcy województwa opolskiego, turyści odwiedzający region </t>
  </si>
  <si>
    <t>szacowana liczba odwiedzających stoisko wystawiennicze na imprezie plenerowej</t>
  </si>
  <si>
    <t>publikacja / materiał drukowany</t>
  </si>
  <si>
    <t>liczba tytułów publikacji / materiałów drukowanych</t>
  </si>
  <si>
    <t>Zechcesz tu zostać</t>
  </si>
  <si>
    <t>CEL i PRZEDMIOT: Promocja obszaru Stowarzyszenia „Brzesko-Oławska Wieś Historyczna” poprzez produkcję i udostępnienie filmu pn. Zechcesz tu zostać prezentującego efekty (przykłady projektów)  wdrażania PROW na obszarze LGD „Brzesko-Oławska Wieś Historyczna” w okresie do 30 października 2020 r. TEMAT 1: Aktywizacja mieszkańców obszarów wiejskich w celu tworzenia partnerstw na rzecz realizacji projektów nakierowanych na rozwój tych obszarów, w skład których wchodzą przedstawiciele sektora publicznego, prywatnego oraz organizacji pozarządowych. 2: Upowszechnianie wiedzy w zakresie optymalizacji wykorzystywania przez mieszkańców obszarów wiejskich zasobów środowiska naturalnego. 3: Wspieranie rozwoju przedsiębiorczości na obszarach wiejskich przez podnoszenie poziomu wiedzy i umiejętności w obszarach innych niż obszar małego przetwórstwa lokalnego czy rozwój zielonej gospodarki, w tym tworzenie nowych miejsc pracy. 4: Promocja jakości życia na wsi lub promocja wsi jako miejsca do rozwoju i życia zawodowego.</t>
  </si>
  <si>
    <t>informacje i publikacje w internecie</t>
  </si>
  <si>
    <t>liczba informacji / publikacji w internecie</t>
  </si>
  <si>
    <t xml:space="preserve">mieszkańcy obszaru działania Stowarzyszenia „Brzesko-Oławska Wieś Historyczna” tj. : mieszkańcy woj. opolskiego (Gmina Lewin Brzeski, Olszanka, Skarbimierz, Grodków) oraz woj. dolnośląskiego (Gmina Oława)
</t>
  </si>
  <si>
    <t>I - IV</t>
  </si>
  <si>
    <t>Stowarzyszenie „Brzesko-Oławska Wieś Historyczna”</t>
  </si>
  <si>
    <t>Krzyżowice 72, 49-332 Olszanka</t>
  </si>
  <si>
    <t>liczba stron internetowych, na których zostanie zamieszczona informacja / publikacja</t>
  </si>
  <si>
    <t>liczba odwiedzin strony internetowej</t>
  </si>
  <si>
    <t>Przedsiębiorcze wsie tematyczne przykładem dla mieszkańców terenu Euro-Country</t>
  </si>
  <si>
    <t>Stowarzyszenie "Euro-Country"</t>
  </si>
  <si>
    <t>ul. Raciborska 4, 47-260 Polska Cerekiew</t>
  </si>
  <si>
    <t>mieszkańcy terenu Euro-Country, turyści</t>
  </si>
  <si>
    <t>Wpływ Produktów Lokalnych na rozwój turystyki</t>
  </si>
  <si>
    <t>Cel: Zwiększenie udziału zainteresowanych stron we wdrażaniu inicjatyw na rzecz rozwoju obszarów wiejskich; mobilizowanie producentów i przetwórców do tworzenia grup producenckich; zwiększenie wiedzy osób zajmujących się turystyką w celu nabycia umiejętności promowania walorów turystycznych i tworzenia oferty obszaru LGD; zdobycie przez producentów produktów lokalnych wiedzy koniecznej do utworzenia Centrum Produktu Lokalnego, co umożliwi rozwój regionu i zwiększenie jego rozpoznawalności. PRZEDMIOT: Przeprowadzenie warsztatów ginących zawodów, zorganizowanie stoiska wystawienniczego z produktów lokalnych podczas imprezy plenerowej oraz zorganizowanie wyjazdu studyjnego  do Czech. TEMATY: 1. Upowszechnianie wiedzy w zakresie tworzenia krótkich łańcuchów dostaw w sektorze rolno-spożywczym. 2. Wspieranie rozwoju przedsiębiorczości na obszarach wiejskich przez podnoszenie poziomu wiedzy i umiejętności w obszarze małego przetwórstwa lokalnego lub w obszarze rozwoju zielonej gospodarki, w tym tworzenie nowych miejsc pracy. 3. Promocja jakości życia na wsi lub promocja wsi jako miejsca do życia i rozwoju zawodowego. 4. Wspieranie tworzenia sieci współpracy partnerskiej dotyczącej rolnictwa i obszarów wiejskich przez podnoszenie poziomu wiedzy w tym zakresie.</t>
  </si>
  <si>
    <r>
      <t>liczba warsztatów</t>
    </r>
    <r>
      <rPr>
        <sz val="12"/>
        <color theme="1"/>
        <rFont val="Times New Roman"/>
        <family val="1"/>
        <charset val="238"/>
      </rPr>
      <t/>
    </r>
  </si>
  <si>
    <t xml:space="preserve">turyści, mieszkańcy terenu LGD, osoby odwiedzające Jarmark św. Rity, osoby zajmujące się produktem lokalnym (rękodzielnicy, przetwórcy, osoby zajmujące się turystyką), przedstawiciele Lokalnej Grupy Działania, członkowie gmin
</t>
  </si>
  <si>
    <t>Nyskie Księstwo Jezior i Gór</t>
  </si>
  <si>
    <t>ul. Bracka 7,       48-300 Nysa</t>
  </si>
  <si>
    <t>Kupalnocka w Domaradzkiej Kuźni</t>
  </si>
  <si>
    <t>mieszkańcy Gminy Pokój współpracujący przy organizacji oraz przeprowadzeniu imprezy plenerowej, działacze NGO, mieszkańcy oraz przedsiębiorcy, osoby zainteresowane działalnością na rzecz rozwoju obszarów wiejskich, które poszerzą swoją wiedzę w tym zakresie</t>
  </si>
  <si>
    <t>Gmina Pokój</t>
  </si>
  <si>
    <t>ul. Sienkiewicza 8, 46-034 Pokój</t>
  </si>
  <si>
    <t>szacowana liczba uczestników imprez plenerowych</t>
  </si>
  <si>
    <t>Bogactwo lasów</t>
  </si>
  <si>
    <t>CEL: Promowanie zasobów środowiska i dziedzictwa naturalnego LGD „Kraina Dinozaurów”; informowanie społeczeństwa i potencjalnych beneficjentów o polityce rozwoju obszarów wiejskich i wsparciu finansowym, a także zwiększenie udziału zainteresowanych stron we wdrażaniu inicjatyw na rzecz rozwoju obszarów wiejskich. PRZEDMIOT: Organizacja warsztatów geologicznych, dwóch spotkań, nagranie filmu promującego ciekawe miejsca LGD z emisją w internecie oraz informacja nt. projektu w formie spotu radiowego. TEMATY 1: Aktywizacja mieszkańców obszarów wiejskich w celu tworzenia partnerstw na rzecz realizacji projektów nakierowanych na rozwój tych obszarów, w skład których wchodzą przedstawiciele sektora publicznego, prywatnego oraz organizacji pozarządowych. 2: Upowszechnienie wiedzy w zakresie optymalizacji wykorzystania przez mieszkańców obszarów wiejskich zasobów środowiska naturalnego. 3: Upowszechnianie wiedzy w zakresie dotyczącym zachowania różnorodności genetycznej roślin i zwierząt. 4: Promocja jakości życia na wsi lub promocja wsi jako miejsca do życia i rozwoju zawodowego.</t>
  </si>
  <si>
    <t>Stowarzyszenie Lokalna Grupa Działania "Kraina Dinozaurów"</t>
  </si>
  <si>
    <t>ul. Słowackiego 18, 46-040 Ozimek</t>
  </si>
  <si>
    <t xml:space="preserve">spotkanie </t>
  </si>
  <si>
    <t>liczba spotkań</t>
  </si>
  <si>
    <t>liczba uczestników spotkań</t>
  </si>
  <si>
    <t>spot w radiu</t>
  </si>
  <si>
    <t>liczba spotów w radiu</t>
  </si>
  <si>
    <t>liczba słuchaczy radiowych</t>
  </si>
  <si>
    <t>liczba informacji w internecie</t>
  </si>
  <si>
    <t>liczba stron internetowych</t>
  </si>
  <si>
    <t>1, 3</t>
  </si>
  <si>
    <t>Promocja zrównoważonej turystyki w Gminie Olesno</t>
  </si>
  <si>
    <t>CEL: Promocja tras turystycznych - rowerowych w Gminie Olesno poprzez wykonanie dokumentacji dot. oznakowania tych tras i wydanie publikacji zawierającej opis tras (w tym mapy) oraz atrakcji turystycznych (dziedzictwo materialne i niematerialne, przyrodnicze, kulinarne itp.). PRZEDMIOT: Przygotowanie i druk przewodnika turystycznego wraz z mapą turystyczną. Projekt remontu, likwidacji starych i wytyczenie nowych tras rowerowych na terenie gminy Olesno. TEMATY 1: Upowszechnianie wiedzy w zakresie optymalizacji wykorzystywania przez mieszkańców obszarów wiejskich zasobów środowiska naturalnego. 2: Wspieranie rozwoju przedsiębiorczości na obszarach wiejskich przez podnoszenie poziomu wiedzy i umiejętności w obszarze małego przetwórstwa lokalnego lub w obszarze rozwoju zielonej gospodarki, w tym tworzenie nowych miejsc pracy. 3: Promocja jakości życia na wsi lub promocja wsi jako miejsca do życia i rozwoju zawodowego. 4: Upowszechnianie wiedzy w zakresie planowania rozwoju lokalnego z uwzględnieniem potencjału ekonomicznego, społecznego i środowiskowego danego obszaru.</t>
  </si>
  <si>
    <t xml:space="preserve">publikacja/ materiał drukowany </t>
  </si>
  <si>
    <t xml:space="preserve">mieszkańcy obszarów wiejskich na terenie Gminy Olesno, turyści odwiedzający powiat oleski, w tym z zagranicy </t>
  </si>
  <si>
    <t>Gmina Olesno</t>
  </si>
  <si>
    <t>ul. Pieloka 21,    46-300 Olesno</t>
  </si>
  <si>
    <t xml:space="preserve">ekspertyza </t>
  </si>
  <si>
    <t>rodzaj i liczba</t>
  </si>
  <si>
    <t>Kulinaria i Folklor Wsi Otmuchowskiej</t>
  </si>
  <si>
    <t>CEL: aktywizacja społeczności wiejskiej do działań w zakresie promowania swojego regionu m.in. poprzez wymianę doświadczeń na płaszczyźnie kulinarnej, wymiana wiedzy i doświadczeń między Kołami Gospodyń Wiejskich z Gminy Otmuchów, a także przekazywanie tej wiedzy młodszym pokoleniom. PRZEDMIOT: Operacja polegać będzie na organizacji imprezy plenerowej, konkursu kulinarnego i wydanie publikacji promującej Gminę Otmuchów oraz działalność KGW . TEMAT: 1. Upowszechnianie wiedzy w zakresie optymalizacji wykorzystywania przez mieszkańców obszarów wiejskich zasobów środowiska naturalnego. 2. Promocja jakości życia na wsi lub promocja wsi jako miejsca do życia i rozwoju zawodowego.</t>
  </si>
  <si>
    <t>Stowarzyszenia Kół Gospodyń Wiejskich, które zaprezentują dorobek kulinarny i kulturowy swoich sołectw; młodsze pokolenie Gminy Otmuchów, mieszkańcy Gminy Otmuchów oraz goście wyrażający chęć uczestnictwa w wydarzeniu</t>
  </si>
  <si>
    <t>Gmina Otmuchów</t>
  </si>
  <si>
    <t>ul. Zamkowa 6 43-385 Otmuchów</t>
  </si>
  <si>
    <t>szacunkowa liczba uczestników imprezy plenerowej</t>
  </si>
  <si>
    <t>Wydanie albumu promującego dziedzictwo obszaru działania Stowarzyszenia LGD Dolina Stobrawy</t>
  </si>
  <si>
    <t>CEL i PRZEDMIOT: wzrost wykorzystania historycznych, przyrodniczych, kulturowych zasobów obszaru LGD w kierunku promocji obszaru i  rozwoju ruchu turystycznego oraz zwiększenie wiedzy i kreacja wizerunku obszaru poprzez wykorzystanie turystycznych, przyrodniczych, kulturowych zasobów za pomocą narzędzia promocyjnego i informacyjnego, jakim jest album fotograficzny. TEMAT: 1. Upowszechnianie wiedzy w zakresie optymalizacji wykorzystywania przez mieszkańców obszarów wiejskich zasobów środowiska naturalnego 2. Promocja jakości życia na wsi lub promocja wsi jako miejsca do życia i rozwoju zawodowego. 3. Upowszechnianie wiedzy w zakresie planowania rozwoju lokalnego z uwzględnieniem potencjału ekonomicznego, społecznego i środowiskowego danego obszaru</t>
  </si>
  <si>
    <t xml:space="preserve">mieszkańcy województwa opolskiego, ze szczególnym uwzględnieniem partnerskich gmin; wychowankowie przedszkoli, uczniowie szkół oraz goście i turyści, którzy będą brali udział w wydarzeniach organizowanych na terenie LGD </t>
  </si>
  <si>
    <t>Stowarzyszenie Lokalna Grupa Działania „Dolina Stobrawy”</t>
  </si>
  <si>
    <t>ul. Moniuszki 4
46-200 Kluczbork</t>
  </si>
  <si>
    <t>6</t>
  </si>
  <si>
    <t>liczba stron internetowych, na których zostanie zamieszczona informacja/publikacja</t>
  </si>
  <si>
    <t>Promocja dziedzictwa kulturalnego wsi Jemielnica</t>
  </si>
  <si>
    <t>CEL i PRZEDMIOT: promocja wsi Jemielnicy poprzez ukazanie jej na filmie prezentującym dziedzictwo i walory kulturowe oraz w formie wystawy ukazującej dawny cykl życia na wsi na podstawie „ziarna”. TEMAT: 1. Promocja jakości życia na wsi lub promocja wsi jako miejsca do życia i rozwoju zawodowego.</t>
  </si>
  <si>
    <t>wystawa</t>
  </si>
  <si>
    <t>liczba wystaw</t>
  </si>
  <si>
    <t>mieszkańcy województwa opolskiego</t>
  </si>
  <si>
    <t>Gmina Jemielnica</t>
  </si>
  <si>
    <t>ul. Strzelecka 67 47-133 Jemielnica</t>
  </si>
  <si>
    <t>szacowana liczba uczestników wystawy</t>
  </si>
  <si>
    <t>Kreatywny mieszkaniec wsi jako narzędzie rozwoju swojej małej ojczyzny</t>
  </si>
  <si>
    <t xml:space="preserve">Celem operacji jest organizacja 3 wizyt studyjnych umożliwiających identyfikację rozwiązań i wymianę dobrych praktyk poprzez gromadzenie i upowszechnianie przykładów operacji zrealizowanych w ramach priorytetów PROW, promowanie integracji i współpracy w tym zarządzania projektami z zakresu rozwoju obszarów wiejskich oraz planowania rozwoju przedsiębiorczości na obszarach wiejskich z uwzględnieniem potencjału turystycznego. W trakcie wyjazdu studyjnego zaprezentowane zostaną najlepsze przykłady  zrealizowanych projektów i ich wpływu na wsparcie włączenia społecznego, ograniczenie ubóstwa i rozwoju gospodarczego obszarów wiejskich w celu zaprezentowania najlepszych przykładów projektów trwale wpływających na rozwój obszarów wiejskich. </t>
  </si>
  <si>
    <t>4/27/3/30(27)</t>
  </si>
  <si>
    <t>mieszkańcy obszarów wiejskich, pracownicy i przedstawiciele LGD i LGR, przedsiębiorcy</t>
  </si>
  <si>
    <t>Rybacka Lokalna Grupa Działania Roztocze</t>
  </si>
  <si>
    <t>ul. Lwowska 18, 37-610 Narol</t>
  </si>
  <si>
    <t>Dobre praktyki zrealizowane w ramach wdrażania Strategii rozwoju lokalnego kierowanego przez społeczność w lata 2014-2020, promocją obszaru i działalności Lokalnej Grupy Działania Nasze Bieszczady</t>
  </si>
  <si>
    <t>Wydanie publikacji zawierającej dobre praktyki zrealizowane na obszarze Lokalnej Grupy Działania Nasze Bieszczady mającej na celu inspirację do podejmowania działań przyczyniających się do wzrostu i rozwoju gospodarczego oraz poprawy jakości życia mieszkańców obszarów wiejskich, a w szczególności promocję operacji zrealizowanych w ramach PROW 2014-2020.</t>
  </si>
  <si>
    <t>liczba tytułów</t>
  </si>
  <si>
    <t>ogół społeczeństwa</t>
  </si>
  <si>
    <t>Lokalna Grupa Działania Nasze Bieszczady</t>
  </si>
  <si>
    <t>ul. 1000-lecia 1, 38-600 Lesko</t>
  </si>
  <si>
    <t>Zjawisko elicytacji w produkcji i przetwarzaniu surowców zielarskich i owoców.</t>
  </si>
  <si>
    <t xml:space="preserve">Zwiększenie zawartości związków bioaktywnych w surowcu zielarskim oraz owocach żurawiny wielkoowocowej poprzez zastosowanie zjawiska elicytacji. Zastosowanie w produkcji ziół czynnika o charakterze elicytora, jakim jest wyciąg z pokrzywy zwyczajnej przyczyni się do zwiększenia ogólnej zawartości polifenoli w surowcu, jak również skutkuje zwiększeniem jego potencjału antyoksydacyjnego. Natomiast zastosowanie procesu ozonowania w przetwórstwie owoców i surowców zielarskich zwiększy zawartość ww. związków bioaktywnych oraz zawartość witaminy C. Proces elicytacji przy zastosowaniu proponowanych czynników stanowi innowacyjny i bezpieczny zabieg mający na celu podwyższenie zawartości związków bioaktywnych w surowcach pochodzenia roślinnego, co ściśle wiąże się ze zrównoważonym rozwojem obszarów wiejskich. Stosując elicytację wpływamy ma zachowanie naturalnego stanu środowiska, nie pogarszając jego stanu. Aplikacja elicytorów daje możliwości osiągnięcia ekonomicznych korzyści dla mieszkańców obszarów wiejskich.  
</t>
  </si>
  <si>
    <t>analiza</t>
  </si>
  <si>
    <t>260</t>
  </si>
  <si>
    <t>Uniwersytet Rzeszowski</t>
  </si>
  <si>
    <t>ul. Rejtana 16c, 35-959 Rzeszów</t>
  </si>
  <si>
    <t>Skuteczne sposoby dywersyfikacji działalności rolniczej na przykładzie Słowacji i Austrii</t>
  </si>
  <si>
    <t>Głównym celem operacji jest zwiększenie udziału zainteresowanych stron we wdrażaniu inicjatyw na rzecz rozwoju obszarów wiejskich tj. działań w zakresie budowania i wdrażania promocji produktów lokalnych, wspierania przetwórstwa lokalnego oraz sprzedaży produktów, a także upowszechnianie i wzmacnianie świadomości społeczeństwa na temat agroturystyki i turystyki wiejskiej.</t>
  </si>
  <si>
    <t>liczba szkoleń/ liczba uczestników/liczba wyjazdów studyjnych/liczba uczestników</t>
  </si>
  <si>
    <t>1/40/1/20</t>
  </si>
  <si>
    <t>Lokalna Grupa Działania "Zielone Bieszczady"</t>
  </si>
  <si>
    <t>38-623 Orelec 35</t>
  </si>
  <si>
    <t>Wspieranie rozwoju podkarpackiego rolnictwa oraz obszarów wiejskich poprzez ułatwianie wymiany wiedzy w ramach Dnia Pola 2020</t>
  </si>
  <si>
    <t xml:space="preserve">Celem operacji jest przede wszystkim zapewnienie rolnikom z całego województwa podkarpackiego w jednym miejscu możliwości poszerzenia wiedzy teoretycznej i praktycznej z zakresu produkcji roślinnej z wykorzystaniem dorobku naukowego instytutów badawczych i szkolnictwa wyższego. Operacja stworzy możliwość  do uzyskania wszechstronnego doradztwa  dotyczącego merytorycznych, prawnych, technicznych, technologicznych i finansowych aspektów funkcjonowania gospodarstwa. 
Realizacja operacji ma na celu wskazanie rolnikom z jakimi podmiotami mają możliwość nawiązania współpracy partnerskiej. 
Zamierzeniem operacji jest praktyczne zapoznanie rolników z cechami użytkowo–rolniczymi różnych gatunków i odmian roślin będących wynikiem postępu biologicznego w rolnictwie. 
</t>
  </si>
  <si>
    <t>1/100/1/3000/1/65/7/2/2000</t>
  </si>
  <si>
    <t>ogół społeczeństwa/rolnicy</t>
  </si>
  <si>
    <t>Ii-III</t>
  </si>
  <si>
    <t>Podkarpacki Ośrodek Doradztwa Rolniczego w Boguchwale</t>
  </si>
  <si>
    <t>Miody wzbogacone dodatkiem ziół i owoców jako nowy produkt dla przetwórstwa miodu na Podkarpaciu</t>
  </si>
  <si>
    <t>Szkolenie, seminarium, warsztat, spotkanie/Publikacja materiał drukowany analiza, ekspertyza, badanie</t>
  </si>
  <si>
    <t>liczba szkoleń/Liczba uczestników/Analizy/badania/liczba tytułów publikacji</t>
  </si>
  <si>
    <t>1/100/6/3/1</t>
  </si>
  <si>
    <t>Kobieta dobrym partnerem w działaniach społecznych i biznesowych na rzecz rozwoju obszarów wiejskich</t>
  </si>
  <si>
    <t>Celem operacji jest wymiana doświadczeń pomiędzy kobietami działającymi aktywnie na obszarach wiejskich, stworzenie możliwości dzielenia się informacjami odnośnie swoich dokonań, a także wiedzą na temat możliwości i sposobów rozwijania działalności z wykorzystaniem różnych źródeł i form wsparcia.</t>
  </si>
  <si>
    <t>1/200</t>
  </si>
  <si>
    <t>Wyjazd Studyjny do gospodarstw rodzinnych w Bawarii, szansą rozwoju obszarów wiejskich i przeniesienia dobrych praktyk na teren województwa podkarpackiego.</t>
  </si>
  <si>
    <t>liczba wyjazdów studyjnych/liczba uczestników</t>
  </si>
  <si>
    <t>1/45</t>
  </si>
  <si>
    <t>II -  III</t>
  </si>
  <si>
    <t>Podkarpacka Izba Rolnicza</t>
  </si>
  <si>
    <t>36-001 Trzebownisko 615A,</t>
  </si>
  <si>
    <t>Wioski tematyczne szansą rozwoju obszarów podkarpackich Lokalnych Grup Działania</t>
  </si>
  <si>
    <t>4/120/4/80/2/80</t>
  </si>
  <si>
    <t>liderzy LGD</t>
  </si>
  <si>
    <t>Lokalna Grupa Działania "Pogórze Przemysko-Dynowskie"</t>
  </si>
  <si>
    <t>Nienadowa 502A, 37-750 Dubiecko</t>
  </si>
  <si>
    <t>IV Ogólnopolska wystawa królików miejscem spotkania hodowców</t>
  </si>
  <si>
    <t>wystawa/konkurs</t>
  </si>
  <si>
    <t>1/10170/1/70</t>
  </si>
  <si>
    <t>hodowcy królików/ogół społeczeństwa</t>
  </si>
  <si>
    <t>Gminne Święto Chleba w Parku Buczyna</t>
  </si>
  <si>
    <t>Celem operacji jest aktywizacja lokalnej społeczności prowadząca do podejmowania inicjatyw służących wielokierunkowemu rozwojowi miejscowości Góra Ropczycka</t>
  </si>
  <si>
    <t>warsztat/impreza plenerowa</t>
  </si>
  <si>
    <t>1/40/1/900</t>
  </si>
  <si>
    <t>Gmina Sędziszów Małopolski</t>
  </si>
  <si>
    <t>Rynek 1, 39-120 Sędziszów Małopolski</t>
  </si>
  <si>
    <t>Warsztaty rękodzieła artystycznego w Gminie Świlcza - Zrób To Sam</t>
  </si>
  <si>
    <t>Celem  projektu jest nabycie wiedzy, umiejętności i doświadczenia w zakresie technik wykorzystywanych do tworzenia rękodzieła artystycznego na obszarach wiejskich. Zajęcia te zaprojektowane zostały w ten sposób, by pozwoliły rozwijać zdolności i zainteresowania poprzez twórczą aktywność, doskonalenie pozytywnego poczucia własnej wartości, aktywne (twórcze) spędzanie czasu wolnego. Poprzez warsztaty uczestnicy stworzą efektowne prace. Celem szczegółowym projektu jest rozwijanie kompetencji interpersonalnych, budowanie wiary we własne możliwości, wzmocnienie poczucia własnej wartości poprzez uczestnictwo warsztatach z rękodzieła artystycznego w okresie sierpień - wrzesień – październik tj. aktywizacja mieszkańców wsi na rzecz podejmowania różnorakich inicjatyw</t>
  </si>
  <si>
    <t>1/24</t>
  </si>
  <si>
    <t>Gmina Świlcza</t>
  </si>
  <si>
    <t>36-072 Świlcza 168</t>
  </si>
  <si>
    <t xml:space="preserve">Ekologia - od producenta do konsumenta </t>
  </si>
  <si>
    <t>liczba konferencji/liczba uczestników/liczba stoisk wystawienniczych/liczba tytułów publikacji/liczba konkursów</t>
  </si>
  <si>
    <t>1/80/10/1/1</t>
  </si>
  <si>
    <t>ogół społeczeństwa/rolnicy/producenci</t>
  </si>
  <si>
    <t>Kulinarne dziedzictwo Kresów atutem lokalnej społeczności</t>
  </si>
  <si>
    <t xml:space="preserve">    Celem operacji jest kultywowanie dziedzictwa kulinarnego dawnych Kresów poprzez prezentację, przypomnienie i zapoznanie jak największej liczby odbiorców z tradycyjnymi recepturami i potrawami kuchni kresowej.  Zadanie ma na celu również promocję lokalnych, zdrowych, ekologicznych produktów oraz zwiększenie ich wykorzystania w produkcji żywności, co z pewnością wpłynie na rozwój gospodarczy i turystyczny obszarów wiejskich oraz na wzrost aktywności lokalnej społeczności. Jednym z głównych założeń projektu jest również wpłynięcie na rozwój tzw. turystyki kulinarnej.   </t>
  </si>
  <si>
    <t>konkurs, olimpiada</t>
  </si>
  <si>
    <t>KGW z podkarpacia</t>
  </si>
  <si>
    <t>Gmina Lubaczów</t>
  </si>
  <si>
    <t>ul. Jasna 1, 37-600 Lubaczów</t>
  </si>
  <si>
    <t>Najlepszy rolnik i przedsiębiorca na Podkarpaciu w konkursie AgroLiga 2020, etap wojewódzki</t>
  </si>
  <si>
    <t>konferencja/konkurs/publikacja w internecie</t>
  </si>
  <si>
    <t>liczba konferencji/liczba uczestników/liczba konkursów/liczba uczestników/liczba publikacji w internecie /liczba stron internetowych, na których zostanie zamieszczona publikacja/liczba odwiedzin strony</t>
  </si>
  <si>
    <t>1/120/1/10/1/4/5000</t>
  </si>
  <si>
    <t>ul. Suszyckich 9, 36-040 Rzeszów</t>
  </si>
  <si>
    <t>Tu gdzie ziemia dotyka nieba</t>
  </si>
  <si>
    <t>publikacje w internecie</t>
  </si>
  <si>
    <t>liczba publikacji w internecie/liczba stron internetowych na których zostanie zamieszczona informacja/liczba odwiedzin strony internetowej</t>
  </si>
  <si>
    <t>8/4/100 000- 200 000</t>
  </si>
  <si>
    <t>Gmina Miejsce Piastowe</t>
  </si>
  <si>
    <t>ul. Dukielka 14, 38-430 Miejsce Piastowe</t>
  </si>
  <si>
    <t>Wyjazd studyjny</t>
  </si>
  <si>
    <t>Liczba wyjazdów studyjnych/ Liczba uczestników wyjazdu studyjnego</t>
  </si>
  <si>
    <t>1/min. 24 osoby</t>
  </si>
  <si>
    <t>Podlaskie Forum LGD- wymiana wiedzy i doświadczeń</t>
  </si>
  <si>
    <t>Liczba konferencji/ Liczba uczestników konferencji</t>
  </si>
  <si>
    <t>1/40</t>
  </si>
  <si>
    <t xml:space="preserve">Pracownicy biur oraz członkowie Lokalnych Grup Działania z województwa podlaskiego, jak też przedstawiciele Urzędu Marszałkowskiego Województwa Podlaskiego, MRiRW oraz ARiMR. </t>
  </si>
  <si>
    <t>Stowarzyszenie „Lokalna Grupa Działania – Kanał Augustowski”</t>
  </si>
  <si>
    <t>Produkt lokalny szansą na rozwój Podlasia Nadbużańskiego</t>
  </si>
  <si>
    <t xml:space="preserve">* Osoby/podmioty zajmujące się produkcją i promocją produktów lokalnych ( w tym przedsiębiorcy, organizacje pozarządowe).
* Samorządowcy, przedstawiciele jst, ośrodków kultury.
</t>
  </si>
  <si>
    <t>LOKALNA ORGANIZACJA TURYSTYCZNA "LOT NAD BUGIEM”</t>
  </si>
  <si>
    <t>Smaki regionu</t>
  </si>
  <si>
    <t>Warsztaty/ Seminarium/ Konkurs</t>
  </si>
  <si>
    <t>Liczba warsztatów/ Liczba uczestników warsztatów/ Liczba seminariów/ Liczba uczestników seminariów/ Liczba konkursów/ Liczba uczestników konkursów</t>
  </si>
  <si>
    <t>5/75/1/50/1/min. 20</t>
  </si>
  <si>
    <t>Mieszkańcy obszarów wiejskich z powiatu hajnowskiego.</t>
  </si>
  <si>
    <t>Gminny Ośrodek Kultury w Czeremsze</t>
  </si>
  <si>
    <t xml:space="preserve">Czeremcha, ul.     1-go Maja 77, 
17-240 Czeremcha
</t>
  </si>
  <si>
    <t>Rośliny bobowate jako cenne źródło białka i pożytek pszczeli</t>
  </si>
  <si>
    <t>Informacje i publikacje w internecie</t>
  </si>
  <si>
    <t xml:space="preserve">Liczba publikacji w internecie/ Liczba stron internetowych, na których zostanie zamieszczona publikacja / Liczba odwiedzin strony internetowej </t>
  </si>
  <si>
    <t>1/4/ ok. 2000 odsłon</t>
  </si>
  <si>
    <t>Młodzi rolnicy, rolnicy z wieloletnim stażem pracy, osoby związane z sektorem rolno-spożywczym z terenu woj. podlaskiego</t>
  </si>
  <si>
    <t>COBORU Stacja Doświadczalna Oceny Odmian w Krzyżewie</t>
  </si>
  <si>
    <t xml:space="preserve">Krzyżewo 26,
18-218 Sokoły
</t>
  </si>
  <si>
    <t>Podlaska Regionalna Organizacja Turystyczna</t>
  </si>
  <si>
    <t>Białystok, ul. Malmeda 6, 15-440 Białystok</t>
  </si>
  <si>
    <t>„Kreowanie marki (branding) w agroturystyce” - szkolenia</t>
  </si>
  <si>
    <t>Szkolenie</t>
  </si>
  <si>
    <t>Liczba szkoleń/ Liczba uczestników szkoleń</t>
  </si>
  <si>
    <t>3/60</t>
  </si>
  <si>
    <t>Mieszkańcy obszarów wiejskich z województwa podlaskiego, z terenów Suwalszczyzny, Puszczy Knyszyńskiej oraz Puszczy Białowieskiej prowadzący lub chcący rozpocząć działalność związaną z turystyką wiejską, a także pracownicy instytucji związanych z turystyka wiejską.</t>
  </si>
  <si>
    <t xml:space="preserve">Inwentaryzacja gospodarstw agroturystycznych na terenie województwa podlaskiego </t>
  </si>
  <si>
    <t>Analiza/Badanie</t>
  </si>
  <si>
    <t>Liczba analiz/Badań</t>
  </si>
  <si>
    <t xml:space="preserve">Grupę docelową stanowić będą zidentyfikowane gospodarstwa agroturystyczne z województwa podlaskiego (700 – gospodarstw agroturystycznych), pracownicy instytucji (20 – instytucji) związanych z turystyka wiejską, a także turyści. </t>
  </si>
  <si>
    <t>Aktywizacja przestrzeni turystycznej szansą na inkluzje społeczne i rozwój ekonomiczny obszaru LGD „PB”</t>
  </si>
  <si>
    <t>1/min. 15</t>
  </si>
  <si>
    <t>Pracownicy biura oraz członkowie Lokalnej Grupy Działania „Puszcza Białowieska”, członkowie i pracownicy biur Stowarzyszenia Samorządów Euroregionu Puszcza Białowieska, Agroturystycznego Stowarzyszenia Puszcza Białowieska oraz Lokalnej Organizacji Turystycznej Region Puszczy Białowieskiej, jak też przedstawiciele Urzędu Marszałkowskiego Województwa Podlaskiego.</t>
  </si>
  <si>
    <t>Lokalna Grupa Działania „Puszcza Białowieska”</t>
  </si>
  <si>
    <t>Wakacje w Gminie Grajewo</t>
  </si>
  <si>
    <t>Inne - zajęcia edukacyjne</t>
  </si>
  <si>
    <t>Liczba przeprowadzonych zajęć/ Liczba uczestników zajęć</t>
  </si>
  <si>
    <t>98/130</t>
  </si>
  <si>
    <t>Grupą docelową będą dzieci i  młodzież w wieku szkolnym zamieszkujące teren gminy Grajewo.</t>
  </si>
  <si>
    <t>Stowarzyszenie Rozwoju Gminy Grajewo</t>
  </si>
  <si>
    <t>Wojewodzin 2, 19-200 Grajewo</t>
  </si>
  <si>
    <t>Kulinarne szranki Kół Gospodyń Wiejskich</t>
  </si>
  <si>
    <t>Warsztaty/ Konkurs/ Publikacja</t>
  </si>
  <si>
    <t xml:space="preserve">Liczba warsztatów/ Liczba uczestników warsztatów/ Liczba tytułów publikacji/ Liczba konkursów/ liczba uczestników konkursów </t>
  </si>
  <si>
    <t>4/40/1/1/30</t>
  </si>
  <si>
    <t>Grupę docelową stanowić będą dzieci i młodzież z terenu Gminy Boćki a także członkowie Kół Gospodyń Wiejskich z terenu Gminy Boćki.</t>
  </si>
  <si>
    <t>Gmina Boćki</t>
  </si>
  <si>
    <t>Spotkania akordeonowe</t>
  </si>
  <si>
    <t>Warsztaty</t>
  </si>
  <si>
    <t>Liczba warsztatów/ Liczba uczestników warsztatów</t>
  </si>
  <si>
    <t>2/40</t>
  </si>
  <si>
    <t>Grupą docelową będą dzieci i  młodzież oraz dorośli</t>
  </si>
  <si>
    <t>Stowarzyszenie Przyjaciół Szkoły Muzycznej I stopnia im. Wojciecha Kilara w Siemiatyczach Wokaliza</t>
  </si>
  <si>
    <t>Naturalnie że lokalnie - wizyta śladami produktu lokalnego i tradycyjnego na obszarze Małopolski</t>
  </si>
  <si>
    <t xml:space="preserve">Celem operacji jest aktywizacja mieszkańców obszarów wiejskich Pomorza na rzecz wzrostu znaczenia produktu regionalnego, lokalnego oraz certyfikacji żywności jako narzędzia poprawy konkurencyjności obszarów wiejskich. Operacja będzie realizowana poprzez organizację wyjazdu studyjnego  do małopolski. Program wyjazdu obejmuje wizyty w miejscach, które stanowią przykłady inicjatyw w zakresie rozwoju obszarów wiejskich, w tym w zakresie stosowania systemu certyfikacji w województwie małopolskim. </t>
  </si>
  <si>
    <t xml:space="preserve">wyjazd studyjny krajowy </t>
  </si>
  <si>
    <t>przedstawiciele lokalnych grup działania z terenu województwa pomorskiego reprezentujący: sektor publiczny: przedstawiciele JST w tym ośrodki kultury, sektor prywatny: przedsiębiorcy z branży turystycznej, restauratorzy, lokalni producenci, sektor społeczny – pracownicy i członkowie LGD</t>
  </si>
  <si>
    <t>Stowarzyszenie Północnokaszubska Lokalna Grupa Rybacka</t>
  </si>
  <si>
    <t>ul. Portowa 15, 84-120 Władysławowo</t>
  </si>
  <si>
    <t>Konkurs na najlepsze gospodarstwo agroturystyczne w województwie pomorskim w 2020 roku</t>
  </si>
  <si>
    <t xml:space="preserve">Celem operacji jest zachęcenie właścicieli funkcjonujących gospodarstw agroturystycznych i obiektów turystyki wiejskiej w województwie pomorskim do podniesienia jakości świadczonych usług poprzez m. in.  dostosowanie  wyposażenia bazy noclegowej do kryteriów kategoryzacyjnych lub przygotowania  usług bądź infrastruktury mającej wpływ na komfort pobytu gości lub przeprowadzenia kategoryzacji obiektu lub przygotowania obiektu do ubiegania się o znaki jakości „Wypoczynek u rolnika” lub „Wypoczynek na wsi”, a także zachęcenie niezdecydowanych rolników i mieszkańców wsi dysponujących bazą lokalową do podejmowania dodatkowej działalności. Ponadto  operacja przyczyni się  również do promocji wypoczynku na wsi. Operacja realizowana będzie poprzez konkurs na najlepsze gospodarstwo agroturystyczne w województwie pomorskim w 2020 r. skierowany do rolników i mieszkańców wsi, w tym do funkcjonujących obiektów turystyki wiejskiej i agroturystycznych. </t>
  </si>
  <si>
    <t>Pomorski Ośrodek Doradztwa Rolniczego w Lubaniu</t>
  </si>
  <si>
    <t>Lubań, ul. T. Maderskiego 3, 83-422 Nowy Barkoczyn</t>
  </si>
  <si>
    <t>Błękitno-zielona przestrzeń - szkolenia i warsztaty dla mieszkańców Gminy Dębnica Kaszubska</t>
  </si>
  <si>
    <t xml:space="preserve">Celem operacji jest zwiększenie świadomości dotyczącej postępujących zmian klimatycznych oraz nabycie wiedzy i umiejętności umożliwiających podejmowanie działań zmierzających do ich adaptacji i przeciwdziałania w skali lokalnej. Przedmiotem operacji będzie zorganizowanie szkoleń i warsztatów z zakresu minimalizacji skutków zmian klimatycznych w skali lokalnej oraz zakładania ogrodów deszczowych i łąk kwietnych dla mieszkańców gminy Dębnica Kaszubska. W trakcie spotkań uczestnicy zdobędą wiedzę na temat, zmian klimatycznych i ich skutków, metod adaptacyjnych, czym jest ogród deszczowy i łąka kwietna, ich znaczenie, etc. Nauczą się  jak zbudować ogród deszczowy i utworzyć łąkę kwietną, jak dobierać roślinność oraz jak je pielęgnować. Działania skierowane zostaną w większości do najmłodszego pokolenia mieszkańców gminy Dębnica Kaszubska, które stanie się nie tylko uczestnikiem działań projektowych, ale również inspiratorem dalszych działań, kontynuujących przyjęte rozwiązania w środowisku lokalnym przy zaangażowaniu rodzin i bliskich. </t>
  </si>
  <si>
    <t>mieszkańcy gminy Dębnica Kaszubska</t>
  </si>
  <si>
    <t>Gmina Dębnica Kaszubska</t>
  </si>
  <si>
    <t>ul. Ks. A. Kani 16 a, 76-248 Dębnica Kaszubska</t>
  </si>
  <si>
    <t>II Pomorska Spartakiada Kulturalno-Rekreacyjna Kół Gospodyń Wiejskich</t>
  </si>
  <si>
    <t>koła gospodyń wiejskich z województwa pomorskiego</t>
  </si>
  <si>
    <t>Gminny Ośrodek Kultury, Sportu i Rekreacji w Chmielnie</t>
  </si>
  <si>
    <t>ul. Gryfa Pomorskiego 20, 83-333 Chmielno</t>
  </si>
  <si>
    <t>Zasoby naturalne skarbem Gminy Somonino</t>
  </si>
  <si>
    <t xml:space="preserve">Celem operacji jest zwiększenie udziału zainteresowanych stron we wdrażaniu inicjatyw na rzecz rozwoju obszarów wiejskich poprzez podniesienie świadomości ekologicznej mieszkańców Gminy Somonino w zakresie lokalnych zasobów naturalnych. Zaplanowane działania skupią się na ukazaniu walorów zasobów naturalnych, bioróżnorodności regionu, na wykorzystywaniu zasobów środowiska charakterystycznych dla terenów gminy Somonino oraz na podnoszeniu wiedzy mieszkańców z zakresu ochrony środowiska naturalnego. </t>
  </si>
  <si>
    <t>warsztaty, konkurs, publikacje/materiały drukowane</t>
  </si>
  <si>
    <t>mieszkańcy gminy Somonino</t>
  </si>
  <si>
    <t>Gmina Somonino</t>
  </si>
  <si>
    <t xml:space="preserve"> ul Ceynowy 21,                        83-314 Somonino </t>
  </si>
  <si>
    <t>liczba publikacji/materiałów drukowanych</t>
  </si>
  <si>
    <t>Innowacyjne wioski Ziemi Człuchowskiej szansą na rozwój obszarów wiejskich - organizacja cyklu warsztatów dotyczących zasad tworzenia wiosek tematycznych</t>
  </si>
  <si>
    <t>Celem operacji jest nabycie wiedzy na temat tworzenia wiosek tematycznych, i tym samym zwiększenie aktywności mieszkańców na rzecz realizacji projektów nakierowanych na rozwój obszarów wiejskich, tworzenia partnerstw, ożywienia gospodarki wiejskiej, integrację lokalnej społeczności. Realizacja operacji pozwoli zdobyć wiedzę na temat planowania, zakładania i zasad funkcjonowania wiosek tematycznych jako metod rozwoju obszarów wiejskich, a tym samym rozbudzi w uczestnikach operacji motywację, umiejętności i pomysły na wykorzystanie potencjału swojej wsi.</t>
  </si>
  <si>
    <t>spotkania, warsztaty, wyjazd studyjny krajowy, konferencja</t>
  </si>
  <si>
    <t>Stowarzyszenie Lokalna Grupa Działania Ziemi Człuchowskiej</t>
  </si>
  <si>
    <t>ul. Ogrodowa 26,                    77-310 Debrzno</t>
  </si>
  <si>
    <t>Dobre praktyki w zakresie rozwoju obszarów wiejskich na przykładzie rozwiązań włoskich</t>
  </si>
  <si>
    <t>Celem jest przeniesienie dobrych praktyk na przykładzie rozwiązań wdrożonych we Włoszech związanych z optymalizacją wykorzystania zasobów naturalnych, know how i wykorzystaniem potencjału lokalnego w zakresie  komercjalizacją produktów tradycyjnych i regionalnych, w tym produktów wytwarzanych w ramach systemów jakości oraz przetwórstwa i ogólnie pojętego rozwoju lokalnego. Operacja zostanie zrealizowane poprzez organizację wyjazdu studyjnego do Włoch. Program wyjazdu obejmuje m.in. wizyty z rolnikami, grupami producenckimi, przedstawicielami LGD, lokalnego samorządu czy przedstawicielami Parku Innowacji Technologicznej.</t>
  </si>
  <si>
    <t>wyjazd studyjny zagraniczny</t>
  </si>
  <si>
    <t>mieszkańcy obszarów wiejskich województwa pomorskiego, którzy poprzez swoją działalność zawodową i/lub społeczną mają wpływ na rozwój Regionu Pomorskiego w obszarze inicjowania współpracy i rozwoju lokalnego, kooperacji rolników i branży turystyki wiejskiej</t>
  </si>
  <si>
    <t>w tym liczba przedstawicieli LGD</t>
  </si>
  <si>
    <t>w tym liczba doradców</t>
  </si>
  <si>
    <t>Biuletyny i broszury szansą podniesienia efektywności                                     i opłacalności produkcji roślinnej</t>
  </si>
  <si>
    <t>GŁÓWNYM CELEM OPERACJI JEST DOSTARCZENIE INFORMACJI SŁUŻBOM DORADCZYM ORAZ INSTYTUCJOM OBSŁUGUJĄCYCH SEKTOR ROLNY NA TEMAT NAJLEPSZYCH ODMIAN GATUNKÓW ROŚLIN W WOJ. ŚLĄSKIM.</t>
  </si>
  <si>
    <t>Publikacja</t>
  </si>
  <si>
    <t>Liczba tytułów publikacji</t>
  </si>
  <si>
    <t>2</t>
  </si>
  <si>
    <t>GRUPĄ DOCELOWĄ SĄ PRODUCENCI ROLNI, DORADZTWO ROLNICZE, FIRMY HANDLOWO- NASIENNE, INSTYTUCJE OBSŁUGUJĄCE SEKTOR ROLNY W WOJ. ŚLĄSKIM</t>
  </si>
  <si>
    <t>COBORU Stacja Doświadczalna Oceny Odmian w Pawłowicach</t>
  </si>
  <si>
    <t>ul. Wiejska 25                                      44-180 Toszek</t>
  </si>
  <si>
    <t>Dziedzictwo kulinarne Partnerstwa Północnej Jury inspiracją do rozwoju przedsiębiorczości i aktywizacji lokalnej społeczności</t>
  </si>
  <si>
    <t>Celem operacji jest wieloaspektowa aktywizacja lokalnej społeczności i wzmocnienie współpracy społeczności lokalnej Stowarzyszenia PPJ poprzez organizację konkursu kulinarnego i konferencji.</t>
  </si>
  <si>
    <t>1. Konferencja                                                                  2.Konkurs</t>
  </si>
  <si>
    <t>1. Liczba konferencji / Liczba uczestników 2. Liczba konkursów/ Liczba uczestników konkursów</t>
  </si>
  <si>
    <t xml:space="preserve">Lokalna społeczność, lokalni liderzy, przedsiębiorcy, rolnicy, ngo z obszaru działania PPJ, gospodarstwa agroturystyczne z obszaru działania PPJ, członkowie Stowarzyszenia PPJ, przedstawiciele władz, partnerzy, mieszkańcy gmin: Janów, Koziegłowy, Lelów, Mstów, Niegowa, Olsztyn, Poraj, Przyrów, Żarki </t>
  </si>
  <si>
    <t>Stowarzyszenie "Partnerstwo Północnej Jury"</t>
  </si>
  <si>
    <t>ul. Szkolna 2                                          42-253 Janów</t>
  </si>
  <si>
    <t>Konkurs</t>
  </si>
  <si>
    <t xml:space="preserve">Szkolenie/ seminarium/ warsztat/ spotkanie </t>
  </si>
  <si>
    <t>Rola pszczelarza w ochronie zasobów naturalnych oraz odbudowie ekosystemu</t>
  </si>
  <si>
    <t>Głównym celem operacji jest podniesienie wiedzy oraz świadomości mieszkańców Beskidów w zakresie bezpośredniego wpływu jakie to społeczeństwo posiada na bioróżnorodność oraz ochronę różnorodności biologicznej poprzez utrzymanie wysokiej populacji owadów błonkoskrzydłych, których głównym przedstawicielem jest pszczoła miodna</t>
  </si>
  <si>
    <t>Grupa docelowa konferencji to pszczelarze zrzeszeni i niezrzeszeni w kolach pszczelarskich województwa śląskiego i województwa małopolskiego</t>
  </si>
  <si>
    <t>Stowarzyszenie Pszczelarzy „Beskidzkie Trutnie”</t>
  </si>
  <si>
    <t>ul. Turystyczna 17                           34-321 Kocierz Rychwałdzki</t>
  </si>
  <si>
    <t>Rękodzieło siłą podbeskidzkich obszarów</t>
  </si>
  <si>
    <t>Głównym celem operacji jest rozpropagowanie tradycyjnej techniki rękodzielniczej jaką jest bibułkarstwo, by nie popadło w zapomnienie oraz połączenie go z wikliniarstwem papierowym -  nowszą, proekologiczną metodą rękodzielniczą</t>
  </si>
  <si>
    <t>Warsztat</t>
  </si>
  <si>
    <t xml:space="preserve">Liczba warsztatów / Liczba uczestników / w tym: liczba przedstawicieli LGD / w tym: liczba 
doradców </t>
  </si>
  <si>
    <t>Członkinie Kołach Gospodyń Wiejskich, osoby chcące tworzyć rękodzieło, osoby związane z instytucjami kulturalnymi (np. wiejskimi świetlicami, bibliotekami)gospodarstwami agroturystycznymi i zagrodami edukacyjnymi, przedstawiciele instytucji wspierających rozwój obszarów wiejskich (np. przedstawiciele LGD), doradcy rolniczy związani z WGD oraz osoby zamieszkujące te obszary zainteresowane proekologicznym, wtórnym wykorzystaniem papieru na cele rękodzielnicze</t>
  </si>
  <si>
    <t>Śląski Ośrodek Doradztwa Rolniczego w Częstochowie</t>
  </si>
  <si>
    <t>ul. Wyszyńskiego 70/126 42-200 Częstochowa</t>
  </si>
  <si>
    <t>Wystawa Zwierząt Hodowlanych 2020</t>
  </si>
  <si>
    <t>Wspieranie transferu wiedzy i innowacji w rolnictwie, leśnictwie i na obszarach wiejskich jest priorytetowym celem tej operacji poprzez upowszechnianie wiedzy w zakresie korzyści wynikających z zachowania różnorodności genetycznej zwierząt oraz popularyzację najbardziej wydajnych ras zwierząt i zarazem najbardziej dostosowanych do lokalnych warunków</t>
  </si>
  <si>
    <t>1. Targi/ impreza plenerowa/ wystawa              2.  Publikacja/ materiał drukowany                     3. Audycja/ film/ spot odpowiednio w radiu i telewizji</t>
  </si>
  <si>
    <t>1. Liczba targów / imprez plenerowych / wystaw / Szacowana liczba uczestników targów / imprez plenerowych / wystaw                    2. Liczba tytułów publikacji / materiałów drukowanych                             3a. Liczba audycji / programów / spotów w radiu i telewizji / Łączna liczba osób oglądających programy w telewizji oraz słuchaczy radiowych           3b.  Liczba audycji / programów / spotów w radiu i telewizji / Łączna liczba osób oglądających programy w telewizji oraz słuchaczy radiowych</t>
  </si>
  <si>
    <t xml:space="preserve">Hodowcy bydła mięsnego,  rolnicy, zwłaszcza ci zajmujący się produkcją zwierzęcą,  osoby, które są jednocześnie członkami i przedstawicielami branżowych związków, przedstawiciele instytucji naukowo – badawczych np. Uczelni Wyższych, uczniowie i studenci szkół o profilu rolniczym,  specjaliści z Ośrodka Doradztwa Rolniczego, mieszkańcy obszarów wiejskich,  przedstawiciele Izb Rolniczych, przedstawiciele ARiMR, KOWR, Wojewódzkiego Zakładu Weterynarii, zwiedzający XXIX Krajową Wystawę Rolniczą oraz uczestnicy Ogólnopolskich Dożynek Jasnogórskich
</t>
  </si>
  <si>
    <t>Wioski tematyczne sposobem zrównoważonego rozwoju obszarów wiejskich</t>
  </si>
  <si>
    <t>Głównym celem operacji jest aktywizacja mieszkańców wsi oraz podmiotów zlokalizowanych na obszarach wiejskich do podejmowania wspólnych działań służących dywersyfikacji dochodów, rozwojowi turystyki wiejskiej oraz włączeniu społecznemu poprzez promocję idei funkcjonowania wiosek tematycznych prowadzonych przez podmioty ekonomii społecznej.</t>
  </si>
  <si>
    <t xml:space="preserve">Liczba szkoleń / Liczba uczestników / w tym: liczba przedstawicieli LGD 
</t>
  </si>
  <si>
    <t>1/ 50 / 2</t>
  </si>
  <si>
    <t>Przedstawiciele i członkowie organizacji pozarządowych, przedsiębiorcy, młodzi rolnicy, sołtysi oraz przedstawiciele i pracownicy samorządu i/lub instytucji publicznych</t>
  </si>
  <si>
    <t>ul. Chmielna 6/6                             00-020 Warszawa</t>
  </si>
  <si>
    <t>Impreza plenerowa</t>
  </si>
  <si>
    <t>Agroturystyka jako forma przedsiębiorczości na obszarach wiejskich w perspektywie finansowej 2014-2020</t>
  </si>
  <si>
    <t>Celem szkolenia jest wzrost poziomu wiedzy uczestników szkolenia na temat rozwoju agroturystyki jako formy przedsiębiorczości na obszarach wiejskich w perspektywie finansowej 2014-2020</t>
  </si>
  <si>
    <t>1/ 42/ 2</t>
  </si>
  <si>
    <t>Grupą docelową, odbiorcami projektu będą mieszkańcy Gminy Pilica, stowarzyszenia i organizacje pozarządowe z województwa śląskiego, instytucje działające na rzecz rozwoju obszarów wiejskich z terenu województwa śląskiego</t>
  </si>
  <si>
    <t>Gmina Pilica</t>
  </si>
  <si>
    <t>ul. Żarnowiecka 46a            42-436 Pilica</t>
  </si>
  <si>
    <t>Aktywni na wsi – cykl artykułów promujących inicjatywy mieszkańców województwa śląskiego podejmowane w środowisku wiejskim</t>
  </si>
  <si>
    <t>Przybliżenie mieszkańcom województwa śląskiego i promocja inicjatyw mieszkańców podejmowanych w środowisku wiejskim na rzecz rozwoju gospodarczego, kulturalnego i społecznego poprzez publikację cyklu artykułów w czasopismach regionalnych wydawanych na terenie województwa śląskiego w okresie realizacji projektu</t>
  </si>
  <si>
    <t>1. Spotkanie                                                                                 2. Prasa</t>
  </si>
  <si>
    <t xml:space="preserve">1. Liczba spotkań / Liczba uczestników                   2. Liczba artykułów / wkładek / ogłoszeń w prasie </t>
  </si>
  <si>
    <t xml:space="preserve">Rolnicy, mieszkańcy obszarów wiejskich i przedstawiciele instytucji wspierające rozwój obszarów wiejskich - mieszkańcy województwa śląskiego, czytelnicy czasopism regionalnych </t>
  </si>
  <si>
    <t>Fundacja na rzecz Promocji i Rozwoju Sołectwa Karczewice</t>
  </si>
  <si>
    <t>ul. Wolności 19                                     42-270 Karczewice</t>
  </si>
  <si>
    <t>Konkurs „Kuchnia świętokrzyska czaruje – rolniczy handel detaliczny- przetwory i potrawy z roślin strączkowych”</t>
  </si>
  <si>
    <t>Celem operacji jest zwiększenie zainteresowania i wiedzy nt. możliwości sprzedaży produktów rolnych, także przetworzonych bezpośrednio przez rolnika. Chcemy zachęcić rolników, szczególnie z małych gospodarstw do legalnego sposobu zarabiania na żywności wysokiej jakości. Za pomocą konkursu chcemy także wzmocnić promocję tych produktów wśród konsumentów, wiedzę, że są dostępne a także, że są wyjątkowe, niepowtarzalne, z naturalnych produktów, które są źródłem zdrowia. Ze względu na to, że jest to wciąż rynek niszowy, trudno pojedynczym producentom samodzielnie przebić się z promocją wśród ofert wielkich koncernów. Dlatego konieczna jest pomoc i wspólne działania rolników, producentów żywności z pierwszej ręki.. Przedmiotem operacji jest organizacja konkursu. Tematy operacji: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t>
  </si>
  <si>
    <t>Grupą docelową są rolnicy zainteresowani przetwórstwem produktów rolnych, szczególnie w ramach rolniczego handlu detalicznego oraz konsumenci produktów żywnościowych.</t>
  </si>
  <si>
    <t>Świętokrzyska Izba Rolnicza</t>
  </si>
  <si>
    <t>ul. Chopina 15/3; 25-356 Kielce</t>
  </si>
  <si>
    <t>Uprawa topinamburu, czyli zdrowie i piękno z natury sposobem na rozwój obszarów wiejskich</t>
  </si>
  <si>
    <t>Celem operacji jest zwiększenie wiedzy wśród 120 mieszkańców obszarów wiejskich terenów województwa świętokrzyskiego na temat uprawy topinamburu oraz możliwości pokazania dla niego rynków zbytu. Wiedza ta zachęci rolników do uprawy topinamburu, oraz do zagospodarowania trudnych w uprawie terenów rolniczych. Ważnym elementem operacji będzie również wizyta grupy ściśle zainteresowanej (35 osób) i pozyskanie wiedzy na temat sadzonek, uprawy, kontraktacji i skupu topinamburu w Firmie Organic.</t>
  </si>
  <si>
    <t>Wyjazd studyjny, konferencja</t>
  </si>
  <si>
    <t>liczba uczestników wyjazdu studyjnego,   konferencji</t>
  </si>
  <si>
    <t xml:space="preserve">35 / 120                                                       </t>
  </si>
  <si>
    <t>Grupą docelową będzie 120 mieszkańców obszarów wiejskich z terenu województwa świętokrzyskiego. Będą to osoby aktywne w środowisku wiejskim, zainteresowane otwarcie współpracujące z innymi rolnikami, które dalej przekażą wiedzę w terenie.</t>
  </si>
  <si>
    <t>Nawadnianie gospodarstw rolnych szansą na zwiększenie efektywności plonowania roślin</t>
  </si>
  <si>
    <t xml:space="preserve">Celem operacji jest przedstawienie dobrego przykładu stosowania różnych technik i racjonalizacji nawadniania, zmierzających do poprawy efektywności plonowania w rodzimych gospodarstwach rolnych, zapewniając tym samym stabilne i dobre jakościowo plony, które stanowić będą podstawę wzrostu ich nowoczesności i konkurencyjności. Wyjazd studyjny pozwoli 40 uczestnikom projektu zapoznać się z przykładem gospodarstw specjalizujących się m.in. w produkcji borówki amerykańskiej, gdzie z powodzeniem stosuje się system nawadniania kroplowego, system zraszania antyprzymrozkowego, system zamgławiania antyprzymrozkowego oraz system kontroli wilgotności gleby współpracujący z pozostałymi systemami. </t>
  </si>
  <si>
    <t xml:space="preserve">liczba uczestników wyjazdu studyjnego                                                                                                                                                                                                  </t>
  </si>
  <si>
    <t xml:space="preserve">Grupę docelową stanowić będą rolnicy, domownicy gospodarstw rolnych czynnie zaangażowani w pracę w gospodarstwie, producenci rolni oraz członkowie Rad Powiatowych Świętokrzyskiej Izby Rolniczej. Zostanie zrekrutowanych 40 osób aktywnych w środowisku wiejskim, zainteresowanych wdrożeniem systemów nawadniania i poprawą efektywności plonowania we własnych gospodarstwach rolnych, działaczy ŚIR otwarcie współpracujących z innymi rolnikami, którzy chętnie dzielić się będą nabytą wiedzą w terenie. </t>
  </si>
  <si>
    <t>Produkt lokalny i turystyczny szansą na rozwój regionu</t>
  </si>
  <si>
    <t>Celem operacji jest wzrost wiedzy wśród 45 rolników z terenu województwa świętokrzyskiego poprzez udział w szkoleniu pn. „Produkt lokalny i turystyczny szansą na rozwój regionu” oraz zaprezentowanie dobrych praktyk i kreatywności w zakresie przedsiębiorczości dzięki wykorzystaniu potencjału lokalnego i walorów turystycznych w budowaniu dochodowej działalności gospodarczej na przykładzie projektów zrealizowanych przez beneficjentów z terenu działania Suwalsko-Sejneńskiej Lokalnej Grupy Działania. Uczestnikom zostaną zaprezentowane następujące projekty: Atrakcyjne i nowoczesne miejsce spotkań w Okuniowcu, czyli inwestujemy w ogólnodostępne obiekty rekreacyjne i turystyczne; „Portal turystyczny” – internetowa baza informacji turystycznej SUWALSZCZYZNA.EU; Wzmocnienie konkurencyjności jakością usług agroturystycznych; Uzyskanie dochodu z rozpoczętej działalności gospodarczej poprzez zakup maszyn i urządzeń w celu świadczenia usług; Wzrost konkurencyjności gospodarstwa agroturystycznego „Magdalenka” poprzez utworzenie stref wypoczynku i rekreacji; Rozszerzenie dotychczasowej oferty o możliwość korzystania z aktywnego wypoczynku.</t>
  </si>
  <si>
    <t>Wyjazd studyjny, szkolenie</t>
  </si>
  <si>
    <t xml:space="preserve">liczba uczestników wyjazdu studyjnego, szkolenia                                                                                                                                                                                                 </t>
  </si>
  <si>
    <t>45 / 45</t>
  </si>
  <si>
    <t xml:space="preserve">Grupą docelową będzie 45 mieszkańców obszarów wiejskich z terenu województwa świętokrzyskiego. Będą to rolnicy, osoby aktywne w środowisku wiejskim, zainteresowane, otwarcie współpracujące z innymi rolnikami, które dalej przekażą wiedzę w terenie. </t>
  </si>
  <si>
    <t>Międzynarodowa Konferencja Pszczelarska w Bałtowie w dniu 22.08.2020 r.</t>
  </si>
  <si>
    <t>Głównym celem operacji jest promocja i rozwój pszczelarstwa na ziemi świętokrzyskiej. Celem bezpośrednim jest edukacja osób zainteresowanych tematyką pszczelarstwa w zakresie apiterapii (pszczołolecznictwo, właściwości produktów pszczelich i ich zastosowanie).</t>
  </si>
  <si>
    <t xml:space="preserve">Grupę docelową operacji stanowią mieszkańcy obszarów wiejskich (m.in. pszczelarze i rolnicy) z terenu województw świętokrzyskiego (50%), mazowieckiego (25%) i podkarpackiego (25%). Szacowana liczba uczestników konferencji wynosi około 200 osób.  </t>
  </si>
  <si>
    <t>Lokalna Grupa Działania "Krzemienny Krąg"</t>
  </si>
  <si>
    <t>27-423 Bałtów 55</t>
  </si>
  <si>
    <t>Świętokrzyski Ośrodek Doradztwa Rolniczego w Modliszewicach</t>
  </si>
  <si>
    <t>Modliszewice ul. Piotrkowska 30; 26-200 Końskie</t>
  </si>
  <si>
    <t>Wskrzeszenie dawnych zwyczajów wsi świętokrzyskiej – pokazy obrzędowe 
i regionalna muzyka ludowa</t>
  </si>
  <si>
    <t>Celem operacji jest zaangażowanie lokalnych społeczności do działań służących promowaniu dziedzictwa kulturowego dawnej wsi poprzez czynny udział w imprezy folklorystycznej „Smaki Jesieni” organizowanej w Parku Etnograficznym w Tokarni w dniu 20 września 2020 r. 
Muzeum Wsi Kieleckiej chce wykorzystać potencjał osób znających tematykę regionalnej obrzędowości do zaprezentowania zwyczajów gospodarskich, które niegdyś towarzyszyły mieszkańcom kieleckich wsi (pokazy obrzędowe).
Działanie ma także na celu promowanie muzyki ludowej z terenów woj. świętokrzyskiego zawierające elementy dawnej gwary regionalnej.</t>
  </si>
  <si>
    <t xml:space="preserve">Planowana operacja jest uniwersalna, przeznaczona dla każdej grupy odbiorców, niezależnie od wieku: 
- aktywizacja seniorów - prognozowana ilość osób: 300. 
- dorośli – prognozowana ilość osób: 1200.
- niepełnosprawni, mniejszości narodowe i etniczne – prognozowana ilość osób: 80
- młodzież – prognozowana ilość osób: 600
- dzieci – prognozowana ilość osób: 500.   Ze względu na różnorodność form przekazu możliwy będzie odbiór dla każdej grupy. </t>
  </si>
  <si>
    <t>Muzeum Wsi Kieleckiej</t>
  </si>
  <si>
    <t>ul. Jana Pawła II 6,  25-025 Kielce</t>
  </si>
  <si>
    <t>Udział Muzeum Wsi Kieleckiej w Targach branżowych</t>
  </si>
  <si>
    <t>Celem operacji jest udział Muzeum Wsi Kieleckiej w 3 największych imprezach Targowych w Polsce z branży agroturystycznej i promującej dziedzictwo kulturowe.</t>
  </si>
  <si>
    <t>Stoisko wystawiennicze</t>
  </si>
  <si>
    <t xml:space="preserve">Celowość zadania jest uniwersalna, przeznaczona dla każdej grupy odbiorców, niezależnie od wieku. Osoby odwiedzające branżowe Targi Agroturystyczne są nastawione na zdobycie konkretnej i interesującej ich wiedzy. </t>
  </si>
  <si>
    <t xml:space="preserve">Celem głównym projektu jest pobudzenie świadomość mieszkańców województwa świętokrzyskiego oraz terenów ościennych o bogactwie materialnym dziedzictwa kultury świętokrzyskiej wsi, w szczególności o regionalnych tradycjach rzemiosła ludowego i folkloru wiejskiego.
Świętokrzyskie wzornictwo i rękodzieło ludowe ma potencjał do wykorzystania w inicjatywach lokalnych, rozwoju aktywności gospodarczej oraz edukacji. Projekt zakłada zarówno przekaz i kontynuację tradycji w zakresie rzemiosła jak również popularyzację lokalnego folkloru.  </t>
  </si>
  <si>
    <t xml:space="preserve">liczba uczestników warsztatów, imprezy plenerowej </t>
  </si>
  <si>
    <t>288  / 550</t>
  </si>
  <si>
    <t>Grupę docelową operacji stanowią mieszkańcy województwa świętokrzyskiego (50%) oraz województw mazowieckiego (30%) i lubelskiego (20% ).
Ze względu na zakres merytoryczny projektu oraz w odniesieniu do współczesnych trendów, zakłada się, że projektem i uczestnictwem w nim szczególnie będą zainteresowani młodzi ludzie chcący wprowadzić do swojego życia codziennego dawne sztuki i tradycje ludowe, w tym osoby poszukujące inspiracji i pomysłu do pracy twórczej, uczniowie i studenci szkół plastycznych i ognisk tzw. pracy twórczej, osoby, które chcą na nowo poznawać tajniki dawnego rzemiosło, nauczyciele przedszkolni i szkolni, którzy zdobytą podczas warsztatów wiedzę i umiejętności będą mogli wykorzystywać w pracy zawodowej.</t>
  </si>
  <si>
    <t xml:space="preserve">DLF Invest sp. z o.o.  </t>
  </si>
  <si>
    <t>27-423 Bałtów 7</t>
  </si>
  <si>
    <t xml:space="preserve">Festiwal „Dawne Sztuki  Świętokrzyskiej Wsi"  w Bałtowie” </t>
  </si>
  <si>
    <t xml:space="preserve">Promocja dobrych praktyk w rolnictwie ekologicznym </t>
  </si>
  <si>
    <t>Celem operacji jest promocja dobrych praktyk w zakresie innowacyjnych technik i technologii produkcji i przetwórstwie żywności wysokiej jakości wyprodukowanej metodami ekologicznymi poprzez zorganizowanie i  przeprowadzenie konkursu na Najlepsze gospodarstwo ekologiczne na etapie wojewódzkim i zgłoszenie wyłonionych laureatów do etapu krajowego oraz zorganizowanie wyjazdu studyjnego. Celem konkursu na najlepsze gospodarstwo ekologiczne jest upowszechnienie i promocja  najlepszych praktyk  w produkcji i przetwórstwie metodami ekologicznymi  i w zakresie tworzenia krótkich łańcuchów dostaw. Przyczynia się do wdrażania tych rozwiązań w gospodarstwach rolnych oraz rozpowszechnianie wiedzy z zakresu rolnictwa ekologicznego. Wyjazd studyjny  ułatwi wymianę wiedzy i doświadczeń pomiędzy podmiotami uczestniczącymi w rozwoju obszarów wiejskich oraz dążenie do zatrzymania tendencji spadkowej ilości gospodarstw rolnych, prowadzonych w systemie rolnictwa ekologicznego</t>
  </si>
  <si>
    <t>Wyjazd studyjny, szkolenie, konkurs, audycja</t>
  </si>
  <si>
    <t>liczba uczestników wyjazdu studyjnego, konkursu</t>
  </si>
  <si>
    <t>35 / 9</t>
  </si>
  <si>
    <t>W konkursie na Najlepsze gospodarstwo ekologiczne będą uczestniczyły gospodarstwa z województwa świętokrzyskiego posiadające certyfikat gospodarstwa ekologicznego. Uczestnikami wyjazdu studyjnego będą mieszkańcy obszarów wiejskich, w tym rolnicy ekologiczni, oraz rolnicy chcący przystąpić do systemu rolnictwa ekologicznego, pracownicy instytucji publicznych i prywatnych, doradcy, instytucji wspierające rozwój rolnictwa ekologicznego</t>
  </si>
  <si>
    <t>Liczba wyjazdów studyjnych</t>
  </si>
  <si>
    <t>Osoby z obszaru działania Stowarzyszenia "Solidarni w Partnerstwie" reprezentujące różne sektory (społeczny, gospodarczy i publiczny), liderzy - osoby mające największy wpływ na lokalną społeczność</t>
  </si>
  <si>
    <t>II,III, IV</t>
  </si>
  <si>
    <t>Stowarzyszenie "Solidarni w Partnerstwie"</t>
  </si>
  <si>
    <t>ul. Główna 3, 62-571 Stare Miasto</t>
  </si>
  <si>
    <t>Liczba uczestników</t>
  </si>
  <si>
    <t>40</t>
  </si>
  <si>
    <t>w tym przedstawicieli LGD</t>
  </si>
  <si>
    <t>Współpraca międzyterytorialna LGD impulsem rozwoju</t>
  </si>
  <si>
    <t>Organizacja wyjazdu studyjnego reprezentantów lokalnego partnerstwa LGD "Wielkopolska z wyobraźnią mającego na celu poszerzenie ich wiedzy oraz aktywizację w zakresie współpracy i lepszego wykorzystania zasobów LGD jako produktu turystycznego na rzecz podejmowania inicjatyw w zakresie rozwoju obszarów wiejskich poprzez nawiązanie kontaktu i wymianę doświadczeń z innym partnerstwem lokalnym</t>
  </si>
  <si>
    <t>Członkowie istniejącego partnerstwa LGD "Wielkopolska z Wyobraźnią" oraz członkowie osób prawnych wchodzących w skład LGD, reprezentujący różne sektory (społeczny, gospodarczy i publiczny), osoby stanowiące grupę liderów swoich środowisk branżowych i gminnych</t>
  </si>
  <si>
    <t>II, III</t>
  </si>
  <si>
    <t>Stowarzyszenie "Wielkopolska z Wyobraźnią"</t>
  </si>
  <si>
    <t>ul. Stary Rynek 11,
 63-720 Koźmin Wielkopolski</t>
  </si>
  <si>
    <t>Wyjazd studyjny LGD na rzecz tworzenia sieci kontaktów i wzmacniania współpracy</t>
  </si>
  <si>
    <t>Osoby z obszaru działania Lokalnej Grupy Działania "Między Ludźmi i Jeziorami".</t>
  </si>
  <si>
    <t>Między Ludźmi i Jeziorami</t>
  </si>
  <si>
    <t>Plac Wolności 2, 
62-530 Kazimierz Biskupi</t>
  </si>
  <si>
    <t>45</t>
  </si>
  <si>
    <t>10</t>
  </si>
  <si>
    <t>w tym: liczba doradców</t>
  </si>
  <si>
    <t>30 lat samorządu, 750 lat Rozdrażewa –  doświadczenia i wyzwania w rozwoju obszarów wiejskich</t>
  </si>
  <si>
    <t>Konferencja/kongres</t>
  </si>
  <si>
    <t>Liczba konferencji/kongresów</t>
  </si>
  <si>
    <t>lokalni liderzy (władze samorządowe, pracownicy jst, radni, sołtysi, przedstawiciele instytucji i organizacji działających na rzecz obszarów wiejskich)</t>
  </si>
  <si>
    <t>w tym: liczba przedstawicieli LGD</t>
  </si>
  <si>
    <t>Publikacja/materiał drukowany</t>
  </si>
  <si>
    <t>II, III, IV</t>
  </si>
  <si>
    <t>Udział w XI Europejskich Targach Produktów Regionalnych</t>
  </si>
  <si>
    <t xml:space="preserve">Organizacja wyjazdu studyjnego połączonego z przygotowaniem stoiska wystawienniczego na targach w celu upowszechnienia wiedzy, wymiany doświadczeń i promocji  w zakresie dobrych praktyk tradycyjnej wytwórczości lokalnej i folkloru wśród twórców ludowych, przedstawicieli zespołów folklorystycznych, Kół Gospodyń Wiejskich i producentów lokalnych </t>
  </si>
  <si>
    <t>Twórcy ludowi, przedstawiciele zespołów folklorystycznych, Kół Gospodyń Wiejskich i producenci produktów lokalnych oraz  przedstawiciele LGD z terenu powiatu krotoszyńskiego i gostyńskiego.</t>
  </si>
  <si>
    <t xml:space="preserve">Liczba uczestników </t>
  </si>
  <si>
    <t>w tym: przedstawicieli LGD</t>
  </si>
  <si>
    <t>Stoisko wystawiennicze/ punkt informacyjny na tragach/imprezie plenerowej/ wystawie</t>
  </si>
  <si>
    <t>Liczba stoisk wystawienniczych / punktów informacyjnych na targach / imprezie plenerowej / wystawie</t>
  </si>
  <si>
    <t xml:space="preserve">Szacowana liczba odwiedzających stoiska wystawiennicze / punkty informacyjne na targach / imprezie plenerowej / wystawie </t>
  </si>
  <si>
    <t>ul. Sieradzka 29, 
60-163 Poznań</t>
  </si>
  <si>
    <t>4</t>
  </si>
  <si>
    <t>Liczba szkoleń/ seminariów/ warsztatów/spotkań</t>
  </si>
  <si>
    <t>I, II, III</t>
  </si>
  <si>
    <t>Wielkopolska Izba Rolnicza</t>
  </si>
  <si>
    <t>ul. Golęcińska 9,
60-626 Poznań</t>
  </si>
  <si>
    <t>I, II, III, IV</t>
  </si>
  <si>
    <t xml:space="preserve">Poprzez tradycje w nowoczesność – konferencja Kół Gospodyń Wiejskich </t>
  </si>
  <si>
    <t>Celem operacji jest organizacja spotkania, które zaktywizuje i wskaże kierunki działań oraz stworzy platformę do nawiązania współpracy, wymiany doświadczeń i integracji między kołami gospodyń wiejskich działającymi w całej Wielkopolsce.</t>
  </si>
  <si>
    <t>Członkinie kół gospodyń wiejskich z całej Wielkopolski</t>
  </si>
  <si>
    <t>450</t>
  </si>
  <si>
    <t>Targi/ impreza plenerowa/ wystawa</t>
  </si>
  <si>
    <t>Liczba targów / imprez plenerowych / wystaw</t>
  </si>
  <si>
    <t>Miasto i Gmina Grabów nad Prosną</t>
  </si>
  <si>
    <t>ul. Kolejowa 8,
 63-520 Grabów nad Prosną</t>
  </si>
  <si>
    <t>Szacowana liczba uczestników targów / imprez plenerowych / wystaw</t>
  </si>
  <si>
    <t>„Historycznie i sportowo nad Prosną”</t>
  </si>
  <si>
    <t>Celem operacji będzie organizacja imprezy plenerowej  pn. „Historycznie i sportowo nad Prosną”, która przyczyni się do zwiększenia udziału zainteresowanych stron we wdrażaniu inicjatyw na rzecz rozwoju obszarów wiejskich,  ułatwieniu wymiany wiedzy pomiędzy podmiotami uczestniczącymi w rozwoju oraz wymiany i rozpowszechniania rezultatów działań, a także aktywizacji i integracji mieszkańców, wspierania włączenia społecznego, rozwoju przedsiębiorczości, w tym małego przetwórstwa, upowszechniania wiedzy w zakresie optymalizacji wykorzystania zasobów środowiska naturalnego i szeroko rozumianej promocji  jakości życia na wsi.</t>
  </si>
  <si>
    <t>Grupę docelową będą stanowili mieszkańcy Miasta i Gminy Grabów nad, a także zaproszeni goście</t>
  </si>
  <si>
    <t>Kolej wąskotorowa – produktem lokalnym mającym wpływ na promocję i rozwój obszarów wiejskich</t>
  </si>
  <si>
    <t>Celem operacji jest wymiana doświadczeń oraz zwiększenie świadomości członków grupy docelowej (przedstawicieli  jednostek  samorządu terytorialnego, organizacji i stowarzyszeń, mieszkańców Gminy i Miasta Stawiszyn w tym dzieci  oraz mieszkańców Powiatu Kaliskiego) na temat potencjału kolei wąskotorowej jako produktu lokalnego przyczyniającego się do rozwoju obszarów wiejskich oraz możliwość podejmowania inicjatyw promujących  kolej wąskotorową oraz Gminę i Miasto Stawiszyn, a także subregion poprzez organizację „Spotkania z koleją wąskotorową”,  konferencji „Kolej wąskotorowa – produktem lokalnym mającym wpływ na promocję i rozwój obszarów wiejskich”.</t>
  </si>
  <si>
    <t>Grupa docelowa to 150 osób mieszkańcy Gminy i Miasta Stawiszyn (75 uczestników spotkani oraz 75 uczestników konferencji), mieszkańcy Powiatu Kaliskiego, przedstawiciele jednostek  samorządu terytorialnego w tym pracownicy wydziałów promocji , organizacji i stowarzyszeń oraz wystawcy</t>
  </si>
  <si>
    <t>Gmina i Miasto Stawiszyn</t>
  </si>
  <si>
    <t>ul. Szosa Pleszewska 3, 62-820 Stawiszyn</t>
  </si>
  <si>
    <t xml:space="preserve">Konferencja/ kongres </t>
  </si>
  <si>
    <t xml:space="preserve">Liczba konferencji/ kongresów </t>
  </si>
  <si>
    <t>Kulinaria Puszczy Noteckiej</t>
  </si>
  <si>
    <t>Organizacja szkoleń oraz wydanie publikacji w celu zsieciowania i zaktywizowania co najmniej 20 osób pracujących na rzecz rozwoju obszarów wiejskich poprzez prowadzenie obiektów w branży gastronomicznej oraz 30 osób młodych, które wkrótce wchodzić będą na rynek pracy oraz w celu promocji obszaru działania LGD "Puszcza Notecka" jako miejsca atrakcyjnego do życia dla młodych osób</t>
  </si>
  <si>
    <t>Osoby młode do 35 roku życia mieszkające na obszarach wiejskich</t>
  </si>
  <si>
    <t>Stowarzyszenie "Puszcza Notecka"</t>
  </si>
  <si>
    <t>ul. Dworcowa 18,
64-400 Międzychód</t>
  </si>
  <si>
    <t>66</t>
  </si>
  <si>
    <t>Liczba tytułów publikacji / materiałów drukowanych</t>
  </si>
  <si>
    <t>Wymiana dobrych praktyk podczas wyjazdu studyjnego</t>
  </si>
  <si>
    <t>Wspieranie włączenia społecznego i rozwoju gospodarczego na obszarach wiejskich poprzez organizację wyjazdu studyjnego</t>
  </si>
  <si>
    <t>Partnerzy projektu: przedstawiciele Polskiego Stowarzyszenia WIDOKI, Stowarzyszenia ONI, Stowarzyszenie (nie)Milcz-działaj, przedstawiciele LGD oraz osoby biorące udział we wdrażaniu Lokalnej Strategii Rozwoju oraz mających wpływ na jej realizację</t>
  </si>
  <si>
    <t>Stowarzyszenie "Dolina Noteci"</t>
  </si>
  <si>
    <t>ul. Sienkiewicza 2, 64-800 Chodzież</t>
  </si>
  <si>
    <t>Integracja w rolnictwie wsparta innowacyjnymi narzędziami cyfrowymi do organizacji rynku drogą do skrócenia łańcucha dostaw i wzrostu dochodów wielkopolskich rolników.</t>
  </si>
  <si>
    <t>Celem operacji jest zorganizowanie szkoleń i akcji informacyjno-promocyjnej dla rolników z wielkopolski, w szczególności producentów trzody i bydła opasowego, poświęconych budowaniu integracji, współpracy i wspólnej oferty przy wykorzystaniu jednolitego, cyfrowego systemu zarządzania gospodarstwami i grupami producentów rolnych</t>
  </si>
  <si>
    <t>Rolnicy z Wielkopolski, w szczególności producenci bydła opasowego i trzody chlewnej. Preferowani będą rolnicy poniżej 35 roku życia, którzy stanowić będą co najmniej 50% osób objętych działaniem.</t>
  </si>
  <si>
    <t>EURO HORIZON Sp. z o.o. Sp. k.</t>
  </si>
  <si>
    <t>ul. Dudycza 4/2 64-030 Nietążkowo</t>
  </si>
  <si>
    <t>150</t>
  </si>
  <si>
    <t>35</t>
  </si>
  <si>
    <t>Celem operacji jest m.in. umożliwienie transferu wiedzy, a także zobrazowanie ścieżki produktu w myśl hasła „od pola i zagrody do stołu […]” pomiędzy wystawcami/hodowcami a grupą docelową, podniesienie świadomości rolników dotyczącej możliwości zwiększenia uzyskiwanych dochodów, poprzez wskazanie możliwych alternatywnych źródeł dochodu w gospodarstwach małoobszarowych poprzez prowadzenie tzw. małej przetwórczości, Rolniczego Handlu Detalicznego lub świadczenia usług (m.in. agroturystycznych, pokazów itp.) oraz umożliwienie transferu wiedzy pomiędzy podmiotami prowadzącymi działalność pozarolniczą</t>
  </si>
  <si>
    <t xml:space="preserve">Targi/ impreza plenerowa/ wystawa                                                                      </t>
  </si>
  <si>
    <t>Rolnicy, hodowcy, przedstawiciele związków branżowych i przedstawiciele związków hodowców, osoby zatrudnione w sektorze rolnym, mieszkańcy obszarów wiejskich, mieszkańcy aglomeracji miejskich, osoby zainteresowane tematyką regionalnej żywności, jej sprzedażą i sposobem certyfikacji, osoby zainteresowane oznaczeniami jakości oraz wspieraniem rozwoju pozarolniczych działalności gospodarczych, a także doradcy rolniczy</t>
  </si>
  <si>
    <t>Wielkopolski Ośrodek Doradztwa Rolniczego
w Poznaniu</t>
  </si>
  <si>
    <t xml:space="preserve">Stoisko wystawiennicze/ punkt informacyjny na tragach/imprezie plenerowej/ wystawie      </t>
  </si>
  <si>
    <t>Audycja/ film/ spot odpowiednio w radiu i telewizji</t>
  </si>
  <si>
    <t>Liczba audycji / programów / spotów w radiu i telewizji</t>
  </si>
  <si>
    <t xml:space="preserve">Łączna liczba osób oglądających programy w telewizji oraz słuchaczy radiowych </t>
  </si>
  <si>
    <t>2,0 mln</t>
  </si>
  <si>
    <t>"Od pola i zagrody do stołu, czyli dziedzictwo Wielkopolski - stoiska wystawiennicze wraz z multimedialną prezentacją postępu hodowlanego"</t>
  </si>
  <si>
    <t>„Eko wieś”.</t>
  </si>
  <si>
    <t>Mieszkańcy terenów wiejskich zamieszkałych w powiecie średzkim. W ramach projektu zostanie zrekrutowanych 80 osób w tym co najmniej 40 osób w wieku do lat 35</t>
  </si>
  <si>
    <t>Wielkopolskie Stowarzyszenie Inicjatyw
Lokalnych "Zielona Kropka"</t>
  </si>
  <si>
    <t>ul. Czerwonego Krzyża 14/4, 63-000 Środa Wielkopolska</t>
  </si>
  <si>
    <t>„Nasze regionalne bogactwo na stoły!”.</t>
  </si>
  <si>
    <t xml:space="preserve">Rolnicy z powiatów grodziskiego, gnieźnieńskiego,  jarocińskiego, przedstawiciele  Koła Gospodyń Wiejskich oraz konsumenci, uczestnicy otwartej imprezy plenerowej. 
</t>
  </si>
  <si>
    <t xml:space="preserve">Wielkopolska Izba Rolnicza </t>
  </si>
  <si>
    <t>Konkurs/olimpiada</t>
  </si>
  <si>
    <t xml:space="preserve">Liczba konkursów/olimpiad  </t>
  </si>
  <si>
    <t>Liczba uczestników konkursów / olimpiad</t>
  </si>
  <si>
    <t>„Sołeckie Strategie Rozwoju determinantą Strategii Rozwoju  Gminy Kobylin”.</t>
  </si>
  <si>
    <t>Celem operacji realizowanej w formie konferencji i ekspertyz jest aktywizacja mieszkańców i określenie przez nich perspektywicznego planu rozwoju miejscowości</t>
  </si>
  <si>
    <t>60-7O mieszkańców gminy Kobylin (sołtysi, lokali liderzy, stowarzyszenia i mieszkańcy), co najmniej połowę grupy docelowej stanowić będą osoby poniżej 35 roku życia zamieszkujące obszary wiejskie</t>
  </si>
  <si>
    <t xml:space="preserve">Uniwersytet im. Adama Mickiewicza w
Poznaniu
</t>
  </si>
  <si>
    <t>ul. Wieniawskiego 1, 61-712 Poznań</t>
  </si>
  <si>
    <t>Analiza/ ekspertyza/ badanie</t>
  </si>
  <si>
    <t xml:space="preserve">Ekspertyzy </t>
  </si>
  <si>
    <t>„Tworzenie miejsc integracji społecznej, rekreacji i edukacji w gminie Kobylin”.</t>
  </si>
  <si>
    <t>Operacja ma służyć aktywizacji mieszkańców wsi (zwłaszcza dzieci i młodzieży, także dorosłych) oraz przyczyniać się do powstawania nowych miejsc integracji społecznej, rekreacji i edukacji na obszarach wiejskich, a także polepszaniu zarządzania lokalnymi zasobami. Operacja ta ma sprzyjać aktywizacji społeczności wiejskich poprzez włączenie mieszkańców wsi do planowania i wdrażania lokalnych inicjatyw.</t>
  </si>
  <si>
    <t>Ekspertyzy</t>
  </si>
  <si>
    <t xml:space="preserve">60-80 osób (mieszkańców gminy Kobylin), z podziałem na dzieci, młodzież i dorosłych. </t>
  </si>
  <si>
    <t>„I Powiatowy Festiwal Lokalnych Smaków i Rękodzieła”.</t>
  </si>
  <si>
    <t>Głównym celem projektu jest promocja zrównoważonego rozwoju obszarów wiejskich, podniesienie jakości życia na wsi oraz poziomu aktywności wielopokoleniowej społeczności wiejskiej w Powiecie Jarocińskim poprzez organizację festiwalu smaków i rękodzieła, wystawę lokalnych producentów rolnych oraz stoisk informacyjno – promocyjnych</t>
  </si>
  <si>
    <t xml:space="preserve">Uczestnicy festiwalu, którzy pochodzą m.in. z terenów wiejskich , sołtysi, członkowie rad sołeckich, członkinie Kół Gospodyń Wiejskich, mieszkańcy wsi niezależnie od wieku i statusu społecznego, przedstawiciele jednostek samorządu terytorialnego (wójtowie, burmistrzowie, radni, urzędnicy), środowiska wiejskie zaangażowane w rozwój obszarów wiejskich, w tym liderzy grup odnowy wsi i lokalnych grup działania oraz lokalni liderzy i animatorzy, np. członkinie kół gospodyń wiejskich, lokalnych formalnych i nieformalnych organizacji, klubów itp.,  przedstawiciele sektora prywatnego zainteresowani zaangażowaniem lub angażujący się w współpracę mieszkańcami wsi na rzecz rozwoju małych ojczyzn.
</t>
  </si>
  <si>
    <t>Powiat Jarociński</t>
  </si>
  <si>
    <t>Aleja Niepodległości 10/12,63-200 Jarocin</t>
  </si>
  <si>
    <t>Liczba konkursów/olimpiad</t>
  </si>
  <si>
    <t>w tym liczba: doradców</t>
  </si>
  <si>
    <t xml:space="preserve"> „Rekreacja konna tradycja 
i współczesność”.
</t>
  </si>
  <si>
    <t>Celem operacji jest organizacja plenerowej imprezy hipicznej, która przyczyni się do promocji rekreacji i turystyki konnej. W  ramach imprezy odbędą się zawody jeździeckie oraz promocja oferty miejscowych ośrodków jeździeckich. Realizacja projektu nakierowana będzie także na działania aktywizujące rolników, zachęcające do współpracy, wspólnej realizacji inicjatyw oraz zrzeszania się. Celem jest również zachęcenie rolników do profesjonalnej współpracy i realizacji wspólnych inwestycji, poprzez tworzenie wspólnych struktur, powiązań organizacyjnych lub innych form współpracy przyczyniających się wspólnej realizacji inwestycji</t>
  </si>
  <si>
    <t xml:space="preserve">Rolnicy prowadzących działalność na terenie Wielkopolski oraz mieszkańcy Wielkopolski. Bedą to rolnicy, którzy prowadzą: gospodarstwa mające w ofercie rekreację i turystykę konną (stadniny koni, ośrodki jeździeckie, itp.). Uczestnicy festynu to adresaci oferty gospodarstw i ośrodków jeździeckich, miłośnicy koni oraz sportów hipicznych. </t>
  </si>
  <si>
    <t xml:space="preserve">Jarmark Krajeński - dziedzictwo kulturowe Krajny </t>
  </si>
  <si>
    <t>Celem realizacji operacji jest zintegrowanie grupy mieszkańców obszaru, na którym funkcjonuje Stowarzyszenie Lokalna Grupa Działania Krajna Złotowska - przede wszystkim regionalnych rękodzielników oraz członkiń Kół Gospodyń Wiejskich. Podstawą integracji będzie wyeksponowanie oraz szersze niż zwykle zaprezentowanie dorobku artystycznego i kulinarnego podczas Jarmarku Krajeńskiego, będącego dwudniowym wydarzeniem o charakterze plenerowym</t>
  </si>
  <si>
    <t>Przedstawiciele Kół Gospodyń Wiejskich, które działają na obszarze powiatu złotowskiego, mieszkańcy obszaru powiatu złotowskiego, którzy zajmują się wytwarzaniem produktów rękodzielniczych</t>
  </si>
  <si>
    <t>Stowarzyszenie Lokalna Grupa
Działania Krajna Złotowska</t>
  </si>
  <si>
    <t xml:space="preserve">Aleja Piasta 32
77-400 Złotów
</t>
  </si>
  <si>
    <t>"Słowem, bardzo ładnie na wsi"</t>
  </si>
  <si>
    <t>Celem operacji jest ukazanie wsi jako najlepszego miejsca do życia, promocja jakości życia na wsi również jako miejsca do rozwoju osobistego i zawodowego poprzez przeprowadzenie konkursów wiedzy, akcji związanych z upiększaniem terenu, konkursów związanych z lokalną tradycją kulinarną, targi kulinarne o zasięgu lokalnym oraz konkursu krasomówczego na temat walorów życia wiejskiego</t>
  </si>
  <si>
    <t>Młodzież biorąca udział w organizowanych dla niej konkursach i atrakcjach nastawionych na rozwój jej zainteresowania wiejskim otoczeniem oraz osoby dorosłe działające lub sympatyzujące z KGW</t>
  </si>
  <si>
    <t>Gminny Ośrodek Kultury im.
Wł. Reymonta w Kołaczkowie</t>
  </si>
  <si>
    <t>Plac Reymonta 1,    62-306 Kołaczkowo</t>
  </si>
  <si>
    <t xml:space="preserve">Stoisko wystawiennicze/ punkt informacyjny na tragach/imprezie plenerowej/ wystawie     </t>
  </si>
  <si>
    <t>KGW jako nośnik idei aktywnego stylu życia i prawidłowego
odżywiana opartego na racjonalnym wykorzystaniu lokalnych
produktów</t>
  </si>
  <si>
    <t xml:space="preserve">Operacja ma na celu przekazanie wiedzy o możliwościach wykorzystania lokalnych produktów, dostarczających wszystkich potrzebnych składników odżywczych, pozytywnie wpływających na stan zdrowia mieszkańców obszarów wiejskich  podczas szkolenia nt.: „Zielony kolor zdrowia kontra słodki smak chorób” oraz organizację imprezy plenerowej, podczas której dojdzie do wymiany  doświadczeń pomiędzy 16 KGW. Celem operacji jest również zachęcenie kobiet do aktywnego spędzania wolnego czasu i świadomego uczestnictwa w życiu kulturalnym wspólnoty lokalnej, tworzenia więzi wspólnotowej, pogłębiania wiedzy o zdrowym i aktywnym stylu życia, kulturze regionu i doskonalenia umiejętności twórczych
</t>
  </si>
  <si>
    <t>16 Kół Gospodyń Wiejskich- składających się z 8 osób, czyli 128 uczestniczek wieku od 25 do 65+ z powiatów: kościańskiego, gostyńskiego, leszczyńskiego, rawickiego zainteresowanych potrzebę szerzenia wiedzy na temat zdrowego stylu życia, przedstawieniem dorobku kulturowego własnej wsi oraz wymanią wiedzy i doświadczeń</t>
  </si>
  <si>
    <t>Wielkopolski Ośrodek
Doradztwa Rolniczego w
Poznaniu</t>
  </si>
  <si>
    <t xml:space="preserve">w tym: liczba 
doradców </t>
  </si>
  <si>
    <t>16 Kół Gospodyń Wiejskich</t>
  </si>
  <si>
    <t>Identyfikacja potencjału rozwoju obszarów wiejskich
województwa wielkopolskiego na poziomie lokalnym w celu
lepszego i zrównoważonego wykorzystania posiadanych
zasobów</t>
  </si>
  <si>
    <t xml:space="preserve">Cel operacji stanowi – w perspektywie realizacji działań – opracowanie, druk i rozdystrybuowanie informacji w formie broszury (2000 egzemplarzy) oraz pendrive (200 sztuk)  z zapisanym materiałem cyfrowym w postaci prezentacji i filmów o potencjale i możliwościach współpracy i tworzeniu sieci współpracy partnerskiej dotyczącej rolnictwa i obszarów wiejskich Sieci Badawczej Łukasiewicz - Przemysłowego Instytut Maszyn Rolniczych ze zidentyfikowanymi odbiorcami podczas Międzynarodowej Wystawy Rolniczej AGRO SHOW Bednary 2020 w dniach 17-20 września 2020 r. </t>
  </si>
  <si>
    <t>Władze lokalne gmin wiejskich i miejsko-wiejskich województwa wielkopolskiego, Samorząd Województwa Wielkopolskiego w zakresie zadań dot. polityki rozwoju rolnictwa i obszarów wiejskich, pracownicy urzędów gmin odpowiedzialni za realizację zadań z zakresu rozwoju lokalnego na obszarach wiejskich, organizacje pozarządowe działające na terenie województwa wielkopolskiego uczestniczące w procesie rozwoju obszarów wiejskich, mieszkańcy obszarów wiejskich województwa wielkopolskiego dla których przestrzeń wiejska jest miejscem życia i realizacji zadań rozwojowych</t>
  </si>
  <si>
    <t xml:space="preserve">Uniwersytet Przyrodniczy w
Poznaniu
</t>
  </si>
  <si>
    <t>Badania</t>
  </si>
  <si>
    <t xml:space="preserve">Warsztaty rękodzielnicze i pokaz polskich tradycji żniwnych w
ramach imprezy plenerowej Przeszłość-przyszłości. Żniwa w
Szreniawie
</t>
  </si>
  <si>
    <t>Celem warsztatów i pokazów jest zapoznanie widza z rozwojem techniki zbioru zbóż i tradycjami żniwnymi. Impreza ma przybliżyć zwiedzającym techniki żęcia zboża, rozwój narzędzi i maszyn do tego celu wykorzystywanych szczególnie w ostatnich dwóch stuleciach, a także ukazać bogate w formie i treści tradycje dziękowania za zebrane plony. Impreza umożliwia spotkania i wymianę poglądów działaczy organizacji wiejskich, organizacji kulturalnych, branżowych związków producentów rolnych i hodowców zwierząt</t>
  </si>
  <si>
    <t xml:space="preserve">Mieszkańcy aglomeracji poznańskiej i Wielkopolski </t>
  </si>
  <si>
    <t xml:space="preserve">Muzeum Narodowe Rolnictwa
i Przemysłu RolnoSpożywczego w Szreniawie
</t>
  </si>
  <si>
    <t>ul. Dworcowa 5, 62-052 Szreniawa</t>
  </si>
  <si>
    <t xml:space="preserve">Lokalny przewodnik po Gminie Mieścisko </t>
  </si>
  <si>
    <t>Zapoznanie mieszkańców województwa wielkopolskiego z ofertą gminy Mieścisko, z możliwościami zainwestowania na jej terenach (przede wszystkim inwestycyjne tereny gminne), z ofertą turystyczną (zwłaszcza z ofertą agroturystyczną) oraz z lokalnym rynkiem pracy, by w najbliższej przyszłości w jak największym stopniu wykorzystać posiadany potencjał gminy do jej rozwoju (zwiększenie liczby mieszkańców, turystów, osób zatrudnionych na terenie gminy, powstaniu nowych miejsc pracy).</t>
  </si>
  <si>
    <t xml:space="preserve">Mieszkańcy województwa wielkopolskiego </t>
  </si>
  <si>
    <t>Gmina Mieścisko</t>
  </si>
  <si>
    <t>Pl. Powstańców Wlkp. 13, 62-290 Mieścisko</t>
  </si>
  <si>
    <t>Zachodniopomorska Izba Rolnicza</t>
  </si>
  <si>
    <t>ul. Chmielewskiego 22a/9,            70-028 Szczecin</t>
  </si>
  <si>
    <t>Konkurs pn. Agro-Eko-Turystyczne "Zielone Lato" 2020</t>
  </si>
  <si>
    <t>Celem operacji jest podniesienie jakości usług poprzez wybranie i promocję najlepszych obiektów  turystyki wiejskiej. Przedmiot: konkurs. Tematy: Wspieranie rozwoju przedsiębiorczości na obszarach wiejskich przez podnoszenie poziomu wiedzy i umiejętności w obszarach innych niż w obszarze małego przetwórstwa lokalnego lub w obszarze rozwoju zielonej gospodarki, w tym tworzenie nowych miejsc pracy, Promocja jakości życia na wsi lub promocja wsi jako miejsca do życia i rozwoju zawodowego.</t>
  </si>
  <si>
    <t>liczba konkursów/Liczba uczestników konkursu</t>
  </si>
  <si>
    <t xml:space="preserve">właściciele gospodarstw agroturystycznych wyróżniających się wysoką jakością świadczonych usług. Gospodarstwa, które korzystały z funduszy unijnych z przeznaczeniem na potrzeby agroturystyczne w celu podwyższenia jakości świadczonych usług. </t>
  </si>
  <si>
    <t>Zachodniopomorski Ośrodek Doradztwa Rolniczego w Barzkowicach</t>
  </si>
  <si>
    <t>Barzkowice 2, 73-134 Barzkowice</t>
  </si>
  <si>
    <t xml:space="preserve"> Wyjazd studyjny </t>
  </si>
  <si>
    <t>przedstawiciele lokalnych grup działania z województwa zachodniopomorskiego w szczególności pracownicy lub przedstawiciele Zarządu, Rady lub inni członkowie LGD.</t>
  </si>
  <si>
    <t>Wyjazd studyjny: "Inteligentne wioski, a dobre praktyki"</t>
  </si>
  <si>
    <t xml:space="preserve">Cel: zwiększenie wiedzy na temat projektów, które wpłynęły na rozwój gospodarczy obszaru  wykorzystując naturalny potencjał środowiska, zasoby kulturowe również projektów, które wpierały proces aktywizacji mieszkańców, promocję obszaru - tzw. „dobrych praktyk”. Przedmiot: wyjazd studyjny. Tematy: wspieranie rozwoju przedsiębiorczości na obszarach wiejskich przez podnoszenie poziomu wiedzy i umiejętności w obszarach innych niż  małego przetwórstwa lokalnego lub w obszarze rozwoju zielonej gospodarki, w tym tworzenia nowych miejsc pracy oraz upowszechnianie wiedzy w zakresie planowania rozwoju lokalnego z uwzględnieniem potencjału ekonomicznego, społecznego i środowiskowego danego obszaru </t>
  </si>
  <si>
    <t>liczba wyjazdów studyjnych/liczba uczestników wyjazdu studyjnego</t>
  </si>
  <si>
    <t>Stowarzyszenie ”WIR” - Wiejska Inicjatywa Rozwoju</t>
  </si>
  <si>
    <t>ul. Śląska 9, 73-110 Stargard</t>
  </si>
  <si>
    <t>Konferencja: Ewolucja Agrobiznesu - Innowacje dla zrównoważonego rolnictwa</t>
  </si>
  <si>
    <t xml:space="preserve">Celem operacji jest zapoznanie uczestników z tematyką innowacyjności w rolnictwie oraz możliwościami praktycznego zastosowania przedstawianych rozwiązań czy metod oraz przekazanie wiedzy na temat nawiązywania kontaktów i współpracy pomiędzy potencjalnymi uczestnikami rynków rolnych. Przedmiot operacji: konferencja. Tematy:  Wspieranie rozwoju przedsiębiorczości na obszarach wiejskich przez podnoszenie poziomu wiedzy i umiejętności w obszarach innych niż w obszarze małego przetwórstwa lokalnego lub w obszarze rozwoju zielonej gospodarki, w tym tworzenie nowych miejsc pracy, Wspieranie tworzenia sieci współpracy partnerskiej dotyczącej rolnictwa i obszarów wiejskich przez podnoszenie poziomu wiedzy w tym zakresie, Upowszechnianie wiedzy dotyczącej zarządzania projektami z zakresu rozwoju obszarów wiejskich, Upowszechnianie wiedzy w zakresie planowania rozwoju lokalnego z uwzględnieniem potencjału ekonomicznego, społecznego i środowiskowego danego obszaru. 
</t>
  </si>
  <si>
    <t>Liczba konferencji/Liczba uczestników konferencji</t>
  </si>
  <si>
    <t>rolnicy i doradcy rolni z terenu województwa zachodniopomorskiego</t>
  </si>
  <si>
    <t>III - IV</t>
  </si>
  <si>
    <t>"Zdobycie nowych umiejętności szansą na rozwój gospodarczy i społeczny obszarów wiejskich - II edycja 2020" - szkolenie</t>
  </si>
  <si>
    <t>Cel: przeszkolenie grupy 12 osób w dziedzinie dekoracji i florystyki w różnych sytuacjach życiowych. Przedmiot: warsztaty, Tematy: upowszechnianie wiedzy w zakresie optymalizacji wykorzystywania przez mieszkańców obszarów wiejskich zasobów środowiska naturalnego, wspieranie rozwoju przedsiębiorczości na obszarach wiejskich przez podnoszenie poziomu wiedzy i umiejętności w obszarach innych niż  małego przetwórstwa lokalnego lub w obszarze rozwoju zielonej gospodarki, w tym tworzenia nowych miejsc pracy, Promocja jakości życia na wsi lub promocja wsi jako miejsca do życia i rozwoju zawodowego, upowszechnianie wiedzy w zakresie planowania rozwoju lokalnego z uwzględnieniem potencjału ekonomicznego, społecznego i środowiskowego danego obszaru</t>
  </si>
  <si>
    <t>liczba warsztatów/liczba uczestników warsztatów</t>
  </si>
  <si>
    <t>7/12</t>
  </si>
  <si>
    <t>przedstawicielki Kół Gospodyń Wiejskich z terenu województwa zachodniopomorskiego</t>
  </si>
  <si>
    <t>Samorządowe Centrum Kultury w Sarbinowie</t>
  </si>
  <si>
    <t>ul. Leśna 2, 76-034 Sarbinowo</t>
  </si>
  <si>
    <t>Nowoczesne i atrakcyjne koła gospodyń wiejskich</t>
  </si>
  <si>
    <t>szkolenie/wyjazd studyjny/publikacja</t>
  </si>
  <si>
    <t>mieszkańcy obszarów wiejskich województwa zachodniopomorskiego</t>
  </si>
  <si>
    <t>Powiat Koszaliński</t>
  </si>
  <si>
    <t>ul. Racławicka 13, 75-620 Koszalin</t>
  </si>
  <si>
    <t>Publikacja "Wyniki doświadczeń odmianowych w roku 2019 i "LZO do uprawy w roku 2020"</t>
  </si>
  <si>
    <t>2/4000</t>
  </si>
  <si>
    <t>Rolnicy województwa zachodniopomorskiego zajmujący się produkcją roślinną , hodowcy odmian, samorządowcy, firmy i instytucje działające na rzecz rolnictwa, uczelnie wyższe zajmujące się doświadczeniami rolniczymi, szkolnictwo zawodowe z zakresu rolnictwa, Instytuty Rolnicze, samorząd rolniczy, doradcy terenowi Zachodniopomorskiego Ośrodka Doradztwa Rolniczego.</t>
  </si>
  <si>
    <t>COBORU Stacja Doświadczalna Oceny Odmian w Szczecinie Dąbiu</t>
  </si>
  <si>
    <t>ul. Goleniowska 56 A,                   70-847 Szczecin</t>
  </si>
  <si>
    <t>Konferencja na temat "Rolnictwa w kontekście zmian Wspólnej Polityki Rolnej po 2020 roku"</t>
  </si>
  <si>
    <t>Cel operacji: przekazanie informacji i wiedzy na temat WPR po 2020 roku w świetle nadchodzących zmian w przepisach. Przedmiot operacji: konferencja.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obszarach innych niż w obszarze małego przetwórstwa lokalnego lub w obszarze rozwoju zielonej gospodarki, w tym tworzenie nowych miejsc pracy, Upowszechnianie wiedzy dotyczącej zarządzania projektami z zakresu rozwoju obszarów wiejskich.</t>
  </si>
  <si>
    <t>konferencja/kongres</t>
  </si>
  <si>
    <t>Wolińskie spotkania wiejskich domków agroturystycznych Sułomino 2020</t>
  </si>
  <si>
    <t xml:space="preserve">Celem operacji jest organizacja wydarzenia plenerowego ukierunkowanego na promocję walorów i zasobów regionalnych, promocję lokalnej przedsiębiorczości oraz nawiązywanie kontaktów i wymianę wiedzy między różnymi jednostkami i uczestnikami lokalnej społeczności. </t>
  </si>
  <si>
    <t>impreza plenerowa/warsztaty/publikacja/konkurs</t>
  </si>
  <si>
    <t>liczba imprez plenerowych/liczba uczestników imprez plenerowych/liczba warsztatów/liczba uczestników warsztatów/liczba konkursów/liczba uczestników konkursów</t>
  </si>
  <si>
    <t>1/900/2/200/1/10</t>
  </si>
  <si>
    <t>Mieszkańcy województwa zachodniopomorskiego, ludność z obszarów wiejskich</t>
  </si>
  <si>
    <t>Pro Consulting s.c. Dariusz Stępień          Joanna Stępień</t>
  </si>
  <si>
    <t>ul. Dubois 17 B, 71-610 Szczecin</t>
  </si>
  <si>
    <t>Promowanie polskich tradycji poprzez organizację dożynek w gminie Mieszkowice</t>
  </si>
  <si>
    <t>Cel: pobudzenie mieszkańców obszarów wiejskich do uczestnictwa w życiu społecznym i motywacja do rozwoju inicjatyw służących ożywieniu i pielęgnowaniu tradycji na szczeblu lokalnym. Przedmiot: impreza plenerowa. Tematy:  Aktywizacja mieszkańców obszarów wiejskich w celu tworzenia partnerstw na rzecz realizacji projektów nakierowanych na rozwój tych obszarów, w skład których wchodzą przedstawiciele sektora publicznego, sektora prywatnego oraz organizacji pozarządowych, Promocja jakości życia na wsi lub promocja wsi jako miejsca do życia i rozwoju zawodowego, Upowszechnianie wiedzy w zakresie planowania rozwoju lokalnego z uwzględnieniem potencjału ekonomicznego, społecznego i środowiskowego danego obszaru</t>
  </si>
  <si>
    <t>liczba imprez plenerowych/liczba uczestników imprez plenerowych</t>
  </si>
  <si>
    <t>1/300</t>
  </si>
  <si>
    <t xml:space="preserve">mieszkańcy terenów wiejskich, rolnicy, przedsiębiorcy, szkoły, KGW, lokalni działacze, stowarzyszenia, instytucje państwowe. </t>
  </si>
  <si>
    <t>Gmina Mieszkowice</t>
  </si>
  <si>
    <t>ul. Chopina 1, 74-505 Mieszkowice</t>
  </si>
  <si>
    <t>Przepis na sukces - gminny konkurs kulinarny</t>
  </si>
  <si>
    <t>Celem operacji jest wzmocnienie kapitału społecznego oraz wypromowanie dziedzictwa kulinarnego poprzez organizację konkursu kulinarnego. Przedmiot: konkurs. Temat: Upowszechnianie wiedzy w zakresie optymalizacji wykorzystywania przez mieszkańców obszarów wiejskich zasobów środowiska naturalnego</t>
  </si>
  <si>
    <t xml:space="preserve">mieszkańcy gminy </t>
  </si>
  <si>
    <t>II - IV</t>
  </si>
  <si>
    <t>Gmina Świdwin</t>
  </si>
  <si>
    <t>Plac Konstytucji 3 Maja 1,              78-300 Świdwin</t>
  </si>
  <si>
    <t>Pożegnanie lata w Drawnie</t>
  </si>
  <si>
    <t>Cel: aktywizacja mieszkańców gminy Drawno poprzez wspólną imprezę plenerową połączoną z konkursami dla różnych grup wiekowych. Przedmiot: impreza plenerowa, konkurs. Temat: Promocja jakości życia na wsi lub promocja wsi jako miejsca do życia i rozwoju zawodowego.</t>
  </si>
  <si>
    <t>impreza plenerowa / konkurs</t>
  </si>
  <si>
    <t>liczba imprez plenerowych / liczba konkursów</t>
  </si>
  <si>
    <t>1/5</t>
  </si>
  <si>
    <t>ogół mieszkańców oraz turyści</t>
  </si>
  <si>
    <t>Gmina Drawno</t>
  </si>
  <si>
    <t>ul. Kościelna 3, 73-220 Drawno</t>
  </si>
  <si>
    <t>Moja wieś - moje serce</t>
  </si>
  <si>
    <t>konkurs / publikacja / warsztaty</t>
  </si>
  <si>
    <t>Konkurs fotograficzny: wieś moją dumą</t>
  </si>
  <si>
    <t>rolnicy i mieszkańcy wsi z terenu województwa zachodniopomorskiego, zajmujący się amatorsko fotografią</t>
  </si>
  <si>
    <t>Liczba konferencji</t>
  </si>
  <si>
    <t>Liczba warsztatów</t>
  </si>
  <si>
    <t>Instytut Zootechniki Państwowy Instytut Badawczy</t>
  </si>
  <si>
    <t>Liczba szkoleń</t>
  </si>
  <si>
    <t>ul. Ozorkowska 3
95-045 Parzęczew</t>
  </si>
  <si>
    <t>liczba publikacji / nakład</t>
  </si>
  <si>
    <t>Rolnicy, przedsiębiorcy, naukowcy, doradcy z terenu województwa lubuskiego. Osoby prowadzące swoją działalność na terenie województwa lubuskiego, które będą chciały zdobyć lub pogłębić  wiedzę odnośnie dyrektywy azotanowej, wodnej i NEC. Rolnicy i przedsiębiorcy są zainteresowanie prowadzeniem swoich gospodarstw w taki sposób, aby nie naruszały one środowiska naturalnego</t>
  </si>
  <si>
    <t>ul. Muzealna 5, Ochla 66-006 Zielona Góra</t>
  </si>
  <si>
    <t>Cel operacji: Promocja rozwoju obszarów wiejskich i prezentacja dorobku wsi w tym produktów, usług i towarów wytwarzanych na wsi wśród społeczności Powiatu Żagańskiego. TEMAT: Aktywizacja mieszkańców obszarów wiejskich w celu tworzenia partnerstw na rzecz realizacji projektów nakierowanych na rozwój tych obszarów, w skład których wchodzą przedstawiciele sektora publicznego, sektora prywatnego oraz organizacji pozarządowych oraz Wspieranie rozwoju przedsiębiorczości na obszarach wiejskich przez podnoszenie poziomu wiedzy i umiejętności w obszarze małego przetwórstwa lokalnego lub w obszarze rozwoju zielonej gospodarki, w tym tworzenie nowych miejsc pracy oraz Promocja jakości życia na wsi lub promocja wsi jako miejsca do życia i rozwoju zawodowego oraz Wspieranie tworzenia sieci współpracy partnerskiej dotyczącej rolnictwa i obszarów wiejskich przez podnoszenie poziomu wiedzy w tym zakresie</t>
  </si>
  <si>
    <t>Dzieci ze szkół z terenu Województwa Lubuskiego</t>
  </si>
  <si>
    <t xml:space="preserve">Cel operacji: wyłonienie najładniejszego gospodarstwa agroturystycznego województwa lubuskiego w 2020 roku, spośród biorących udział 
w konkursie, jak również aktywizowanie i motywowanie właścicieli gospodarstw agroturystycznych do polepszania swojej oferty turystycznej, poprawę estetyki gospodarstwa, wymianę doświadczeń w prowadzeniu gospodarstwa. TEMAT: Promocja jakości życia na wsi lub promocja wsi jako miejsca do życia i rozwoju zawodowego
</t>
  </si>
  <si>
    <t>mieszkańcy woj. Opolskiego, w tym dzieci i młodzież z terenów obszarów wiejskich, osoby dorosłe; odbiorcy oglądający film na kanale You Tube</t>
  </si>
  <si>
    <t>Analiza/ekspertyza, badanie</t>
  </si>
  <si>
    <t>rolnicy z terenu podkarpacia i naukowcy</t>
  </si>
  <si>
    <t>szkolenie/wyjazd studyjny</t>
  </si>
  <si>
    <t>mieszkańcy obszary LGD, członkowie LGD, partnerzy projektu, zainteresowane podmioty</t>
  </si>
  <si>
    <t>konferencja, kongres/targi, impreza plenerowa, wystawa/publikacja, materiał drukowany/spot w radio/spot w telewizji/pokaz</t>
  </si>
  <si>
    <t>konferencja/targi, impreza plenerowa, wystawa/publikacja/spot w r audio/spot w telewizji/pokazy/liczba uczestników pokazów</t>
  </si>
  <si>
    <t>Projekt ma dostarczyć dowody naukowe na skuteczność połączenia miodów i ziół w leczeniu różnych chorób, potwierdzić wartość prozdrowotną tych produktów. Wymiernym efektem badań będzie opracowanie technologii i receptur dla nowych produktów, które zostaną przekazane do praktyki pszczelarskiej i lokalnego przetwórstwa. Upowszechnienie wiedzy o apifitoterapii w leczeniu i profilaktyce chorób wśród szerokiego grona odbiorców - transfer wiedzy i nauki do praktyki poprzez organizację szkolenia.</t>
  </si>
  <si>
    <t>pszczelarze/producenci ziół/lokalni przetwórcy/producenci owoców i leków/</t>
  </si>
  <si>
    <t>al.. Rejtana 16c, 35-959 Rzeszów</t>
  </si>
  <si>
    <t>konferencja, kongres</t>
  </si>
  <si>
    <t>liczba konferencji, kongresów/liczba uczestników</t>
  </si>
  <si>
    <t>kobiety z województwa podkarpackiego</t>
  </si>
  <si>
    <t>Celem operacji jest zapoznanie się z funkcjonowaniem ekologicznych gospodarstw rodzinnych i gospodarstw edukacyjnych w Niemczech poprzez zorganizowanie wyjazdu studyjnego dla 45 osób.</t>
  </si>
  <si>
    <t>rolnicy/przedstawiciele instytucji okołorolniczych</t>
  </si>
  <si>
    <t>Celem operacji jest przeszkolenie liderów lokalnych społeczności z zakresu tworzenia wiosek tematycznych.</t>
  </si>
  <si>
    <t>szkolenie, seminarium, warsztat, spotkanie/wyjazd studyjny</t>
  </si>
  <si>
    <t>liczba spotkań/liczba uczestników/liczba warsztatów/liczba uczestników liczba wyjazdów studyjnych/liczba uczestników</t>
  </si>
  <si>
    <t>Celem operacji jest informowanie społeczeństwa na temat walorów hodowli drobnego inwentarza i możliwości pozyskania wsparcia finansowego, promocję osiągnięć najlepszych hodowców podkarpackich oraz regionalnych producentów żywności. Wystawa ma umożliwić wymianę doświadczeń i zapoznanie zainteresowanych osób z innowacyjnymi rozwiązaniami w rolnictwie ze szczególnym uwzględnieniem hodowli zwierząt. Celem operacji jest poszerzenie wiedzy rolników oraz zainteresowanych osób na  temat obecnych trendów panujących w rolnictwie</t>
  </si>
  <si>
    <t>wystawa/liczba uczestników/konkurs/liczba uczestników konkursu</t>
  </si>
  <si>
    <t>liczba warsztatów/liczba uczestników warsztatów/liczba imprez plenerowych/szacowana liczba uczestników imprezy plenerowej</t>
  </si>
  <si>
    <t>Celem operacji jest skuteczne informowanie społeczeństwa i potencjalnych beneficjentów o polityce rozwoju obszarów wiejskich i wsparciu finansowym poprzez promowanie i ukazywanie dobrych praktyk w agrobiznesie, tym samym wzrost liczby osób poinformowanych o działaniach PROW 2014-2020 wspierających rozwój rolniczej i pozarolniczej działalności na obszarach wiejskich</t>
  </si>
  <si>
    <t>rolnicy z województwa podkarpackiego/ogół społeczeństwa</t>
  </si>
  <si>
    <t>Celem operacji jest powstanie filmu promującego życie i rozwój obszaru wiejskiego gminy, zachowujące dziedzictwo kulturowe pomimo wzrostu gospodarczego i rozwoju infrastruktury.</t>
  </si>
  <si>
    <t>warsztat/liczba uczestników/wyjazd studyjny/liczba uczestników</t>
  </si>
  <si>
    <t>ul. Suszyckich 9, 36-040 Boguchwała</t>
  </si>
  <si>
    <t>właściciele gospodarstw agroturystycznych i obiektów turystyki wiejskiej</t>
  </si>
  <si>
    <t>Celem operacji jest integracja środowiska wiejskiego, w tym aktywizację kulturalno-sportową kół gospodyń wiejskich z województwa pomorskiego. Operacja realizowana będzie poprzez organizację olimpiady kulturalno-sportowej – Spartakiady. Spartakiada będzie platformą wymiany wiedzy i doświadczenia pomiędzy podmiotami uczestniczącymi w rozwoju obszarów wiejskich, w szczególności gospodyniami wiejskimi i wyłoni najaktywniejsze koła na Pomorzu.</t>
  </si>
  <si>
    <t>liderzy wiejscy, sołtysi, przedstawiciele gospodarstw agroturystycznych, reprezentanci wiejskich organizacji pozarządowych, przedstawiciele samorządów lokalnych, przedsiębiorcy z obszaru powiatu człuchowskiego</t>
  </si>
  <si>
    <t>liczba uczestników  imprezy plenerowej</t>
  </si>
  <si>
    <t>liczba uczestników  imprezy wystawienniczej</t>
  </si>
  <si>
    <t>Cel: wyłonienie laureatów, którzy najpiękniej pokażą walory przyrodnicze oraz piękno  wiejskiego krajobrazu i klimatu wsi ale również uchwycenie na fotografii zmiany warunków życia i pracy na wsi. Ponadto upowszechnianie i popularyzację fotografii o tematyce rolnej, inspirowanie aktywności twórczej, szczególnie wśród mieszkańców obszarów wiejskich. Przedmiot: konkurs. Temat: Promocja jakości życia na wsi lub promocja wsi jako miejsca do życia i rozwoju zawodowego</t>
  </si>
  <si>
    <t>Cel: zwiększenie zainteresowania mieszkańców obszarów wiejskich działalnością społeczną poprzez pomoc w rozwiązywaniu problemów dotyczących np. rozliczeń sprawozdań finansowych, raportów, księgowości oraz prezentacja najaktywniejszych kół gospodyń wiejskich a także grup nieformalnych. Przedmiot realizacji: szkolenie, wyjazd studyjny, publikacja. Temat: Promocja jakości życia na wsi lub promocja wsi jako miejsca do życia i rozwoju zawodowego</t>
  </si>
  <si>
    <t>Cel: Zwiększenie udziału zainteresowanych stron we wdrażaniu inicjatyw na rzecz rozwoju obszarów wiejskich. Przedmiot operacji: publikacje. Tematy: Upowszechnianie wiedzy w zakresie optymalizacji wykorzystywania przez mieszkańców obszarów wiejskich zasobów środowiska naturalnego, Upowszechnianie wiedzy w zakresie dotyczącym zachowania różnorodności genetycznej roślin lub zwierząt.</t>
  </si>
  <si>
    <t>liczba tytułów publikacji/ nakład publikacji</t>
  </si>
  <si>
    <t>Cel: Aktywizacja mieszkańców wsi na rzecz podejmowania inicjatyw w zakresie rozwoju obszarów wiejskich, w tym kreowania miejsc pracy na terenach wiejskich . Przedmiot: konkurs, publikacja, warsztat. Tematy: Promocja jakości życia na wsi lub promocja wsi jako miejsca do życia i rozwoju zawodowego.</t>
  </si>
  <si>
    <t>liczba uczestników konkursu / liczba publikacji / liczba uczestników warsztatów</t>
  </si>
  <si>
    <t>Materiał drukowany</t>
  </si>
  <si>
    <t>Kreowanie marki produktu lokalnego Powiatu Piotrkowskiego kluczem do rozwoju obszarów</t>
  </si>
  <si>
    <t>Celem operacji jest opracowanie strategii kreacji i promocji Marki Produktu Lokalnego Powiatu Piotrkowskiego poprzez zorganizowanie i przeprowadzenie eksperckich warsztatów nt. "Budowania i wdrażania Marki Produktu Lokalnego Powiatu Piotrkowskiego" połączonych z opracowaniem publikacji na ten temat w formie elektronicznej. W późniejszym etapie zorganizowanie podsumowującej całość konferencji.</t>
  </si>
  <si>
    <t>Mieszkańcy Powiatu Piotrkowskiego - przedsiębiorcy, lokalni producenci i wytwórcy, a także władze lokalne.</t>
  </si>
  <si>
    <t>Powiat Piotrkowski</t>
  </si>
  <si>
    <t xml:space="preserve">ul. Dąbrowskiego 7
97-300 Piotrków Trybunalski
</t>
  </si>
  <si>
    <t xml:space="preserve">100 </t>
  </si>
  <si>
    <t>Szacowana liczba uczestników</t>
  </si>
  <si>
    <t>Produkty lokalne i turystyka - szansa na rozwój obszarów wiejskich</t>
  </si>
  <si>
    <t>Celem operacji jest przeszkolenie mieszkańców z terenu LGD oraz wymiana wiedzy i doświadczeń z zakresu: krótkich łańcuchów dostaw i możliwości jakie dają lokalnym usługom gastronomiczny i hotelarskim, a także małego przetwórstwa lokalnego oraz połączenia go z rozwojem działalności w zakresie turystyki, gastronomii i bazy noclegowej oraz możliwości tworzenia partnerstw na rzecz rozwoju obszarów wiejskich i wspólnej promocji.</t>
  </si>
  <si>
    <t>Mieszkańcy z terenu działania LGD prowadzący działalność związaną z usługami gastronomicznymi, turystycznymi, rękodzielniczymi, przetwórstwem spożywczym, tworzeniem i promocją marek lokalnych.</t>
  </si>
  <si>
    <t>Lokalna Grupa Działania "PRYM"</t>
  </si>
  <si>
    <t>Od ikry do stołu - hobby, ekologia, zdrowie, praca - zajęcia dla dzieci ze szkółek wędkarskich z terenu gmina Dalików, Świnice Warckie i Konstantynów Łódzki</t>
  </si>
  <si>
    <t>Dzieci i młodzież z terenu LGD , będące członkami szkółek wędkarskich działających przy szkołach lub innych placówkach wychowawczych.</t>
  </si>
  <si>
    <t>Lokalna Grupa Działania "Z Ikrą"</t>
  </si>
  <si>
    <t>Wyjazd studyjny. Wspieranie zrównoważonego rozwoju obszarów wiejskich i inicjatyw lokalnych.</t>
  </si>
  <si>
    <t xml:space="preserve">Celem operacji jest wspieranie zrównoważonego rozwoju obszarów wiejskich i inicjatyw lokalnych poprzez pozyskanie szerokiej wiedzy na temat rozwoju lokalnego, oraz pokazanie dobrych praktyk i zastosowanych innowacji w obszarze produkcji rolnej. Tematyka wyjazdu jest ściśle związana z zakładaniem i rozwojem firm z branży rolno-spożywczej oraz promocją rolniczego handlu detalicznego jako nowego kierunku nurtu biznesowego. </t>
  </si>
  <si>
    <t>Członkowie Kół Gospodyń Wiejskich z terenu województwa łódzkiego, oraz mieszkańcy obszarów wiejskich prowadzących własne gospodarstwo rolne, którzy są zainteresowani tematyką wyjazdu.</t>
  </si>
  <si>
    <t>Koło Gospodyń Wiejskich w Kotkowie „Baziowe Kotki”</t>
  </si>
  <si>
    <t>Kotków 19 
97-350 Gorzkowice</t>
  </si>
  <si>
    <t>Łódzki Ośrodek Doradztwa Rolniczego z siedzibą w Bratoszewicach</t>
  </si>
  <si>
    <t>ul. Nowości 32
Bratoszewice
95-011 Stryków</t>
  </si>
  <si>
    <t>Dziedzictwo kulturowe "Doliny rzeki Grabi"</t>
  </si>
  <si>
    <t>Celem operacji jest zaangażowanie lokalnych twórców i Koła Gospodyń Wiejskich w rozwój i promowanie obszarów działania LGD „Doliny rzeki Grabi” oraz wypromowanie tych grup i ich produktów.</t>
  </si>
  <si>
    <t>Lokalna Grupa Działania "Dolina rzeki Grabi"</t>
  </si>
  <si>
    <t>ul. Słowackiego 14
98-100 Łask</t>
  </si>
  <si>
    <t>Konferencja dla liderów obszarów wiejskich</t>
  </si>
  <si>
    <t xml:space="preserve">Celem operacji będzie przekazanie informacji na temat: działań, z których mogą skorzystać producenci rolni; wapnowania, zasad pobierania prób, przyczyny zakwaszenia gleb w Polsce; a także wymiana doświadczeń i aktywizacja liderów z obszarów wiejskich województwa łódzkiego. </t>
  </si>
  <si>
    <t>Izba Rolnicza Województwa Łódzkiego</t>
  </si>
  <si>
    <t>Ul. Północna 27/29, 91-420 Łódź</t>
  </si>
  <si>
    <t>Wydanie folderu z tradycyjnymi przepisami kulinarnymi pt. "Regionalne smaki z obszaru działania LGD "POLCENTRUM""</t>
  </si>
  <si>
    <t>Celem operacji jest przekazanie wiedzy dotyczącej tradycji kulinarnej regionu, mieszkańcom obszaru LGD oraz wymiana doświadczeń pomiędzy KGW, poprzez wydanie publikacji z tradycyjnymi przepisami regionalnymi.</t>
  </si>
  <si>
    <t xml:space="preserve">Liczba tytułów publikacji/materiałów drukowanych </t>
  </si>
  <si>
    <t>1/1500</t>
  </si>
  <si>
    <t>Rolnicy, gospodynie wiejskie i miejskie (w tym również kobiety poniżej 35 roku życia), mieszkańcy obszarów wiejskich i miejskich z terenu działania LGD.</t>
  </si>
  <si>
    <t>Stowarzyszenie Lokalna Grupa Działania "POLCENTRUM"</t>
  </si>
  <si>
    <t>ul. Ludwika Norblina 1
95-015 Głowno</t>
  </si>
  <si>
    <t xml:space="preserve">Wyjazd studyjny "Inspiracje regionalne połączone z tradycją" </t>
  </si>
  <si>
    <t>Celem operacji jest wspieranie inicjatyw na rzecz rozwoju obszarów wiejskich poprzez tworzenie potencjalnej współpracy oraz podniesienie poziomu wiedzy praktycznej i merytorycznej w zakresie organizacji i prowadzenia bieżącej działalności Kół Gospodyń Wiejskich.</t>
  </si>
  <si>
    <t>Członkinie i członkowie KGW z terenów województwa łódzkiego, osoby zainteresowane tematyką oraz wspieraniem aktywizacji i współpracy z mieszkańcami na terenach obszarów wiejskich, a także doradcy Łódzkiego Ośrodka Doradztwa Rolniczego z siedzibą w Bratoszewicach</t>
  </si>
  <si>
    <t>Zwiększenie dochodowości gospodarstw rolnych w kontekście wspólnych działań rolników</t>
  </si>
  <si>
    <t>Celem operacji jest działanie na rzecz uczniów szkół rolniczych, służące zwiększeniu ich udziału we wdrażaniu inicjatyw na rzecz rozwoju obszarów wiejskich, ze szczególnym uwzględnieniem działań wspólnych rolników, takich jak sprzedaż bezpośrednia, RHD, GPR, działanie Współpraca, spółdzielczości czy kooperatyw spożywczych.</t>
  </si>
  <si>
    <t>Uczniowie i nauczyciele szkół rolniczych z terenu województwa łódzkiego.</t>
  </si>
  <si>
    <t>ul. Komuny Paryskiej 56/48
30-389 Kraków</t>
  </si>
  <si>
    <t>Wyjazd studyjny "Przetwórstwo na poziomie gospodarstwa rolnego w województwie łódzkim"</t>
  </si>
  <si>
    <t>Celem operacji jest wsparcie inicjatyw na rzecz rozwoju obszarów wiejskich poprzez  tworzenie potencjalnej współpracy i realizacji wspólnych przedsięwzięć rolników, poprzez przekazanie uczestnikom operacji wiedzy i innowacyjnych rozwiązań w zakresie przetwórstwa i bezpieczeństwa zdrowotnego żywności, a także zaprezentowanie najnowszych osiągnięć naukowych.</t>
  </si>
  <si>
    <t>Rolnicy i inni mieszkańcy województwa łódzkiego, osoby zainteresowane tematyką produkcji żywności wysokiej jakości.</t>
  </si>
  <si>
    <t>Razem</t>
  </si>
  <si>
    <t xml:space="preserve">Litewskie doświadczenia w realizacji priorytetów Programu Rozwoju Obszarów Wiejskich </t>
  </si>
  <si>
    <t>liczba wyjazdów studyjnych / liczba uczestników</t>
  </si>
  <si>
    <t>1 / 46</t>
  </si>
  <si>
    <t>II-IV kw.</t>
  </si>
  <si>
    <t>Warmińsko-Mazurska Izba Rolnicza</t>
  </si>
  <si>
    <t>ul. Towarowa 1, 10-416 Olsztyn</t>
  </si>
  <si>
    <t>Film Farm Gear pt. "Na tropie innowacji"</t>
  </si>
  <si>
    <t>wyprodukowanie filmu z cyklu programu Farm Gear, publikacja w internecie w celu popularyzacji wiedzy w zakresie najnowszych technologii sektora rolniczego produktów wysokiej jakości.</t>
  </si>
  <si>
    <t xml:space="preserve">informacje i publikacje w internecie </t>
  </si>
  <si>
    <t xml:space="preserve">liczba publikacja w internecie (film) / liczba odwiedzin </t>
  </si>
  <si>
    <t>1 / 20 000</t>
  </si>
  <si>
    <t>osoby zainteresowane tematyką nowych technologii w rolnictwie, rolnicy, mieszkańcy terenów wiejskich klienci eko</t>
  </si>
  <si>
    <t>III-IV kw</t>
  </si>
  <si>
    <t>Rolnicza Spółdzielnia Produkcyjna Ostoja Natury</t>
  </si>
  <si>
    <t>Tomaszyn 6, 11-015 Olsztynek</t>
  </si>
  <si>
    <t>Innowacyjna wieś</t>
  </si>
  <si>
    <t>Wykreowanie i promocja sieciowych, zintegrowanych produktów wiosek tematycznych, wypracowanie markowych produktów turystyki wiejskiej oraz wzmocnienie działań partnerskich LGD w sieciowaniu podmiotów ekonomii społecznej</t>
  </si>
  <si>
    <t>1 / 22</t>
  </si>
  <si>
    <t xml:space="preserve">Przedstawiciele Lokalnych Grup Działania, podmiotów ekonomii społecznej, przedsiębiorcy branży turystycznej i żywnościowej </t>
  </si>
  <si>
    <t>Plac Wolności 1, 13-100 Nidzica</t>
  </si>
  <si>
    <t>Sieć Lokalnych Grup Działania Warmii i Mazur 2020</t>
  </si>
  <si>
    <t>Podniesienie kompetencji 12 Lokalnych Grup Działania województwa warmińsko-mazurskiego w zakresie planowania strategicznego, działania w oparciu o misję i długofalowe strategie działania, integrowania ze środowiskiem lokalnym oraz współpracy sieciowej  a także wzmocnienie roli 12 LGD.</t>
  </si>
  <si>
    <t>szkolenie/seminarium/warsztat/spotkanie, audycja/film/spot odpowiednio w radiu i telewizji</t>
  </si>
  <si>
    <t>liczba szkoleń /liczba uczestników
liczba spotów</t>
  </si>
  <si>
    <t>3 / 50
13</t>
  </si>
  <si>
    <t>Przedstawiciele LGD, Związku Stowarzyszeń, Samorządu, mieszkańcy obszarów działań LGD, turyści</t>
  </si>
  <si>
    <t>II-III  kw.</t>
  </si>
  <si>
    <t>Lokalna Grupa Działania Warmiński Zakątek</t>
  </si>
  <si>
    <t>ul. Grunwaldzka 6, 11-040 Dobre Miasto</t>
  </si>
  <si>
    <t>Wieś to styl życia- w poszukiwaniu mazurskiej kuchni</t>
  </si>
  <si>
    <t>Opracowanie i wydanie publikacji promocyjnej pn.: "Wieś to styl życia -w poszukiwaniu mazurskiej kuchni". Promocja wsi jako miejsca do życia i rozwoju zawodowego.</t>
  </si>
  <si>
    <t>szkolenie/seminarium/warsztat/spotkanie, publikacja/materiał drukowany,</t>
  </si>
  <si>
    <t>liczba szkoleń / liczba uczestników
liczba publikacji / nakład</t>
  </si>
  <si>
    <t>3 / 300
1 / 1000</t>
  </si>
  <si>
    <t>producenci żywności, rolnicy, społeczność lokalna z obszarów wiejskich, podmioty prowadzące agroturystykę, wiejskie gospodarstwa edukacyjne, twóry ludowi, wioski tematyczne, mieszkańcy Warmii i Mazur, turyści</t>
  </si>
  <si>
    <t xml:space="preserve">Lokalna Organizacja Turystyczna Powiatu Szczycieńskiego </t>
  </si>
  <si>
    <t>Nowy Dwór 13a, 12-122 Jedwabno</t>
  </si>
  <si>
    <t>BioTech</t>
  </si>
  <si>
    <t>Uporządkowanie wiedzy oraz zaprezentowanie dobrych praktyk, wydajnych ekonomicznie, środowiskowo i społecznie w zakresie najnowszych technologii sektora rolniczego produktów wysokiej jakości</t>
  </si>
  <si>
    <t xml:space="preserve">liczba szkoleń / liczba uczestników
liczba wystaw
liczba publikacja /nakład
liczba publikacji w internecie / liczba odwiedzin </t>
  </si>
  <si>
    <t>1 / 200
20
1 / 4000
12 / 20000</t>
  </si>
  <si>
    <t>Współczesne wyzwania w chowie i hodowli trzody chlewnej</t>
  </si>
  <si>
    <t>Transfer wiedzy i poprowadzenie dyskusji na temat aktualnych problemów i zagrożeń oraz możliwości dalszego rozwoju chowu i hodowli trzody chlewnej.</t>
  </si>
  <si>
    <t xml:space="preserve">liczba szkoleń /liczba uczestników                           liczba publikacji / nakład </t>
  </si>
  <si>
    <t>1 / 80
1 / 500</t>
  </si>
  <si>
    <t>producenci rolni, uczniowie szkół branżowych, techników, studenci, mieszkańcy obszarów wiejskich kształcący się w naukach rolniczych, pracownicy ośrodków doradztwa rolniczego, przedstawiciele szkół, uczelni wyższych i instytutów badawczych oraz instytucji działających na rzecz rolnictwa i obszarów wiejskich.</t>
  </si>
  <si>
    <t xml:space="preserve">Warmińsko-Mazurski Ośrodek Doradztwa Rolniczego z siedzibą w Olsztynie </t>
  </si>
  <si>
    <t>ul. Jagiellońska 91, 10-356 Olsztyn</t>
  </si>
  <si>
    <t>Olimpiada wiedzy rolniczej, ochrony środowiska             i BHP w rolnictwie</t>
  </si>
  <si>
    <t>Konkurs/Olimpiada</t>
  </si>
  <si>
    <t>liczba konkursów /
liczba uczestników</t>
  </si>
  <si>
    <t>1 / 57</t>
  </si>
  <si>
    <t>osoby w wieku 18-35 lat, mieszkańcy obszarów wiejskich, prowadzące lub zamierzające prowadzić gospodarstwo rolne, uczniowie/studenci uczelni rolniczych, w sumie 57 osób</t>
  </si>
  <si>
    <t>I - IV kw.</t>
  </si>
  <si>
    <t>Kuźnia Społeczna. Eco trendy                                                   # warsztaty # wiedza # inspiracje</t>
  </si>
  <si>
    <t>przygotowanie przedstawicieli gospodarstw rolnych, właścicieli lub pracowników przedsiębiorstw prowadzących w produkcji i przetwórstwie żywności działalność gospodarczą na obszarach wiejskich regionu Warmii i Mazur do rozwoju konkurencyjności prowadzonej działalności.</t>
  </si>
  <si>
    <t>szkolenie/seminarium/warsztat/spotkanie, targi/impreza plenerowa/wystawa,                                inne</t>
  </si>
  <si>
    <t>liczba szkoleń / liczba uczestników
liczba targów / liczba uczestników                                       liczba kampanii informacyjno-promocyjne</t>
  </si>
  <si>
    <t>12 / 36
1 / min. 430
2</t>
  </si>
  <si>
    <t>właściciele, pracownicy gospodarstw rolnych przedsiębiorstw, producenci i przetwórcy żywności prowadzący działalność na terenie Warmii i Mazur</t>
  </si>
  <si>
    <t xml:space="preserve">Bank Żywności </t>
  </si>
  <si>
    <t>ul. Bohaterów Monte Casino 4, 10-165 Olsztyn</t>
  </si>
  <si>
    <t>Szlakiem gęsiny - uwarunkowania kulturowe, kulinarne i historyczne na Warmii, Mazurach i Powiślu</t>
  </si>
  <si>
    <t xml:space="preserve">upowszechnienie wiedzy wśród hodowców, producentów, przetwórców i restauratorów dotyczącej historii związanej z regionem a dotyczącej tradycji chowu i spożycia gęsiny, wyjątkowych walorów gęsiny. Tworzenie sieci współpracy partnerskiej </t>
  </si>
  <si>
    <t>publikacja/materiał drukowany</t>
  </si>
  <si>
    <t>1 / 500</t>
  </si>
  <si>
    <t xml:space="preserve">Iławskie Stowarzyszenie Producentów Gęsi </t>
  </si>
  <si>
    <t>ul. Wyszyńskiego 31c/2, 14-200 Iława</t>
  </si>
  <si>
    <t>Dobre miejsca. Wymiana wiedzy w temacie rozwoju obszarów wiejskich pomiędzy podmiotami prowadzącymi świetlice wiejskie.</t>
  </si>
  <si>
    <t>szkolenie/seminarium/warsztat/spotkanie, wyjazd studyjny</t>
  </si>
  <si>
    <t>liczba seminariów / liczba uczestników
liczba szkoleń / liczba uczestników
liczba wyjazdów studyjnych / liczba uczestników</t>
  </si>
  <si>
    <t>1 / 100
4 / 12
1 / 12</t>
  </si>
  <si>
    <t>przedstawiciele podmiotów prowadzących świetlice wiejskie , przedstawiciele JST i administracji publicznej</t>
  </si>
  <si>
    <t>Federacja Organizacji Socjalnych Województwa Warmińsko-Mazurskiego FOSa</t>
  </si>
  <si>
    <t>ul. B. Linki 3/4,                       10-535 Olsztyn</t>
  </si>
  <si>
    <t>Organizacja seminarium "Innowacyjne rozwiązania w zarządzaniu stadem bydła mlecznego"</t>
  </si>
  <si>
    <t>1 / 110
1 / 110</t>
  </si>
  <si>
    <t>hodowcy bydła mlecznego, producenci rolni, doradcy rolniczy, mieszkańcy obszarów wiejskich</t>
  </si>
  <si>
    <t>BIOHub Ostoja Natury -lokalna żywność dla lokalnej społeczności</t>
  </si>
  <si>
    <t>Wspieranie organizacji łańcucha dostaw żywności wysokiej jakości przede wszystkim przez wprowadzenie do obrotu jak i przetwarzanie, szkolenie wzajemne, wymianę wiedzy pomiędzy producentami oraz tworzenie sieci kontaktów.</t>
  </si>
  <si>
    <t xml:space="preserve">Targi/impreza plenerowa/wystawa; </t>
  </si>
  <si>
    <t>liczba targów/imprez plenerowych</t>
  </si>
  <si>
    <t>Festiwal kultur - U noju na Warniji</t>
  </si>
  <si>
    <t>Targi/impreza plenerowa/wystawa; Konkurs/olimpiada</t>
  </si>
  <si>
    <t>liczba imprez plenerowych / liczba uczestników;                                    liczba konkursów / liczba uczestników</t>
  </si>
  <si>
    <t>1 / 250
1 / 250</t>
  </si>
  <si>
    <t>mieszkańcy województwa warmińsko-mazurskiego, turyści, zespoły ludowe, Koła Gospodyń Wiejskich, twórcy i artyści ludowi, prowadzący działalność w tym zakresie</t>
  </si>
  <si>
    <t>Pachnącei pożyteczne- zioła w promowaniu zdrowego stylu życia.</t>
  </si>
  <si>
    <t xml:space="preserve">Popularyzacja wiedzy dotyczącej dziedzictwa kulturowego i przyrodniczego regionu w zakresie różnorodnego wykorzystania ziół. </t>
  </si>
  <si>
    <t xml:space="preserve">szkolenie/seminarium/warsztat/spotkanie, </t>
  </si>
  <si>
    <t>liczba warsztatów / liczba uczestników</t>
  </si>
  <si>
    <t>6 / 162</t>
  </si>
  <si>
    <t>Dzieci i młodzież z województwa warmińsko-mazurskiego</t>
  </si>
  <si>
    <t xml:space="preserve">Muzeum Budownictwa Ludowego Park Etnograficzny w Olsztynku </t>
  </si>
  <si>
    <t>ul. Leśna 23, 11-015 Olsztynek</t>
  </si>
  <si>
    <t>Promocja dziedzictwa kulturowego i przyrodniczego wsi mazurskiej</t>
  </si>
  <si>
    <t>publikacja/materiał drukowany; konkurs</t>
  </si>
  <si>
    <t>publikacja
konkurs</t>
  </si>
  <si>
    <t>1 publikacja/ 200 sztuk; 1 konkurs/20 uczestników</t>
  </si>
  <si>
    <t>rolnicy, mieszkańcy obszarów wiejskich województwa warmińsko-mazurskiego</t>
  </si>
  <si>
    <t>Warmińsko – Mazurski Prodiż – konkurs kulinarny dla Kół Gospodyń Wiejskich</t>
  </si>
  <si>
    <t>Upowszechnienie wiedzy w zakresie wykorzystywania produktów naturalnych regionu, wymiana doświadczeń między Kołami Gospodyń Wiejskich, nabycie nowej wiedzy przez członków Kół Gospodyń Wiejskich i przekazanie jej mieszkańcom obszarów wiejskich. Promocja wsi jako miejsca do życia i rozwoju zawodowego</t>
  </si>
  <si>
    <t>konkurs; informacja i publikacja w internecie</t>
  </si>
  <si>
    <t xml:space="preserve">konkurs
publikacja w internecie </t>
  </si>
  <si>
    <t xml:space="preserve">1 konkurs/24 osoby;  6 informacji/publikacji w internecie/3500 odwiedzin, </t>
  </si>
  <si>
    <t>członkowie Kół Gospodyń Wiejskich z regionu Warmii i Mazur</t>
  </si>
  <si>
    <t>Expo Mazury S.A.</t>
  </si>
  <si>
    <t>ul. Grunwaldzka 55, 14-100 Ostróda</t>
  </si>
  <si>
    <t>Promocja operacji zrealizowanych w ramach PROW 2014-2020 na obszarze LGR „Wielkie Jeziora Mazurskie”</t>
  </si>
  <si>
    <t xml:space="preserve">Ukazanie społeczeństwu operacji które uzyskały wsparcie finansowe ze środków PROW 2014-2020 oraz poinformowanie ich o polityce rozwoju obszarów wiejskich, a także wpływu wykorzystanych środków na promocję obszaru Wielkich Jezior Mazurskich, jego potencjału społecznego i przyrodniczego oraz zasobów i walorów turystycznych; </t>
  </si>
  <si>
    <t>inne: klipy i film reportażowo-promocyjny</t>
  </si>
  <si>
    <t>liczba filmów</t>
  </si>
  <si>
    <t>10 filmów promocyjnych/800 oglądających</t>
  </si>
  <si>
    <t>Stowarzyszenie Lokalna Grupa Rybacka "Wielkie Jeziora Mazurskie"</t>
  </si>
  <si>
    <t>Plac Wolności 1B, 11-600 Węgorzewo</t>
  </si>
  <si>
    <t>Upowszechnienie wiedzy wśród uczniów szkół średnich, przedstawicieli małych i średnich przedsiębiorstw  dotyczącej sztuki tworzenia bonsai w oparciu o rodzime gatunki drzew i krzewów oraz wspieranie idei rozwoju mikro-przedsiębiorczości, zwiększenie udziału zainteresowanych stron we wdrożeniu nowych, alternatywnych inicjatyw jako szansy dla rozwoju obszarów wiejskich, a tym samym promocji rozwoju regionu. Wspieranie efektywnego gospodarowania zasobami naturalnymi pochodzącymi z regionu Puszczy Piskiej</t>
  </si>
  <si>
    <t>liczba szkoleń
liczba uczestników</t>
  </si>
  <si>
    <t>2 szkolenia/48 osób</t>
  </si>
  <si>
    <t xml:space="preserve">Państwowe Gospodarstwo Leśne Lasy Państwowe Nadleśnictwo Maskulińskie </t>
  </si>
  <si>
    <t>ul. Rybacka 1, 12-220 Ruciane-Nida</t>
  </si>
  <si>
    <t xml:space="preserve">CEL: Wsparcie włączenia społecznego, rozwój gospodarczy obszaru Euro-Country, zwiększenie udziału zainteresowanych stron we wdrażaniu inicjatyw na rzecz rozwoju obszarów wiejskich, ułatwienie wymiany wiedzy pomiędzy podmiotami uczestniczącymi w rozwoju obszarów wiejskich oraz wymiana i rozpowszechnianie rezultatów działań na rzecz rozwoju obszaru Euro-Country. PRZEDMIOT:  wydanie mapki z ciekawymi do zwiedzania miejscami / atrakcjami na terenie LGD. TEMAT  1:  Aktywizacja mieszkańców obszarów wiejskich w celu tworzenia partnerstw na rzecz realizacji projektów nakierowanych na rozwój tych obszarów, w skład których wchodzą przedstawiciele sektora publicznego, prywatnego oraz organizacji pozarządowych. 2: Wspieranie rozwoju przedsiębiorczości na obszarach wiejskich przez podnoszenie poziomu wiedzy i umiejętności w obszarze małego przetwórstwa lokalnego lub w obszarze rozwoju zielonej gospodarki, w tym tworzenie nowych miejsc pracy. 3: Promocja jakości życia na wsi lub promocja wsi jako miejsca do życia i rozwoju zawodowego.  4: Wspieranie tworzenia sieci współpracy partnerskiej dotyczącej rolnictwa i obszarów wiejskich przez podnoszenie poziomu wiedzy w tym zakresie. </t>
  </si>
  <si>
    <t xml:space="preserve">Identyfikacja i szerzenie dobrych praktyk w zakresie rolnictwa ekologicznego oraz  upowszechnianie wiedzy z zakresu rolnictwa i żywności ekologicznej oraz wprowadzania jej na rynek w krótkich łańcuchach dostaw. </t>
  </si>
  <si>
    <t>1/11</t>
  </si>
  <si>
    <t>Liczba zorganizowanych konkursów fotograficznych/liczba uczestników konkursów</t>
  </si>
  <si>
    <t>1/34</t>
  </si>
  <si>
    <t>Wymiana doświadczeń pomiędzy Lokalnymi Grupami Działania szansą na rozwój obszarów wiejskich</t>
  </si>
  <si>
    <t>Organizacja wyjazdu studyjnego dla osób z obszaru działania Stowarzyszenia "Solidarni w Partnerstwie" mającego na celu wzrost wiedzy umożliwiający wdrożenie rozwiązań i dobrych praktyk na obszarze LGD Stowarzyszenia "Solidarni w Partnerstwie"</t>
  </si>
  <si>
    <t>Liczba tytułów publikacji/materiałów drukowanych</t>
  </si>
  <si>
    <t>IV</t>
  </si>
  <si>
    <t>200</t>
  </si>
  <si>
    <t>Celem operacji realizowanej w formie szkoleń, spotkań i warsztatów jest zwiększenie dostępu do informacji na temat produkcji i sprzedaży bezpośredniej w różnej formie (m.in. u gospodarza, na pobliskim targu, z dostawą do domu, lokalnym restauracjom, przez Internet) produktów z własnego gospodarstwa, w tym produktów z gospodarstw ekologicznych, produktów lokalnych i regionalnych</t>
  </si>
  <si>
    <t>Celem operacji realizowanej w formie imprez plenerowych i konkursów jest stworzenie okazji do spotkania się producentów, przetwórców i konsumentów produktów lokalnych, ich promocja oraz tworzenie sieci powiązań pomiędzy producentami oraz pomiędzy producentami i konsumentami</t>
  </si>
  <si>
    <t>1. 1/35                            2. 1/108</t>
  </si>
  <si>
    <t>Liczba konferencji / Liczba uczestników</t>
  </si>
  <si>
    <t>1/80</t>
  </si>
  <si>
    <t>1/ 20/ 1/ 2</t>
  </si>
  <si>
    <t xml:space="preserve">1. 1 / 900              2. 1                   3a.  1/ 148 605                             3b. 1/ 6 888 998  </t>
  </si>
  <si>
    <t>1. 1/ 5                2. 10</t>
  </si>
  <si>
    <t>Lp.</t>
  </si>
  <si>
    <t xml:space="preserve">CEL: Wsparcie działań na rzecz dalszego długofalowego rozwoju sieci - Szlaku Kulinarnego Województwa Opolskiego Opolski Bifyj; zachowanie dziedzictwa kulturowego oraz tradycji regionalnych na obszarach wiejskich województwa opolskiego; promowanie produktów tradycyjnych wpisanych na LPT MRiRW z Opolskiego; zwiększenie zainteresowania dziedzictwem kulinarnym oraz kulturą i atrakcjami obszarów wiejskich województwa opolskiego wśród społeczności lokalnej oraz turystów i przyjezdnych; promowanie rozwoju gospodarczego na obszarach wiejskich, a co za tym idzie poprawienie jakości życia ich mieszkańców; rozwijanie klasycznych i nowoczesnych form turystyki kulinarnej, a także turystyki wiejskiej - poprzez dalszą realizację operacji finansowanej w 2016 r. ze środków KSOW, tym samym nastąpi promocja dobrych praktyk w realizacji PROW 2014-2020. PRZEDMIOT Wydanie folderu promocyjnego na temat m.in. członków Sieci. TEMAT 1:  Wspieranie rozwoju przedsiębiorczości na obszarach wiejskich przez podnoszenie poziomu wiedzy i umiejętności w obszarach innych niż obszar małego przetwórstwa lokalnego czy rozwój zielonej gospodarki, w tym tworzenie nowych miejsc pracy. 2: Promocja jakości życia na wsi lub promocja wsi jako miejsca do życia i rozwoju zawodowego. 3: Wspieranie tworzenia sieci współpracy partnerskiej dotyczącej rolnictwa i obszarów wiejskich przez podnoszenie poziomu wiedzy w tym zakresie. </t>
  </si>
  <si>
    <t>CEL: Uświadomienie szans, jakie daje wspólne działanie i tworzenie projektów włączających do działania co najmniej 2 NGO, nawiązanie współpracy regionalnej, promowanie zdrowego stylu życia, aktywnego wypoczynku, promocja postaw ekologicznych związanych z ochroną środowiska, prezentacja możliwości rozwoju lokalnego. PRZEDMIOT: Organizacja imprezy plenerowej oraz konkursu dla uczestników imprezy plenerowej - w ramach konkursu przewiduje się nagrody rzeczowe i pieniężne. TEMATY 1: Wspieranie rozwoju przedsiębiorczości na obszarach wiejskich przez podnoszenie poziomu wiedzy i umiejętności w obszarze małego przetwórstwa lokalnego lub w obszarze rozwoju zielonej gospodarki, w tym tworzenie nowych miejsc pracy. 2: Promocja jakości życia na wsi lub promocja wsi jako miejsca do życia i rozwoju zawodowego. 3: Wspieranie tworzenia sieci współpracy partnerskiej dotyczącej rolnictwa i obszarów wiejskich przez podnoszenie poziomu wiedzy w tym zakresie.</t>
  </si>
  <si>
    <t>117</t>
  </si>
  <si>
    <t>27</t>
  </si>
  <si>
    <t>21</t>
  </si>
  <si>
    <t xml:space="preserve">liczba konferencji online </t>
  </si>
  <si>
    <t xml:space="preserve">liczba uczestników konferencji online </t>
  </si>
  <si>
    <t>93</t>
  </si>
  <si>
    <t>Celem operacji jest przeszkolenie dzieci i młodzieży ze szkółek wędkarskich z zakresu zachowania bioróżnorodności i równowagi hydrologicznej, wpływu krótkich łańcuchów dostaw żywności na jej jakość, wartości odżywczych i wpływ na środowisko naturalne, systemów jakości żywności oraz przygotowywania tradycyjnych potraw z ryb słodkowodnych.</t>
  </si>
  <si>
    <t xml:space="preserve">Konkurs otwarty-nieograniczona liczba uczestników,
12 laureatów
</t>
  </si>
  <si>
    <t>Kalsk+C16:R19 91, 66-100 Sulechów</t>
  </si>
  <si>
    <t>liczba szkoleń/liczba wyjazdów studyjnych/liczba publikacji</t>
  </si>
  <si>
    <t>8/ 1 / 1</t>
  </si>
  <si>
    <t>1/46</t>
  </si>
  <si>
    <t>1/52</t>
  </si>
  <si>
    <t>50 / 1 / 240</t>
  </si>
  <si>
    <t>Dobre praktyki krajowe, zagraniczne oraz własne dolnośląskich LGD - źródłem wiedzy i współpracy pomiędzy lokalnymi grupami działania</t>
  </si>
  <si>
    <r>
      <rPr>
        <b/>
        <sz val="11"/>
        <rFont val="Calibri"/>
        <family val="2"/>
        <charset val="238"/>
        <scheme val="minor"/>
      </rPr>
      <t>Cel</t>
    </r>
    <r>
      <rPr>
        <sz val="11"/>
        <rFont val="Calibri"/>
        <family val="2"/>
        <charset val="238"/>
        <scheme val="minor"/>
      </rPr>
      <t xml:space="preserve">: opracowanie narzędzi usprawniających praktyki zarządcze w ramach Sieci LGD, ich upowszechnienie wśród beneficjentów wraz z podniesieniem ich wiedzy, umiejętności i kompetencji związanych z zastosowaniem tych praktyk, uwzględnienie nowych kierunków preferowanych przez KE w okresie finansowania 2021-2027, identyfikacja, zgromadzenie i upowszechnianie dobrych praktyk wśród LGD i partnerów. </t>
    </r>
    <r>
      <rPr>
        <b/>
        <sz val="11"/>
        <rFont val="Calibri"/>
        <family val="2"/>
        <charset val="238"/>
        <scheme val="minor"/>
      </rPr>
      <t xml:space="preserve">Przedmiot: </t>
    </r>
    <r>
      <rPr>
        <sz val="11"/>
        <rFont val="Calibri"/>
        <family val="2"/>
        <charset val="238"/>
        <scheme val="minor"/>
      </rPr>
      <t xml:space="preserve">planowane jest zorganizowanie 1 szkolenia, 3 seminariów, konferencji, wydanie 2 publikacji, w tym 1 w druku i 1 do umieszczenia na stronie internetowej, informacje i publikacje w internecie (krótkie filmy promocyjne), wykonanie 1 analizy i 10 badań dot. oceny wpływu wdrażania LSR. </t>
    </r>
    <r>
      <rPr>
        <b/>
        <sz val="11"/>
        <rFont val="Calibri"/>
        <family val="2"/>
        <charset val="238"/>
        <scheme val="minor"/>
      </rPr>
      <t xml:space="preserve">Tematy </t>
    </r>
    <r>
      <rPr>
        <sz val="11"/>
        <rFont val="Calibri"/>
        <family val="2"/>
        <charset val="238"/>
        <scheme val="minor"/>
      </rPr>
      <t xml:space="preserve">zgodne z § 17 ust. 1 pkt  9 rozporządzenia  Ministra Rolnictwa i Rozwoju Wsi z dnia 17 stycznia 2017 r. w sprawie krajowej sieci obszarów wiejskich w ramach Programu Rozwoju Obszarów Wiejskich na lata 2014–2020.
</t>
    </r>
  </si>
  <si>
    <t>szkolenie/seminarium, konferencja, publikacja, analiza/badanie, informacje i publikacje w internecie</t>
  </si>
  <si>
    <t>liczba szkoleń i seminariów</t>
  </si>
  <si>
    <t xml:space="preserve">bezpośrednio: pracownicy biur LGD, członkowie zarządów, rad oceniających, partnerzy lokalnych grup działania (gospodarczy reprezentujący sektory: publiczny, pozarządowy, prywatny), pośrednio: beneficjenci środków, a także mieszkańcy obszaru </t>
  </si>
  <si>
    <t>uczestnicy szkoleń i seminariów</t>
  </si>
  <si>
    <t>uczestnicy konferencji</t>
  </si>
  <si>
    <t>tytuły publikacji wydanych w formie drukowanej</t>
  </si>
  <si>
    <t>nakład publikacji drukowanej</t>
  </si>
  <si>
    <t>tytuły publikacji wydanych w formie elektronicznej/liczba odwiedzin strony internetowej</t>
  </si>
  <si>
    <t>1/100</t>
  </si>
  <si>
    <t>informacje i publikacje w internecie/liczba odwiedzin strony internetowej</t>
  </si>
  <si>
    <t>10/300</t>
  </si>
  <si>
    <t>liczba badań i analiz</t>
  </si>
  <si>
    <t>XXV Regionalna Wystawa Zwierząt Hodowlanych Książ 2021</t>
  </si>
  <si>
    <t>liczba wystaw/imprez plenerowych</t>
  </si>
  <si>
    <t>ogół społeczeństwa dolnośląskiego w tym mieszkańcy obszarów miejskich i wiejskich, hodowcy zwierząt, rolnicy, doradcy, przetwórcy i wytwórcy produktów regionalnych i rękodzielniczych, instytucje działające na rzecz rolnictwa ze szczególnym uwzględnieniem hodowli zwierząt, przedstawiciele firm okołorolniczych</t>
  </si>
  <si>
    <t>Dolnośląski Ośrodek Doradztwa Rolniczego we Wrocławiu</t>
  </si>
  <si>
    <t>ul. Zwycięska 8, 53-033 Wrocław</t>
  </si>
  <si>
    <t>tytuły materiałów informacyjnych/drukowanych</t>
  </si>
  <si>
    <t>nakład materiałów informacyjnych/drukowanych</t>
  </si>
  <si>
    <t>ogłoszenia prasowe</t>
  </si>
  <si>
    <t>Wspieranie rozwoju regionalnej przedsiębiorczości poprzez tworzenie i wdrażanie dedykowanych modeli biznesowych dla branży rolno-spożywczej</t>
  </si>
  <si>
    <r>
      <rPr>
        <b/>
        <sz val="11"/>
        <rFont val="Calibri"/>
        <family val="2"/>
        <charset val="238"/>
        <scheme val="minor"/>
      </rPr>
      <t>Cel</t>
    </r>
    <r>
      <rPr>
        <sz val="11"/>
        <rFont val="Calibri"/>
        <family val="2"/>
        <charset val="238"/>
        <scheme val="minor"/>
      </rPr>
      <t xml:space="preserve">:  zwiększenie udziału zainteresowanych stron we wdrażaniu inicjatyw na rzecz rozwoju obszarów wiejskich. Cel będzie realizowany poprzez działania na rzecz zrównoważonego rozwoju obszarów wiejskich, przedsiębiorczości, promocji i rozwoju produktów regionalnych, zainteresowanie producentów rolnych i przetwórców żywności zgromadzonych wokół Lokalnych Grup Działania działaniami realizowanymi w ramach operacji, informowanie społeczeństwa i potencjalnych beneficjentów o polityce rozwoju obszarów wiejskich i wsparciu finansowym w czasie konferencji i konferencji/warsztatów. </t>
    </r>
    <r>
      <rPr>
        <b/>
        <sz val="11"/>
        <rFont val="Calibri"/>
        <family val="2"/>
        <charset val="238"/>
        <scheme val="minor"/>
      </rPr>
      <t>Przedmiot</t>
    </r>
    <r>
      <rPr>
        <sz val="11"/>
        <rFont val="Calibri"/>
        <family val="2"/>
        <charset val="238"/>
        <scheme val="minor"/>
      </rPr>
      <t xml:space="preserve">: planowane jest zorganizowanie warsztatu, konferencji, publikacja ogłoszeń w prasie, publikacje i informacje w internecie (posty sponsorowane, artykuły na portalach), audyty produktów spożywczych, spot promocyjny w internecie.  </t>
    </r>
    <r>
      <rPr>
        <b/>
        <sz val="11"/>
        <rFont val="Calibri"/>
        <family val="2"/>
        <charset val="238"/>
        <scheme val="minor"/>
      </rPr>
      <t>Tematy</t>
    </r>
    <r>
      <rPr>
        <sz val="11"/>
        <rFont val="Calibri"/>
        <family val="2"/>
        <charset val="238"/>
        <scheme val="minor"/>
      </rPr>
      <t xml:space="preserve"> zgodne z § 17 ust. 1 pkt  9 rozporządzenia  Ministra Rolnictwa i Rozwoju Wsi z dnia 17 stycznia 2017 r. w sprawie krajowej sieci obszarów wiejskich w ramach Programu Rozwoju Obszarów Wiejskich na lata 2014–2020.</t>
    </r>
  </si>
  <si>
    <t>warsztat, konferencja, prasa, informacje i publikacje w internecie, audyt, spot promocyjny w internecie</t>
  </si>
  <si>
    <t>dolnośląscy producenci rolni i przetwórcy żywności</t>
  </si>
  <si>
    <t>Dolnośląska Zielona Dolina Sp. z o.o.</t>
  </si>
  <si>
    <t>ul. Wystawowa 1/221, 51-618 Wrocław</t>
  </si>
  <si>
    <t>uczestnicy warsztatów</t>
  </si>
  <si>
    <t>16-20</t>
  </si>
  <si>
    <t>9/400</t>
  </si>
  <si>
    <t>audyt</t>
  </si>
  <si>
    <t xml:space="preserve"> 8-10</t>
  </si>
  <si>
    <t>spot promocyjny w internecie/liczba oglądających</t>
  </si>
  <si>
    <t>Realizacja audycji telewizyjnej pt. „Zrób to ze smakiem”</t>
  </si>
  <si>
    <r>
      <rPr>
        <b/>
        <sz val="11"/>
        <rFont val="Calibri"/>
        <family val="2"/>
        <charset val="238"/>
        <scheme val="minor"/>
      </rPr>
      <t>Cel:</t>
    </r>
    <r>
      <rPr>
        <sz val="11"/>
        <rFont val="Calibri"/>
        <family val="2"/>
        <charset val="238"/>
        <scheme val="minor"/>
      </rPr>
      <t xml:space="preserve">  zachęcenie mieszkańców wsi do podejmowania działalności gospodarczej i uniezależnienia się finansowego, brania inicjatywy we własne ręce prowadzącego do  wzmocnienia społeczności lokalnej. To skutkuje zwiększeniem liczby inicjatyw mieszkańców terenów wiejskich na rzecz rozwoju gospodarczego wsi.</t>
    </r>
    <r>
      <rPr>
        <b/>
        <sz val="11"/>
        <rFont val="Calibri"/>
        <family val="2"/>
        <charset val="238"/>
        <scheme val="minor"/>
      </rPr>
      <t xml:space="preserve"> Przedmiot:</t>
    </r>
    <r>
      <rPr>
        <sz val="11"/>
        <rFont val="Calibri"/>
        <family val="2"/>
        <charset val="238"/>
        <scheme val="minor"/>
      </rPr>
      <t xml:space="preserve"> planowana jest realizacja 10 odcinków audycji telewizyjnej. </t>
    </r>
    <r>
      <rPr>
        <b/>
        <sz val="11"/>
        <rFont val="Calibri"/>
        <family val="2"/>
        <charset val="238"/>
        <scheme val="minor"/>
      </rPr>
      <t xml:space="preserve"> Tematy</t>
    </r>
    <r>
      <rPr>
        <sz val="11"/>
        <rFont val="Calibri"/>
        <family val="2"/>
        <charset val="238"/>
        <scheme val="minor"/>
      </rPr>
      <t xml:space="preserve"> zgodne z § 17 ust. 1 pkt  9 rozporządzenia  Ministra Rolnictwa i Rozwoju Wsi z dnia 17 stycznia 2017 r. w sprawie krajowej sieci obszarów wiejskich w ramach Programu Rozwoju Obszarów Wiejskich na lata 2014–2020.</t>
    </r>
  </si>
  <si>
    <t>odcinki audycji telewizyjnej</t>
  </si>
  <si>
    <t>mieszkańcy dolnośląskich wsi</t>
  </si>
  <si>
    <t xml:space="preserve">al. Karkonoska 8, 53-015 Wrocław
</t>
  </si>
  <si>
    <t>„Między Ślężą a Sową – wymiana wiedzy i doświadczeń w zakresie rozwoju obszarów wiejskich w oparciu o walory turystyczne regionu”</t>
  </si>
  <si>
    <r>
      <rPr>
        <b/>
        <sz val="11"/>
        <rFont val="Calibri"/>
        <family val="2"/>
        <charset val="238"/>
        <scheme val="minor"/>
      </rPr>
      <t>Cel</t>
    </r>
    <r>
      <rPr>
        <sz val="11"/>
        <rFont val="Calibri"/>
        <family val="2"/>
        <charset val="238"/>
        <scheme val="minor"/>
      </rPr>
      <t>: wymiana wiedzy pomiędzy podmiotami uczestniczącymi w rozwoju obszarów wiejskich, zwiększenie intensywności współpracy i integracji oraz poznanie dobrych praktyk wypracowanych przez partnerów projektu szczególnie w temacie rozwoju wsi w oparciu o walory turystyczne regionu, poprzez współorganizację i współuczestnictwo w szeregu działań odbywających się na terenie gmin Dzierżoniów i Pieszyce.</t>
    </r>
    <r>
      <rPr>
        <b/>
        <sz val="11"/>
        <rFont val="Calibri"/>
        <family val="2"/>
        <charset val="238"/>
        <scheme val="minor"/>
      </rPr>
      <t xml:space="preserve"> Przedmiot:</t>
    </r>
    <r>
      <rPr>
        <sz val="11"/>
        <rFont val="Calibri"/>
        <family val="2"/>
        <charset val="238"/>
        <scheme val="minor"/>
      </rPr>
      <t xml:space="preserve"> planowana jest organizacja krajowych wyjazdów studyjnych, wydanie publikacji, konferencja. </t>
    </r>
    <r>
      <rPr>
        <b/>
        <sz val="11"/>
        <rFont val="Calibri"/>
        <family val="2"/>
        <charset val="238"/>
        <scheme val="minor"/>
      </rPr>
      <t xml:space="preserve">Tematy </t>
    </r>
    <r>
      <rPr>
        <sz val="11"/>
        <rFont val="Calibri"/>
        <family val="2"/>
        <charset val="238"/>
        <scheme val="minor"/>
      </rPr>
      <t>zgodne z § 17 ust. 1 pkt  9 rozporządzenia  Ministra Rolnictwa i Rozwoju Wsi z dnia 17 stycznia 2017 r. w sprawie krajowej sieci obszarów wiejskich w ramach Programu Rozwoju Obszarów Wiejskich na lata 2014–2020.</t>
    </r>
  </si>
  <si>
    <t>wyjazd studyjny, publikacja, konferencja</t>
  </si>
  <si>
    <t>wiejscy liderzy, sołtysi, członkowie organizacji pozarządowych i wiejskich, przedstawiciele lokalnych społeczności i przedsiębiorcy angażujący się społecznie, osoby mające doświadczenie w budowaniu ofert wiosek tematycznych i pracujące nad poszerzeniem oferty turystycznej</t>
  </si>
  <si>
    <t>ul. Piastowska 1, 58-200 Dzierżoniów</t>
  </si>
  <si>
    <t>uczestnicy wyjazdów studyjnych</t>
  </si>
  <si>
    <t>nakład publikacji drukowanych</t>
  </si>
  <si>
    <t>Wyjazd studyjny pn. „Agrotechniczne aspekty uprawy winorośli i poprawy jakości wina lokalnego”</t>
  </si>
  <si>
    <r>
      <rPr>
        <b/>
        <sz val="11"/>
        <rFont val="Calibri"/>
        <family val="2"/>
        <charset val="238"/>
        <scheme val="minor"/>
      </rPr>
      <t>Cel</t>
    </r>
    <r>
      <rPr>
        <sz val="11"/>
        <rFont val="Calibri"/>
        <family val="2"/>
        <charset val="238"/>
        <scheme val="minor"/>
      </rPr>
      <t xml:space="preserve">: pozyskanie wiedzy przez dolnośląskich producentów wina i kadrę naukową (uczestnicy) od producentów wina i specjalistów z regionu o podobnych warunkach klimatycznych. Celem pośrednim operacji jest wyeliminowanie w przyszłości przez uczestników  wyjazdu problemów związanych z formami prowadzenia/uprawy określonych szczepów winorośli oraz błędów występujących w procesie winifikacji moszczu winogronowego. </t>
    </r>
    <r>
      <rPr>
        <b/>
        <sz val="11"/>
        <rFont val="Calibri"/>
        <family val="2"/>
        <charset val="238"/>
        <scheme val="minor"/>
      </rPr>
      <t>Przedmiot</t>
    </r>
    <r>
      <rPr>
        <sz val="11"/>
        <rFont val="Calibri"/>
        <family val="2"/>
        <charset val="238"/>
        <scheme val="minor"/>
      </rPr>
      <t xml:space="preserve">: planowana jest organizacja zagranicznego wyjazdu studyjnego. </t>
    </r>
    <r>
      <rPr>
        <b/>
        <sz val="11"/>
        <rFont val="Calibri"/>
        <family val="2"/>
        <charset val="238"/>
        <scheme val="minor"/>
      </rPr>
      <t>Tematy</t>
    </r>
    <r>
      <rPr>
        <sz val="11"/>
        <rFont val="Calibri"/>
        <family val="2"/>
        <charset val="238"/>
        <scheme val="minor"/>
      </rPr>
      <t xml:space="preserve"> zgodne z § 17 ust. 1 pkt  9 rozporządzenia  Ministra Rolnictwa i Rozwoju Wsi z dnia 17 stycznia 2017 r. w sprawie krajowej sieci obszarów wiejskich w ramach Programu Rozwoju Obszarów Wiejskich na lata 2014–2020.</t>
    </r>
  </si>
  <si>
    <t xml:space="preserve">naukowcy prowadzący badania i studia w obszarach objętych tematyką wyjazdu oraz pracownicy doradztwa rolniczego; praktycy oraz producenci zainteresowani poszerzeniem oferty gospodarstwa, właściciele winnic i winiarni, osoby zainteresowane rozpoczęciem działalności winiarskiej, osoby zawodowo zainteresowane tematyką polskiego wina, osoby związane zawodowo z braną winiarską.
</t>
  </si>
  <si>
    <t>Stowarzyszenie Europejski Instytut Rozwoju Regionalnego i Społecznego</t>
  </si>
  <si>
    <t>Ślubów 2a/1, 56-200 Góra</t>
  </si>
  <si>
    <t xml:space="preserve"> 10-15</t>
  </si>
  <si>
    <t xml:space="preserve">Wzrost poziomu współpracy i poprawa pozycji konkurencyjnej dolnośląskich rolników w łańcuchach produkcji żywności, ich skracanie i wspólna budowa lokalnej marki żywności. Edukacja, integracja i innowacyjność.
</t>
  </si>
  <si>
    <r>
      <rPr>
        <b/>
        <sz val="11"/>
        <rFont val="Calibri"/>
        <family val="2"/>
        <charset val="238"/>
        <scheme val="minor"/>
      </rPr>
      <t>Cel</t>
    </r>
    <r>
      <rPr>
        <sz val="11"/>
        <rFont val="Calibri"/>
        <family val="2"/>
        <charset val="238"/>
        <scheme val="minor"/>
      </rPr>
      <t>: zorganizowanie szkoleń dla rolników z województwa dolnośląskiego, poświęconych budowaniu integracji poziomej i pionowej, partnerskiej współpracy i skracaniu łańcuchów produkcji żywności przy wykorzystaniu coraz bardziej dostępnych innowacyjnych rozwiązań wykorzystujących najnowocześniejsze technologie do niedawna niedostępne dla rolnictwa. Dodatkowo rolnicy zostaną również przeszkoleni z zakresu krótkich łańcuchów żywnościowych, małego przetwórstwa lokalnego, budowy lokalnej marki i „paszportyzacji żywności” .</t>
    </r>
    <r>
      <rPr>
        <b/>
        <sz val="11"/>
        <rFont val="Calibri"/>
        <family val="2"/>
        <charset val="238"/>
        <scheme val="minor"/>
      </rPr>
      <t xml:space="preserve"> Przedmiot</t>
    </r>
    <r>
      <rPr>
        <sz val="11"/>
        <rFont val="Calibri"/>
        <family val="2"/>
        <charset val="238"/>
        <scheme val="minor"/>
      </rPr>
      <t xml:space="preserve">: planowana jest organizacja szkoleń oraz druk ulotek. </t>
    </r>
    <r>
      <rPr>
        <b/>
        <sz val="11"/>
        <rFont val="Calibri"/>
        <family val="2"/>
        <charset val="238"/>
        <scheme val="minor"/>
      </rPr>
      <t>Tematy</t>
    </r>
    <r>
      <rPr>
        <sz val="11"/>
        <rFont val="Calibri"/>
        <family val="2"/>
        <charset val="238"/>
        <scheme val="minor"/>
      </rPr>
      <t xml:space="preserve"> zgodne z § 17 ust. 1 pkt  9 rozporządzenia  Ministra Rolnictwa i Rozwoju Wsi z dnia 17 stycznia 2017 r. w sprawie krajowej sieci obszarów wiejskich w ramach Programu Rozwoju Obszarów Wiejskich na lata 2014–2020.</t>
    </r>
  </si>
  <si>
    <t>szkolenie, materiały informacyjne/drukowane</t>
  </si>
  <si>
    <t>liczba szkoleń</t>
  </si>
  <si>
    <t>głównie rolnicy, ponadto doradcy rolniczy z terenu województwa dolnośląskiego</t>
  </si>
  <si>
    <t>AGRI SOLUTIONS SP. Z O.O.</t>
  </si>
  <si>
    <t>Ligota Wielka 34, 56-400 Ligota Wielka</t>
  </si>
  <si>
    <t>uczestnicy szkoleń</t>
  </si>
  <si>
    <t>75-100</t>
  </si>
  <si>
    <t>Wsparcie rozwoju aktywności społecznej w Gminie Świerzawa po pandemii</t>
  </si>
  <si>
    <r>
      <rPr>
        <b/>
        <sz val="11"/>
        <rFont val="Calibri"/>
        <family val="2"/>
        <charset val="238"/>
        <scheme val="minor"/>
      </rPr>
      <t>Cel</t>
    </r>
    <r>
      <rPr>
        <sz val="11"/>
        <rFont val="Calibri"/>
        <family val="2"/>
        <charset val="238"/>
        <scheme val="minor"/>
      </rPr>
      <t xml:space="preserve">: operacja, poprzez zebranie opinii i głosów z różnych grup społecznych, w tym osób z grup narażonych na wykluczenie, a także wzmocnienie roli lidera na wsi, będzie bezpośrednio aktywizować mieszkańców, aby podejmowali oni w przyszłości we własnym zakresie inicjatywy, które włączać będą w życie społeczne. </t>
    </r>
    <r>
      <rPr>
        <b/>
        <sz val="11"/>
        <rFont val="Calibri"/>
        <family val="2"/>
        <charset val="238"/>
        <scheme val="minor"/>
      </rPr>
      <t>Przedmiot</t>
    </r>
    <r>
      <rPr>
        <sz val="11"/>
        <rFont val="Calibri"/>
        <family val="2"/>
        <charset val="238"/>
        <scheme val="minor"/>
      </rPr>
      <t>: planowana jest organizacja szkolenia/warsztatu, krajowego wyjazdu studyjnego, przeprowadzenie badania, organizacja konkursu dla sołectw z terenu gminy Świerzawa, druk plakatów. Tematy zgodne z § 17 ust. 1 pkt  9 rozporządzenia  Ministra Rolnictwa i Rozwoju Wsi z dnia 17 stycznia 2017 r. w sprawie krajowej sieci obszarów wiejskich w ramach Programu Rozwoju Obszarów Wiejskich na lata 2014–2020.</t>
    </r>
  </si>
  <si>
    <t>szkolenie/warsztat, wyjazd studyjny, badanie, konkurs, materiały informacyjne/drukowane</t>
  </si>
  <si>
    <t>liczba szkoleń/warsztatów</t>
  </si>
  <si>
    <t>liderzy wiejscy z obszaru gminy Świerzawa</t>
  </si>
  <si>
    <t>Gmina Świerzawa</t>
  </si>
  <si>
    <t>Plac Wolności 60, 59-540 Świerzawa</t>
  </si>
  <si>
    <t>uczestnicy szkoleń/warsztatów</t>
  </si>
  <si>
    <t>liczba badań</t>
  </si>
  <si>
    <t>liczba nagród konkursowych</t>
  </si>
  <si>
    <t>max. 11</t>
  </si>
  <si>
    <t>Podniesienie poziomu wiedzy z zakresu obszarów wiejskich poprzez organizację szkoleń dla mieszkańców</t>
  </si>
  <si>
    <r>
      <rPr>
        <b/>
        <sz val="11"/>
        <rFont val="Calibri"/>
        <family val="2"/>
        <charset val="238"/>
        <scheme val="minor"/>
      </rPr>
      <t>Cel</t>
    </r>
    <r>
      <rPr>
        <sz val="11"/>
        <rFont val="Calibri"/>
        <family val="2"/>
        <charset val="238"/>
        <scheme val="minor"/>
      </rPr>
      <t xml:space="preserve">: Głównym celem operacji jest podniesienie poziomu wiedzy oraz świadomości mieszkańców obszarów wiejskich Dolnego Śląska, w szczególności Gminy Radków z zakresu rolnictwa (uprawy roślin, hodowli zwierząt) oraz m.in. ochrony środowiska, turystyki wiejskiej, działalności pozarolniczej, pszczelarstwa, służące promocji zrównoważonego rozwoju obszarów wiejskich, oraz wpływające na poprawę warunków życia mieszkańców tych obszarów.  </t>
    </r>
    <r>
      <rPr>
        <b/>
        <sz val="11"/>
        <rFont val="Calibri"/>
        <family val="2"/>
        <charset val="238"/>
        <scheme val="minor"/>
      </rPr>
      <t>Przedmiot</t>
    </r>
    <r>
      <rPr>
        <sz val="11"/>
        <rFont val="Calibri"/>
        <family val="2"/>
        <charset val="238"/>
        <scheme val="minor"/>
      </rPr>
      <t xml:space="preserve">: planowana jest organizacja szkoleń dla mieszkańców Gminy Radków i gmin ościennych. </t>
    </r>
    <r>
      <rPr>
        <b/>
        <sz val="11"/>
        <rFont val="Calibri"/>
        <family val="2"/>
        <charset val="238"/>
        <scheme val="minor"/>
      </rPr>
      <t>Tematy</t>
    </r>
    <r>
      <rPr>
        <sz val="11"/>
        <rFont val="Calibri"/>
        <family val="2"/>
        <charset val="238"/>
        <scheme val="minor"/>
      </rPr>
      <t xml:space="preserve"> zgodne z § 17 ust. 1 pkt  9 rozporządzenia  Ministra Rolnictwa i Rozwoju Wsi z dnia 17 stycznia 2017 r. w sprawie krajowej sieci obszarów wiejskich w ramach Programu Rozwoju Obszarów Wiejskich na lata 2014–2020. </t>
    </r>
  </si>
  <si>
    <t>mieszkańcy obszarów wiejskich, głównie rolnicy, osoby blisko związane z rolnictwem, pochodzące z Gminy Radków oraz gmin ościennych</t>
  </si>
  <si>
    <t>Gmina Radków</t>
  </si>
  <si>
    <t>Rynek 1, 57-420 Radków</t>
  </si>
  <si>
    <t>Operacje własne</t>
  </si>
  <si>
    <t>Efekty wdrażania Lokalnych Strategii Rozwoju na terenie województwa kujawsko-pomorskiego</t>
  </si>
  <si>
    <t>członkowie lokalnych grup działania i przedstawiciele organów LGD, pracownicy biur, partnerów lgd-ów oraz grantobiorcy i beneficjenci rlks</t>
  </si>
  <si>
    <t>Partnerstwo "Lokalna Grupa Działania Bory Tucholskie"</t>
  </si>
  <si>
    <t>ul. Pocztowa 7
89-500 Tuchola</t>
  </si>
  <si>
    <t>Różne drogi - wspólny cel - wymiana wiedzy i doświadczeń w zakresie rozwoju obszarów wiejskich</t>
  </si>
  <si>
    <t>wiejscy liderzy, sołtysi, członkowie organizacji wiejskich, przedstawiciele lokalnych społeczności i samorządów</t>
  </si>
  <si>
    <t>Gmina Dąbrowa</t>
  </si>
  <si>
    <t xml:space="preserve">ul. Kasztanowa 16
88-306 Dąbrowa
</t>
  </si>
  <si>
    <t>Promocja dobrych praktyk ekologicznej działalności rolniczej oraz poszukiwanie rynków zbytu</t>
  </si>
  <si>
    <t>członkowie Stowarzyszenia, rolnicy i przetwórcy żywności ekologicznej, doradcy i przedstawiciele instytucji i organizacji wspierających rozwój ww. produkcji, doradcy rolniczy, przedstawiciele mediów</t>
  </si>
  <si>
    <t>Pszczoła a środowisko</t>
  </si>
  <si>
    <t>podniesienie wiedzy uczestników przedsięwzięć nt. właściwej gospodarki pasiecznej, ochrony rodzin pszczelich przed chorobami, skutecznej promocji produktów, wsparcie organizacji łańcucha dostaw żywności oraz  popularyzacja zrównoważonego rozwoju obszarów wiejskich, wymiana doświadczeń podczas ogólnopolskiej imprezy pszczelarzy</t>
  </si>
  <si>
    <t>Upowszechnianie wiedzy oraz promowanie kierunków rozwoju w rolnictwie ekologicznym</t>
  </si>
  <si>
    <t xml:space="preserve">rolnicy i przetwórcy żywności ekologicznej, doradcy i przedstawiciele instytucji i organizacji wspierających rozwój ww. produkcji, doradcy rolniczy, </t>
  </si>
  <si>
    <t>Akcelerator Agroinnowacji 2021</t>
  </si>
  <si>
    <t>wsparcie szkoleniowo-doradcze dla osób  zainteresowanych utworzeniem własnej firmy opartej na wdrożeniu innowacji w agrobiznesie</t>
  </si>
  <si>
    <t>mieszkańcy województwa , studentów i absolwentów szkół o kierunku rolniczym</t>
  </si>
  <si>
    <t>Problemy bezpieczeństwa i rozwoju produkcji żywności oraz jej dystrybucji przez rolników, gospodarstwa agroturystyczne i Koła Gospodyń Wiejskich</t>
  </si>
  <si>
    <t>rolnicy, właściciele gospodarstw agroturystycznych, członkinie kół gospodyń wiejskich, doradcy rolniczy</t>
  </si>
  <si>
    <t>XXXI Olimpiada Wiedzy Rolniczej</t>
  </si>
  <si>
    <t>podniesienie wiedzy nt. zachowania różnorodności genetycznej roślin i zwierząt,  istoty tworzenia zintegrowanych grup rolniczych oraz korzyści ze wspólnego działania i funkcjonowania na rynku</t>
  </si>
  <si>
    <t>Wspólne działanie przynosi korzyści</t>
  </si>
  <si>
    <t xml:space="preserve">podniesienie wiedzy nt. istoty tworzenia i funkcjonowania grup producentów rolnych oraz korzyści ze wspólnego działania </t>
  </si>
  <si>
    <t xml:space="preserve">rolnicy i producenci rolni, </t>
  </si>
  <si>
    <t>ul. Parkowa 1, Przysiek, 87-134 Zławieś Wielka</t>
  </si>
  <si>
    <t>"Co z zagrody to na stole" na hasło "Niech Cię Zakole" kołudzka gęsina, z merynosa jagnięcina i złotnicka wieprzowina w lokalnej marce turystyczno-kulinarnej</t>
  </si>
  <si>
    <t xml:space="preserve">warsztaty </t>
  </si>
  <si>
    <t>ul. Krakowska 1
32-083 Balice</t>
  </si>
  <si>
    <t>Atlas Obszarów Wiejskich Województwa Kujawsko-Pomorskiego</t>
  </si>
  <si>
    <t>publikacja w internecie</t>
  </si>
  <si>
    <t>Instytut Geografii i Przestrzennego Zagospodarowania PAN</t>
  </si>
  <si>
    <t xml:space="preserve">ul. Twarda 51/55 
00-818 Warszawa
</t>
  </si>
  <si>
    <t>Smakuj lokalnie - czyli bliskie spotkania z tradycją kulinarną i lokalnymi wyrobami</t>
  </si>
  <si>
    <t>promocja żywności wysokiej jakości oraz poprawa rozpoznawalności wyrobów lokalnych wytwórców, wspieranie organizacji łańcucha dostaw żywności, zwiększenie świadomości konsumentów nt. roli lokalnego przetwórstwa dla środowisk wiejskich</t>
  </si>
  <si>
    <t>Spółdzielnia Mleczarska w Lisewie</t>
  </si>
  <si>
    <t xml:space="preserve">Ul. Chełmińska 48
86-230 Lisewo
</t>
  </si>
  <si>
    <t>VIII Kujawsko-Pomorskie Forum Turystyki Wiejskiej - Historia dzieje się dziś</t>
  </si>
  <si>
    <t>Wizyta studyjna w LGD Województwa Świętokrzyskiego</t>
  </si>
  <si>
    <t>Cel operacji: „podpatrywanie" dobrych praktyk w ramach działań realizowanych przez regionalną sieć LGD - Świętokrzyska Sieć LGD na obszarze Polski, nawiązanie kontaktów w celu wypracowywania modelowych rozwiązań w zakresie założeń programowych do przygotowania Lokalnych Strategii Rozwoju na lata 2021 – 2027 poprzez udział w wizycie studyjnej a także poznanie doświadczeń w zakresie współpracy promocji i propagowania LGD jako podmiotu mającego znaczenie w rozwoju regionu i promocji przedsiębiorczości na obszarach wiejskich</t>
  </si>
  <si>
    <t>1/30/20</t>
  </si>
  <si>
    <t xml:space="preserve">Przedstawiciele województwa lubuskiego, reprezentanci Lokalnych Grup Działania Województwa Lubuskiego i UM. </t>
  </si>
  <si>
    <t>Stowarzyszenie "Zielona Dolina Odry i Warty"</t>
  </si>
  <si>
    <t>ul. 1 Maja 1B, 69 - 100 Górzyca</t>
  </si>
  <si>
    <t>W poszukiwaniu dobrych praktyk organizacjach pozarządowych, samorządach oraz winnicach w Gruzji</t>
  </si>
  <si>
    <t>Cel operacji: „przenikanie kultur polskiej i gruzińskiej”, wymiana doświadczeń, "podpatrywanie" dobrych praktyk w ramach działań realizowanych przez Samorządy oraz Organizacje pozarządowe w Gruzji, nawiązanie kontaktów w dobrze prosperujących winnicach i winiarniach, a także poznanie doświadczeń w zakresie współpracy partnerskiej wielu podmiotów na rzecz społeczności lokalnej.</t>
  </si>
  <si>
    <t>1/20/10</t>
  </si>
  <si>
    <t xml:space="preserve">Przedstawiciele Lokalnych Grup Działania oraz mieszkańcy obszarów LGD oraz województwa lubuskiego. </t>
  </si>
  <si>
    <t>Nowe perspektywy dla lubuskich obszarów wiejskich</t>
  </si>
  <si>
    <t xml:space="preserve">Cel operacji:  wymiana wiedzy pomiędzy młodymi rolnikami 
oraz podmiotami uczestniczącymi w rozwoju obszarów wiejskich, wpływającej na aktywizację 
i zwiększenie ich udziału w podejmowaniu wspólnych inicjatyw na rzecz rozwoju gospodarczego oraz poprawy jakości życia na obszarach wiejskich poprzez organizację szkolenia oraz przeprowadzenie prezentacji w gospodarstwach. 
</t>
  </si>
  <si>
    <t>Liczba szkoleń/liczba uczestników</t>
  </si>
  <si>
    <t>3/75</t>
  </si>
  <si>
    <t xml:space="preserve">Uczniowie szkół rolniczych, rolnicy i domownicy rolników oraz przedstawiciele samorządu terytorialnego 
i organizacji pozarządowych zamieszkujący obszary wiejskie województwa lubuskiego.
</t>
  </si>
  <si>
    <t>Agroturystyka szansą na rozwój przedsiębiorczości na obszarach wiejskich Powiatu Żagańskiego</t>
  </si>
  <si>
    <t>Cel operacji: poprawa jakości życia na obszarach wiejskich poprzez rozwój działalności pozarolniczych, w tym agroturystycznych na terenie Powiatu Żagańskiego.</t>
  </si>
  <si>
    <t xml:space="preserve">Przedstawiciele obszarów wiejskich zainteresowani rozpoczęciem bądź rozwojem działalności agroturystycznej lub pozarolniczej na tym terenie, przedstawiciele samorządu terytorialnego a także przedstawiciele stowarzyszeń działających na obszarach wiejskich Powiatu Żagańskiego. </t>
  </si>
  <si>
    <t>Kiermasz produktów ekologicznych</t>
  </si>
  <si>
    <t>Cel operacji:  przekazanie wiedzy i możliwości wzmacniania odporności i spożywania produktów ekologicznych, od rodzimych przedsiębiorców podczas kiermaszu z zaproponowanego zakresu tematycznego tj. kiermaszu produktów ekologicznych oraz późniejsze wykorzystanie zdobytej wiedzy w praktyce przez uczestników.</t>
  </si>
  <si>
    <t>stoisko wystawiennicze/ punkt informacyjny na tragach/imprezie plenerowej/ wystawie</t>
  </si>
  <si>
    <t xml:space="preserve">Liczba stoisk wystawienniczych/punktów informacyjnych na targach/imprezie plenerowej/wystawie/szacowana liczba odwiedzających stoiska wystawiennicze/punkty informacyjne na targach/imprezie plenerowej/wystawie </t>
  </si>
  <si>
    <t>Ogół społeczeństwa</t>
  </si>
  <si>
    <t>Konferencja pn. ,,Produkcja zdrowej żywności w zakresie rolnictwa ekologicznego’’.</t>
  </si>
  <si>
    <t>Cel operacji: przekazanie i wymiana wiedzy podczas konferencji z zaproponowanego zakresu tematycznego tj. Produkcja zdrowej żywności w zakresie rolnictwa ekologicznego oraz jej późniejsze wykorzystanie w praktyce przez uczestników.</t>
  </si>
  <si>
    <t>Liczba konferencji/ kongresów/liczba uczestników</t>
  </si>
  <si>
    <t>Rolnicy, przedsiębiorcy rolni, naukowcy, doradcy</t>
  </si>
  <si>
    <t>Wyjazd studyjny przedstawicieli Lubuskiego Związku Piłki Nożnej na Śląsk. Poznanie specyfiki funkcjonowania oraz rozwoju środowiska piłkarskiego na obszarach wiejskich.</t>
  </si>
  <si>
    <t xml:space="preserve">Cel operacji: poznanie specyfiki Śląskich klubów sportowych, które mają swoją siedzibę na obszarach wiejskich. Zdobycie wiedzy skąd pozyskują środki na swoje inwestycje oraz jak wygląda ich funkcjonowanie, jak aktywizują lokalną społeczność. </t>
  </si>
  <si>
    <t>Przedstawiciele Lubuskiego Związku Piłki Nożnej działający na obszarach wiejskich</t>
  </si>
  <si>
    <t>Lubuski Związek Piłki Nożnej</t>
  </si>
  <si>
    <t>ul. Ptasia 2A, 65-514 Zielona Góra</t>
  </si>
  <si>
    <t>Dobre praktyki – promocja zrównoważonego rozwoju obszarów wiejskich. Seminarium dla Samorządowców.</t>
  </si>
  <si>
    <t>Cel operacji: wymiana wiedzy pomiędzy przedstawicielami lokalnych samorządów oraz podmiotami uczestniczącymi w rozwoju obszarów wiejskich, rozpowszechnianie dobrych praktyk oraz promowanie poprawy jakości życia na obszarach wiejskich.</t>
  </si>
  <si>
    <t>Liczba szkoleń/ seminariów/ warsztatów/spotkań/liczba uczestników</t>
  </si>
  <si>
    <t>2/60</t>
  </si>
  <si>
    <t xml:space="preserve">Przedstawiciele lokalnych samorządów, przedstawiciele JST oraz podmiotów zaangażowanych w rozwój obszarów wiejskich z terenu województwa lubuskiego </t>
  </si>
  <si>
    <t>Stowarzyszenie „Razem dla Strzelec”</t>
  </si>
  <si>
    <t>ul. Mickiewicza 2/15, 66-500 Strzelce Krajeńskie</t>
  </si>
  <si>
    <t>Powiększanie sieci współpracy producentów produktów regionalnych i tradycyjnych</t>
  </si>
  <si>
    <t>Cel operacji: pokazanie dobrych przykładów z przedsiębiorczej wsi regionów województwa podkarpackiego charakteryzujących się bogactwem dziedzictwa kulinarnego wskaże nowe innowacyjne kierunki do rozwoju wsi lubuskiej, poprzez wymianę wiedzy i doświadczeń, aktywizowanie i mobilizację społeczeństwa wiejskiego.</t>
  </si>
  <si>
    <t>1/30</t>
  </si>
  <si>
    <t>Rolni, rolnicy, sadownicy, producenci mleka, pszczelarze, winiarze, producenci produktów regionalnych i tradycyjnych, ekologicznych, aktywni mieszkańcy obszarów wiejskich, liderzy w swoich środowiskach lokalnych, uczestniczący aktywnie dla społeczności wsi, członkowie grup producenckich z województwa lubuskiego</t>
  </si>
  <si>
    <t>Lubuska Izba Rolnicza</t>
  </si>
  <si>
    <t>ul. Kożuchowska 15A, 65 - 364 Zielona Góra</t>
  </si>
  <si>
    <t>Prezentacja produktów tradycyjnych i regionalnych, polsko -czeska wymiana doświadczeń</t>
  </si>
  <si>
    <t>Cel operacji: wzrost rozwoju przedsiębiorczości w zakresie wytwarzania produktów regionalnych lub tradycyjnych na obszarach wiejskich na terenie Powiatu Żagańskiego.</t>
  </si>
  <si>
    <t>Producenci produktów regionalnych lub tradycyjnych z Powiatu Żagańskiego, przedstawiciele obszarów wiejskich, w tym stowarzyszeń działających na terenach wiejskich a także jednostek samorządu terytorialnego</t>
  </si>
  <si>
    <t>Eko - Targi w Powiecie Żagańskim</t>
  </si>
  <si>
    <t>Cel operacji: rozwój działalności producentów żywności i innych artykułów wytwarzanych w sposób tradycyjny i ekologiczny na obszarach wiejskich poprzez ich promocję i prezentację na targach wśród mieszkańców Powiatu Żagańskiego.</t>
  </si>
  <si>
    <t>Targi</t>
  </si>
  <si>
    <t xml:space="preserve">Liczba targów/szacowana liczba uczestników targów </t>
  </si>
  <si>
    <t>1/1750</t>
  </si>
  <si>
    <t>Wystawcy prezentujący swoje produkty i towary, przedstawiciele stowarzyszeń prezentujący swoją działalność, animatorzy lub/i przedstawiciele kół gospodyń wiejskich a także sołectw</t>
  </si>
  <si>
    <t xml:space="preserve">Tradycyjne ludowe wieńce dożynkowe </t>
  </si>
  <si>
    <t xml:space="preserve">Cel operacji: przeszkolenie mieszkańców obszarów wiejskich w zakresie zasad i technik wyplatania tradycyjnych wieńców dożynkowych oraz przedstawienie właściwych materiałów do ich tworzenia zgodnych ze sztuką ludową.  </t>
  </si>
  <si>
    <t>Liczba szkoleń/ seminariów/ warsztatów/spotkań/liczba uczestników/liczba uczestników</t>
  </si>
  <si>
    <t>Mieszkańcy obszarów wiejskich województwa lubuskiego, rolnicy, osoby prężnie działające na rzecz rozwoju swojej wsi, m.in. poprzez przynależność do KGW</t>
  </si>
  <si>
    <t>Debata Rolna 2021</t>
  </si>
  <si>
    <t>Cel operacji: przekazanie i praktyczne wykorzystanie wiedzy przez uczestników konferencji z zaproponowanego zakresu tematycznego tj. przeciwdziałanie skutkom pogorszenia naturalnych stosunków wodnych na terenach rolniczych, minimalizacja zagrożeń gospodarczych możliwych do wystąpienia przy produkcji zwierzęcej, w tym dzięki wykorzystania rodzimych komponentów do produkcji pasz treściwych potrzebnych przy hodowli zwierząt.</t>
  </si>
  <si>
    <t>Mieszkańcy obszarów wiejskich, rolnicy, w tym członkowie izby rolniczej, grup producenckich, przedstawiciele LGD oraz doradcy rolniczy, przedstawiciele związków i organizacji rolniczych skupionych w Lubuskim Forum Rolniczym oraz przedstawiciele instytucji odpowiedzialnych za obsługę sektora rolnego z obszaru województwa lubuskiego</t>
  </si>
  <si>
    <t>„Produkt regionalny na obszarze wiejskim”</t>
  </si>
  <si>
    <t>Cel operacji: rozwój przedsiębiorczości nakierowanej na produkcję produktów tradycyjnych lub regionalnych na obszarach wiejskich na terenie Gminy Zwierzyn</t>
  </si>
  <si>
    <t>1/21</t>
  </si>
  <si>
    <t>Producenci produktów tradycyjnych i regionalnych z terenu Gminy Zwierzyn oraz organizacje pozarządowe i przedstawiciele lokalnego samorządu działający na rzecz rozwoju obszarów wiejskich</t>
  </si>
  <si>
    <t>ul. Wojska Polskiego 8, 66-542 Zwierzyn</t>
  </si>
  <si>
    <t>Powiatowo - gminne Święto Plonów</t>
  </si>
  <si>
    <t>Cel operacji: promocja rozwoju obszarów wiejskich oraz zwiększenie poziomu integracji mieszkańców wsi i miast Powiatu Wschowskiego</t>
  </si>
  <si>
    <t>Ilość targów/imprez plenerowych/wystaw/szacowana liczba uczestników targów/ imprez plenerowych/wystaw</t>
  </si>
  <si>
    <t>1/500</t>
  </si>
  <si>
    <t>Powiat Wschowski</t>
  </si>
  <si>
    <t>Pl. Kosynierów 1c, 67 - 400 Wschowa</t>
  </si>
  <si>
    <t>Szkolenie dla pracowników i działaczy klubów piłkarskich z obszarów wiejskich woj. lubuskiego w zakresie udzielania pierwszej pomocy w wybranych zagrożeniach zdrowia z elementami urazów sportowych</t>
  </si>
  <si>
    <t>Cel promocji: przeszkolenie działaczy i pracowników klubów wiejskich zrzeszonych w Lubuskim ZPN pod kątem wiedzy z zakresu pomocy przedmedycznej, z uwzględnieniem urazów sportowych</t>
  </si>
  <si>
    <t>3/90</t>
  </si>
  <si>
    <t>Pracownicy oraz działacze klubów sportowych z obszarów wiejskich zrzeszonych w Lubuskim Związku Piłki Nożnej</t>
  </si>
  <si>
    <t>„Święto placka drożdżowego jako forma aktywizacji i integracji lokalnej społeczności z terenów wiejskich"</t>
  </si>
  <si>
    <t>Cel promocji: zwiększenie zaangażowania społeczności lokalnej w życie społeczne gminy oraz integrację mieszkańców poprzez wspólne kultywowanie tradycji wypiekania placków drożdżowych.</t>
  </si>
  <si>
    <t>Targi/ impreza plenerowa/ wystawa   Stoisko wystawiennicze/ punkt informacyjny na tragach/imprezie plenerowej/ wystawie</t>
  </si>
  <si>
    <t xml:space="preserve">Liczba targów/imprez plenerowych/wystaw/szacowana liczba uczestników targów/ imprez plenerowych/wystaw                             Liczba stoisk wystawienniczych/punktów informacyjnych na targach/imprezie plenerowej/wystawie/szacowana liczba odwiedzających stoiska wystawiennicze/punkty informacyjne na targach/imprezie plenerowej/wystawie </t>
  </si>
  <si>
    <t xml:space="preserve">1/300                            1/300        </t>
  </si>
  <si>
    <t>Mieszkańcy obszarów wiejskich</t>
  </si>
  <si>
    <t>Gmina Dobiegniew</t>
  </si>
  <si>
    <t>ul. Obrońców Pokoju 24, 66-520 Dobiegniew</t>
  </si>
  <si>
    <t>Konkurs plastyczny pn. ,,Segregacja śmieci w oczach dzieci’’</t>
  </si>
  <si>
    <t>Liczba konkursów/olimpiad/liczba uczestników konkursów/olimpiad</t>
  </si>
  <si>
    <t>Uczniowie szkół podstawowych z terenu Województwa Lubuskiego</t>
  </si>
  <si>
    <t>„Promocja turystki obszarów wiejskich dostępnej dla społeczności lokalnej.”</t>
  </si>
  <si>
    <t>Cel operacji: pokazać kierunki i szanse na rozwój działalności turystycznej obszarów wiejskich oraz zachęcić mieszkańców powiatu i gminy do podejmowania inicjatyw w celu dodatkowego zarobkowania</t>
  </si>
  <si>
    <t xml:space="preserve">Liczba targów/imprez plenerowych/wystaw/szacowana liczba uczestników targów/ imprez plenerowych/wystaw                             </t>
  </si>
  <si>
    <t>Mieszkańcy obszarów wiejskich, tj.: z terenu gminy Dobiegniew i powiatu strzelecko-drezdeneckiego</t>
  </si>
  <si>
    <t>Konkurs pn.: Najładniejsze gospodarstwo agroturystyczne województwa lubuskiego w 2021 roku.</t>
  </si>
  <si>
    <t>Cel operacji: wyłonienie najładniejszego gospodarstwa agroturystycznego województwa lubuskiego w 2021 roku, spośród wszystkich biorących udział w konkursie.</t>
  </si>
  <si>
    <t>1/10</t>
  </si>
  <si>
    <t>Kalsk 91, 66 - 100 Sulechów</t>
  </si>
  <si>
    <t>Międzyregionalna współpraca drogą do rozwoju obszarów wiejskich</t>
  </si>
  <si>
    <t xml:space="preserve"> nawiązanie współpracy międzyregionalnej Lokalnych Grup Działania oraz wspieranie rozwoju przedsiębiorczości opartej o produkt lokalny oraz aktywność społeczną mieszkańców na obszarach wiejskich</t>
  </si>
  <si>
    <t xml:space="preserve">wizyta studyjna </t>
  </si>
  <si>
    <t xml:space="preserve"> </t>
  </si>
  <si>
    <t xml:space="preserve">Stowarzyszenie Lokalna Grupa Działania Forum Powiatu Garwolińskiego </t>
  </si>
  <si>
    <t>al. Legionów 48, 08-400 Garwolin</t>
  </si>
  <si>
    <t>Konferencja nt. Przetwarzanie i sprzedaż żywności w gospodarstwach rolnych</t>
  </si>
  <si>
    <t>aktywizacja mieszkańców wsi do podejmowania inicjatyw na rzecz rozwoju obszarów wiejskich poprzez poszukiwanie alternatywnych rozwiązań prowadzących do uruchomienia własnego biznesu, a tym samym poprawy warunków 
i jakości życia na wsi oraz jej promocji jako atrakcyjnego miejsca do życia i rozwoju zawodowego</t>
  </si>
  <si>
    <t xml:space="preserve">konferencja </t>
  </si>
  <si>
    <t>mieszkańcy obszarów wiejskich i mieszkańców okolicznych małych miasteczek z terenu Północnego Mazowsza, w tym rolników, właścicieli gospodarstw agroturystycznych, drobnych producentów żywności, mieszkańców wsi 
i małych miasteczek, którzy poszukują dodatkowego zatrudnienia i alternatywnych źródeł dochodu</t>
  </si>
  <si>
    <t>Dobre praktyki serowarskie instrumentem rozwoju obszarów wiejskich</t>
  </si>
  <si>
    <t xml:space="preserve"> przeszkolenie uczestników z zakresu technologii, wymagań higienicznych, bezpieczeństwa żywności oraz wymagań prawno-administracyjnych przy zakładaniu działalności z małego przetwórstwa na poziomie własnego gospodarstwa</t>
  </si>
  <si>
    <t>warsztat</t>
  </si>
  <si>
    <t>rolnicy oraz mieszkańcy obszarów wiejskich zainteresowani przetwórstwem mleka</t>
  </si>
  <si>
    <t xml:space="preserve"> minimum 144 maksimum 160</t>
  </si>
  <si>
    <t>Szkolenie lokalnej społeczności na obszarach wiejskich</t>
  </si>
  <si>
    <t>celem operacji jest podniesienie poziomu wiedzy i umiejętności z zakresu systemów jakości żywności, upowszechnianie wiedzy w zakresie planowania rozwoju lokalnego z uwzględnieniem potencjału ekonomicznego, społecznego i środowiskowego danego obszaru</t>
  </si>
  <si>
    <t>5</t>
  </si>
  <si>
    <t>mieszkańcy województwa mazowieckiego tj. rolnicy, KGW, właściciele gospodarstw agroturystycznych, liderzy lokalnych społeczności, przedstawiciele samorządów lokalnych</t>
  </si>
  <si>
    <t xml:space="preserve"> minimum 90 maksimum 100</t>
  </si>
  <si>
    <t>Kreatywne liderki w działaniu</t>
  </si>
  <si>
    <t>przeszkolenie kobiet z obszarów wiejskich z zakresu aktywności społecznej podniesienie poziomu wiedzy kobiet z obszarów wiejskich z zakresu aktywności społecznej, rozwój przedsiębiorczości na obszarach wiejskich</t>
  </si>
  <si>
    <t xml:space="preserve">mieszkańcy obszarów wiejskich województwa mazowieckiego: uczestniczki warsztatów; uczniowie i nauczyciele ze szkół ponadpodstawowych, członkowie stowarzyszeń z obszaru partnerstwa </t>
  </si>
  <si>
    <t>Stowarzyszenie Lokalna Grupa Działania Razem dla Rozwoju</t>
  </si>
  <si>
    <t>ul. Rębowska 52/3,4,6, 09-450 Wyszogród</t>
  </si>
  <si>
    <t xml:space="preserve">nakład wydanych broszur, artykułów, publikacji itp. </t>
  </si>
  <si>
    <t>1400</t>
  </si>
  <si>
    <t>Rola samorządu rolniczego na Mazowszu-  przeszłość, teraźniejszość, przyszłość</t>
  </si>
  <si>
    <t>przedstawienie działań samorządu rolniczego na rzecz rozwoju przedsiębiorczości na obszarach wiejskich, pokazanie możliwości aktywizacji rolników w kierunku poprawy jakości życia mieszkańców obszarów wiejskich</t>
  </si>
  <si>
    <t xml:space="preserve">publikacja </t>
  </si>
  <si>
    <t>rolnicy województwa mazowieckiego</t>
  </si>
  <si>
    <t xml:space="preserve">ul. Wolności 2, 05-804 Parzniew </t>
  </si>
  <si>
    <t>Aktywizacja mieszkańców na rzecz innowacyjnych form przedsiębiorczości</t>
  </si>
  <si>
    <t>przeszkolenie uczestników wyjazdu studyjnego pn. „Aktywizacja mieszkańców na rzecz innowacyjnych form przedsiębiorczości” z terenu Gminy Pilawa z zakresu prowadzenia działalności agroturystycznej, jak również wytwórczej opartej na naturalnych produktach rolnych</t>
  </si>
  <si>
    <t>mieszkańcy terenów wiejskich Gminy Pilawa, przedstawiciele LGD oraz koordynator z ramienia Urzędu Miasta i Gminy Pilawa</t>
  </si>
  <si>
    <t>al. Wyzwolenia 158, 08-440 Pilawa</t>
  </si>
  <si>
    <t>Wzmacnianie roli organizacji pozarządowych poprzez pozyskiwanie środków finansowych oraz współpracę z sektorem publiczno-prywatnym</t>
  </si>
  <si>
    <t>podniesienie wiedzy i umiejętności, poprzez organizację szkoleń, wśród członków organizacji pozarządowych w aspekcie pozyskiwania środków finansowych oraz podnoszenie jakości życia na obszarach wiejskich w kontekście wykorzystania powyższych środków na rzecz społeczności lokalnej</t>
  </si>
  <si>
    <t>szkolenie, wyjazd studyjny, publikacja</t>
  </si>
  <si>
    <t xml:space="preserve">członkowie organizacji pozarządowych z terenu województwa mazowieckiego </t>
  </si>
  <si>
    <t>Małopolskie Stowarzyszenie Doradztwa Rolniczego</t>
  </si>
  <si>
    <t>ul. Czysta 21, 31-121 Kraków</t>
  </si>
  <si>
    <t>Inclusion Leader</t>
  </si>
  <si>
    <t xml:space="preserve"> włączenie do procesu wdrażania LSR tych osób, grup, które są zagrożone wykluczeniem społecznym ze względu na utrudniony dostęp do rynku pracy, pochodzenie, miejsce zamieszkania, rasę, przynależność religijną, wiek, płeć, niepełnosprawność</t>
  </si>
  <si>
    <t>prasa, spot, konkurs, informacje w internecie</t>
  </si>
  <si>
    <t>LGD i beneficjenci LGD z województwa mazowieckiego, warmińsko-mazurskiego i małopolskiego; mieszkańcy powiatu ciechanowskiego, mławskiego i płońskiego zainteresowaniu udziałem w konkursie o tytuł Inclusion-Leadera</t>
  </si>
  <si>
    <t>Lokalna Grupa Działania Przyjazne Mazowsze</t>
  </si>
  <si>
    <t>ul. H. Sienkiewicza 11, 09-100 Płońsk</t>
  </si>
  <si>
    <t>audycje, programy, spoty w radio, telewizji i internecie</t>
  </si>
  <si>
    <t>słuchalność/oglądalność audycji, programów, spotów</t>
  </si>
  <si>
    <t>20</t>
  </si>
  <si>
    <t>liczba informacji/publikacji w internecie</t>
  </si>
  <si>
    <t>15</t>
  </si>
  <si>
    <t>Działalność LGD Razem dla Radomki w zakresie aktywizacji i rozwoju obszarów wiejskich</t>
  </si>
  <si>
    <t xml:space="preserve">rozwój obszarów wiejskich na przykładzie działań Lokalnej Grupy Działania „Razem dla Radomki” realizowanych w ramach wsparciu zewnętrznych środków unijnych i krajowych w tym z Programu Rozwoju Obszarów Wiejskich na lata 2014-2020. </t>
  </si>
  <si>
    <t>publikacja, informacje w internecie</t>
  </si>
  <si>
    <t>mieszkańcy obszarów wiejskich, cała społeczność kraju</t>
  </si>
  <si>
    <t xml:space="preserve"> Stowarzyszenie Razem dla Radomki</t>
  </si>
  <si>
    <t>Liderzy Społeczności Lokalnych</t>
  </si>
  <si>
    <t xml:space="preserve"> wzmacnianie potencjału organizacji pozarządowych oraz rozwój postaw przedsiębiorczych na obszarze powiatu radomskiego, przysuskiego i zwoleńskiego poprzez zwiększenie liczby lokalnych menadżerów społecznych – lokalnych liderów swoich środowisk</t>
  </si>
  <si>
    <t xml:space="preserve">szkolenie, wyjazd studyjny, konferencja, konkurs </t>
  </si>
  <si>
    <t>młodzież szkolna z terenu powiatu radomskiego, przysuskiego i zwoleńskiego - szkolenia; przedstawiciele ngo, lokalni liderzy, mieszkańcy obszarów wiejskich, przedsiębiorcy, przedstawiciele władz samorządowych - wyjazd studyjny, konferencja; organizacje pozarządowe, lokalni liderzy, nieformalne grupy wolontariackie z powiatu radomskiego i  przysuskiego - konkurs</t>
  </si>
  <si>
    <t>Atlas Obszarów Wiejskich Województwa Mazowieckiego</t>
  </si>
  <si>
    <t xml:space="preserve"> upowszechnienie wiedzy o przestrzennym zróżnicowaniu potencjału ekonomicznego, społecznego i środowiskowego na obszarach wiejskich województwa, która stanowi podstawę racjonalnego planowania rozwoju lokalnego </t>
  </si>
  <si>
    <t xml:space="preserve"> informacje w internecie</t>
  </si>
  <si>
    <t xml:space="preserve">liczba informacji/publikacji w internecie. </t>
  </si>
  <si>
    <t>władze lokalne i przedstawiciele administracji publicznej, instytucje otoczenia biznesu, instytucje zajmujące się promocją turystyki wiejskiej, uczniowie szkół podstawowych i ponadpodstawowych, lokalni przedsiębiorcy i potencjalni inwestorzy z terenu województwa mazowieckiego</t>
  </si>
  <si>
    <t xml:space="preserve">ul. Twarda 51/55, 00-818 Warszawa </t>
  </si>
  <si>
    <t>Warsztaty „Ogrody przyjazne pszczołom – urządzanie ogrodów ekologicznych na terenie powiatu łosickiego, siedleckiego, sokołowskiego”</t>
  </si>
  <si>
    <t>przeszkolenie mieszkańców obszarów wiejskich w zakresie urządzania ogrodów ekologicznych przyjaznych pszczołom co przyczyni się do ochrony gatunku, środowiska naturalnego oraz zachęcenia społeczności lokalnych do zakładania pasiek</t>
  </si>
  <si>
    <t>mieszkańcy z województwa mazowieckiego z powiatu łosickiego, siedleckiego, sokołowskiego</t>
  </si>
  <si>
    <t>Stowarzyszenie Lokalna Grupa Działania Tygiel Doliny Bugu</t>
  </si>
  <si>
    <t>ul. Warszawska 51/7, 17-312 Drohiczyn</t>
  </si>
  <si>
    <t>Poznaj potrawy regionalne – warsztaty kulinarne</t>
  </si>
  <si>
    <t xml:space="preserve"> integracja międzypokoleniowa mieszkańców obszaru działania Stowarzyszenia „Między Wisłą a Kampinosem” poprzez tworzenie inicjatyw na rzecz rozwoju obszarów wiejskich i aktywizacji społeczności lokalnej</t>
  </si>
  <si>
    <t>mieszkańcy 9 gmin z obszaru działania Stowarzyszenia „Między Wisłą a Kampinosem” tj. Błonie, Czosnów, Izabelin, Kampinos Leoncin, Leszno, Łomianki, Ożarów Mazowiecki 
i Stare Babice</t>
  </si>
  <si>
    <t>Stowarzyszenie Między Wisłą a Kampinosem</t>
  </si>
  <si>
    <t>ul. Gminna 6, 05-152 Czosnów</t>
  </si>
  <si>
    <t>Kooperacja rolników szansą rozwoju obszarów wiejskich</t>
  </si>
  <si>
    <t xml:space="preserve">wdrażanie inicjatyw na rzecz rozwoju obszarów wiejskich, ze szczególnym uwzględnieniem działań wspólnych rolników, takich jak sprzedaż bezpośrednia, RHD, GPR, działanie Współpraca, spółdzielczości czy kooperatyw spożywczych itp. </t>
  </si>
  <si>
    <t xml:space="preserve">Stowarzyszenie Centrum Edukacji Tradycja i Współczesność </t>
  </si>
  <si>
    <t>ul. Komuny Paryskiej 56/48, 30-389 Kraków</t>
  </si>
  <si>
    <t>VIII Jarmark Raciąski – operacja o charakterze wystawienniczym</t>
  </si>
  <si>
    <t>promocja wsi oraz zapoznanie mieszkańców z lokalnymi produktami i dobrodziejstwami natury, nawiązanie relacji między konsumentami – producentami – kontrahentami, która przełoży się na wzmocnienie i wspieranie lokalnych łańcuchów dostaw</t>
  </si>
  <si>
    <t>impreza plenerowa, materiał drukowany, konkurs, inne (baner)</t>
  </si>
  <si>
    <t xml:space="preserve">liczba imprez plenerowych </t>
  </si>
  <si>
    <t>mieszkańcy Miasta i Gminy Raciąż, powiatu płońskiego, województwa Mazowieckiego - impreza plenerowa; uczestnicy konkursu - jednostki wystawiennicze biorące udział w VIII Jarmarku Raciąskiego - konkurs</t>
  </si>
  <si>
    <t>10 000</t>
  </si>
  <si>
    <t>13</t>
  </si>
  <si>
    <t>Od rolnika do koszyka – targi żywności tradycyjnej i ekologicznej</t>
  </si>
  <si>
    <t>upowszechnianie wiedzy w zakresie tworzenia krótkich łańcuchów dostaw poprzez organizację targów Od rolnika do koszyka – targi żywności tradycyjnej i ekologicznej oraz podniesienie świadomości mieszkańców województwa mazowieckiego w szczególności gmin: Czosnów, Leoncin, Leszno, Błonie, Izabelin, Kampinos, Stare Babice, Ożarów Mazowiecki i Łomianki</t>
  </si>
  <si>
    <t>warsztat, impreza plenerowa, materiał drukowany, inne (baner)</t>
  </si>
  <si>
    <t xml:space="preserve">może </t>
  </si>
  <si>
    <t>dzieci w różnym przedziale wiekowym  - warsztaty; mieszkańcy obszaru działania Stowarzyszenia Między Wisłą 
a Kampinosem - impreza plenerowa</t>
  </si>
  <si>
    <t xml:space="preserve">liczba uczestników warsztatów </t>
  </si>
  <si>
    <t>90</t>
  </si>
  <si>
    <t>baner</t>
  </si>
  <si>
    <t xml:space="preserve">1 000 </t>
  </si>
  <si>
    <t>XXVIII Olimpiada Wiedzy Rolniczej</t>
  </si>
  <si>
    <t>poszerzenie wiedzy praktycznej i teoretycznej, jej weryfikacja oraz uaktywnienie młodzieży do rozwiazywania problemów wsi</t>
  </si>
  <si>
    <t>młodzi rolnicy, mieszkańcy obszarów wiejskich z województwa mazowieckiego prowadzący gospodarstwa samodzielnie lub wspólnie z rodzicami</t>
  </si>
  <si>
    <t>Dobre praktyki i współpraca międzynarodowa dla rozwoju przedsiębiorczości na obszarach wiejskich – wyjazd studyjny</t>
  </si>
  <si>
    <t>aktywizacja mieszkańców wsi poprzez promowanie i przykłady przedsiębiorczych, innowacyjnych projektów,  aktywizacja zawodowa (powstawanie gospodarstw agroturystycznych lub produkcji lokalnej)</t>
  </si>
  <si>
    <t xml:space="preserve"> członkowie KGW z gminy Krasnosielc,  koordynatorzy gminni,  przedstawiciel LGD</t>
  </si>
  <si>
    <t>Gmina Krasnosielc</t>
  </si>
  <si>
    <t>ul. Rynek 40, 06-212 Krasnosielc</t>
  </si>
  <si>
    <t>Wieś jest THE BEST – ja tu zostaję!</t>
  </si>
  <si>
    <t>przeszkolenie dzieci i młodzieży z terenu Podlasia Nadbużańskiego w obszarze możliwości rozwoju zawodowego, jakie dają zasoby środowiska naturalnego, małe przetwórstwo oraz turystyka i lokalne rzemiosło;  stworzenie filmu/spotu z warsztatów, który będzie mógł być wykorzystywany przez nauczycieli, edukatorów lokalnych</t>
  </si>
  <si>
    <t>warsztat,  informacje w internecie</t>
  </si>
  <si>
    <t>dzieci i młodzież w przedziale wiekowym 7-35 lat z obszaru LOT nad Bugiem - warsztaty; mieszkańcy Podlasia Nadbużańskiego w szczególności dzieci i młodzież, nauczyciele, edukatorzy lokalni - informacji/publikacji w internecie</t>
  </si>
  <si>
    <t>Lokalna Organizacja Turystyczna Lot Nad Bugiem</t>
  </si>
  <si>
    <t xml:space="preserve">Kreatywne warsztaty- aktywizacja mieszkańców obszaru LGD Natura i Kultura </t>
  </si>
  <si>
    <t xml:space="preserve"> podniesienie umiejętności mieszkańców LGD Natura i Kultura poprzez zorganizowanie kursów tematycznych (szycie, wyroby z lawendy, serowarstwo), a także ich aktywizacja w obszarze przedsiębiorczości </t>
  </si>
  <si>
    <t xml:space="preserve"> szkolenie, warsztat</t>
  </si>
  <si>
    <t xml:space="preserve">dorośli mieszkańcy obszaru LGD Natura i Kultura </t>
  </si>
  <si>
    <t>Stowarzyszenie LGD Natura i Kultura</t>
  </si>
  <si>
    <t>ul. Lubelska 53, 05-462 Wiązowna</t>
  </si>
  <si>
    <t>liczba uczestników szkoleń/warsztatów</t>
  </si>
  <si>
    <t>175</t>
  </si>
  <si>
    <t>aktywizacja społeczności wiejskiej do pogłębienia wiedzy rolniczej, lepszego gospodarowania oraz podejmowania inicjatyw w zakresie rozwoju obszarów wiejskich, w tym tworzenia miejsc pracy na terenach wiejskich</t>
  </si>
  <si>
    <t>rolnicy prowadzący gospodarstwa rolne samodzielnie lub wspólnie z rodzicami</t>
  </si>
  <si>
    <t>Wizyta studyjna dla mieszkańców Gminy Krasnosielc na Podlasiu</t>
  </si>
  <si>
    <t>poznanie dobrych praktyk w aktywizacji służącej rozwojowi przedsiębiorczości ludności wiejskiej, wykorzystaniu potencjału lokalnego</t>
  </si>
  <si>
    <t>mieszkańcy gminy Krasnosielc, koordynatorzy gminni, przedstawiciel LGD</t>
  </si>
  <si>
    <t>65</t>
  </si>
  <si>
    <t>Turniej sołectw – aktywizacja przez zabawę</t>
  </si>
  <si>
    <t>wzrost aktywności społecznej mieszkańców, wspieranie i promocja jakości życia na wsi, promocja lokalnego dziedzictwa</t>
  </si>
  <si>
    <t>mieszkańcy wszystkich sołectw w gminie Jakubów</t>
  </si>
  <si>
    <t>Gmina Jakubów</t>
  </si>
  <si>
    <t>ul. Mińska 15, 05-306 Jakubów</t>
  </si>
  <si>
    <t>Warsztaty podnoszące kwalifikacje dla mieszkańców Gminy Osieck</t>
  </si>
  <si>
    <t>aktywizacja mieszkańców oraz zwiększenie kompetencji i umiejętności poprzez udział w organizowanych warsztatach o różnorodnej tematyce</t>
  </si>
  <si>
    <t>młodzi mieszkańcy Gminy Osieck</t>
  </si>
  <si>
    <t>Gmina Osieck</t>
  </si>
  <si>
    <t>ul. Rynek 1, 08-445 Osieck</t>
  </si>
  <si>
    <t>64</t>
  </si>
  <si>
    <t xml:space="preserve">VI </t>
  </si>
  <si>
    <t>Dożynki Powiatowo-Gminne 2021</t>
  </si>
  <si>
    <t>podtrzymanie zasobów kulturowych i tradycji, promują wsi jako miejsca do mieszkania, pracy, prowadzenia działalności gospodarczej i tworzenia nowych miejsc pracy</t>
  </si>
  <si>
    <t>impreza plenerowa, konkurs</t>
  </si>
  <si>
    <t>mieszkańcy terenu województwa mazowieckiego, a w przypadku konkursu na najładniejszy wieniec dożynkowy - gminy z terenu powiatu sokołowskiego</t>
  </si>
  <si>
    <t>Powiat sokołowski</t>
  </si>
  <si>
    <t>ul. Wolności 23, 08-300 Sokołów Podlaski</t>
  </si>
  <si>
    <t>86</t>
  </si>
  <si>
    <t>Wyjazd studyjny lokalnych liderów z gminy Klembów</t>
  </si>
  <si>
    <t xml:space="preserve">aktywizacja mieszkańców do podejmowania inicjatyw mających na celu rozwój gminy poprzez zwiększenie poziomu wiedzy nt. różnorodnych form działalności gospodarczej na obszarach wiejskich i znaczenia zaangażowania liderów lokalnych w rozwoju obszarów wiejskich </t>
  </si>
  <si>
    <t xml:space="preserve">liderzy społeczności lokalnej, sołtysi, rolnicy, osoby działające w organizacjach pozarządowych </t>
  </si>
  <si>
    <t>Gmina Klembów</t>
  </si>
  <si>
    <t>ul. Gen. Fr. Żymirskiego 38, 05-205 Klembów</t>
  </si>
  <si>
    <t>Dożynki w gminie Baboszewo</t>
  </si>
  <si>
    <t>wzmocnienie więzi i współpracy, wzmocnienie poczucia tożsamości i przynależności do grupy społecznej, integracja lokalnej społeczności, podtrzymanie tradycji, promocja życia na wsi</t>
  </si>
  <si>
    <t xml:space="preserve">impreza plenerowa, materiał drukowany, konkurs </t>
  </si>
  <si>
    <t>mieszkańcy wszystkich sołectw w gminie Baboszewo</t>
  </si>
  <si>
    <t xml:space="preserve">Gmina Baboszewo </t>
  </si>
  <si>
    <t xml:space="preserve">ul. Warszawska 9A, 09-130 Baboszewo </t>
  </si>
  <si>
    <t xml:space="preserve">plakat </t>
  </si>
  <si>
    <t>Produkt Lokalny - wsparciem dla aktywizacji lokalnej społeczności</t>
  </si>
  <si>
    <t>poznanie skutecznych metod wyjścia z ubóstwa, podejmowania inicjatyw służących włączeniu społecznemu, samorozwojowi i przedsiębiorczości przy wykorzystaniu produktu lokalnego na obszarze LGD „Równiny Wołomińskiej” na przykładach małego przetwórstwa, zielonej gospodarki i gospodarstw agroturystycznych zaczerpniętych z Ziemi Sandomierskiej</t>
  </si>
  <si>
    <t xml:space="preserve">warsztat, wyjazd studyjny </t>
  </si>
  <si>
    <t>osoby starsze, lokalni liderzy, aktywni rolnicy, osoby działające w organizacjach pozarządowych, osoby młode do 35 roku życia, osoby niepełnosprawne i pochodzące z mniejszości narodowych oraz osoby mające wpływ na lokalną politykę rolną, przedsiębiorcy</t>
  </si>
  <si>
    <t>Lokalna Grupa Działania Równiny Wołomińskiej</t>
  </si>
  <si>
    <t>ul. Przemysłowa 70, 05-240 Tłuszcz</t>
  </si>
  <si>
    <t>Produkty turystyczne jako perspektywa rozwoju Miasta i Gminy Serock</t>
  </si>
  <si>
    <t>prezentacja sposobów budowania produktu turystyki wiejskiej, podejmowanie inicjatyw na rzecz rozwoju obszarów wiejskich poprzez wykorzystanie potencjału turystycznego gminy</t>
  </si>
  <si>
    <t>rolnicy, członkinie Kół Gospodyń Wiejskich działających, właściciele gospodarstw agroturystycznych, oraz inne osoby lub członkowie stowarzyszeń z terenu gminy Serock</t>
  </si>
  <si>
    <t>Kobieta przedsiębiorcza na obszarach wiejskich</t>
  </si>
  <si>
    <t>przeszkolenie mieszkańców obszarów wiejskich, w szczególności kobiet w zakresie przedsiębiorczości wraz ze wskazaniem dobrych praktyk m.in.: w zakresie rolniczego handlu detalicznego (RHD)</t>
  </si>
  <si>
    <t xml:space="preserve">konferencja, materiał drukowany </t>
  </si>
  <si>
    <t>mieszkańcy obszarów wiejskich północno-wschodniego Mazowsza, w szczególności kobiety</t>
  </si>
  <si>
    <t xml:space="preserve">liczba zaproszeń </t>
  </si>
  <si>
    <t>Rozwój pszczelarstwa przy wykorzystaniu szkoleń on-line</t>
  </si>
  <si>
    <t>aktywizacja obywateli w zakresie kompetencji pszczelarskich oraz działań na rzecz zrównoważonego rozwoju poprzez rozpowszechnienie informacji z zakresu ekonomicznego podejścia do pszczelarstwa, przy zastosowaniu rozwiązań cyfrowych</t>
  </si>
  <si>
    <t>szkolenie, informacje w internecie</t>
  </si>
  <si>
    <t xml:space="preserve">mieszkańcy obszarów wiejskich 3 województw: mazowieckiego, śląskiego, łódzkiego </t>
  </si>
  <si>
    <t>Fundacja EKOOSTOJA</t>
  </si>
  <si>
    <t>Plac Wolności 28, 97-540 Pławno</t>
  </si>
  <si>
    <t xml:space="preserve"> minimum 181 maksimum 200</t>
  </si>
  <si>
    <t>323</t>
  </si>
  <si>
    <t>Promocja rozwoju zrównoważonej turystyki na obszarach wiejskich na Mazowszu</t>
  </si>
  <si>
    <t>promocja rozwoju zrównoważonej turystyki na obszarach wiejskich na Mazowszu, w tym najatrakcyjniejszych obiektów turystyki wiejskiej, informowanie o dostępnych atrakcjach, dotarcie do zainteresowanych osób z kompleksową informacją o dostępności usług</t>
  </si>
  <si>
    <t>konferencja, publikacja, informacje w internecie</t>
  </si>
  <si>
    <t>mieszkańcy województwa mazowieckiego: właściciele obiektów agroturystycznych i turystyki wiejskiej prezentowanych w przewodniku, Informacje Turystyczne, Ośrodki Doradztwa Rolniczego, Lokalne Grupy Działania, Lokalne Organizacje Turystyczne, branża turystyczna i media - konferencja; turyści, internauci, tour operatorzy- pozostałe formy realizacji operacji</t>
  </si>
  <si>
    <t xml:space="preserve">ul. Nowy Świat 27/2, 00-029 Warszawa </t>
  </si>
  <si>
    <t>55</t>
  </si>
  <si>
    <t>30 000</t>
  </si>
  <si>
    <t>(Na)Sielskim Szlakiem</t>
  </si>
  <si>
    <t>stworzenie folderu turystycznego, pokazującego dobre praktyki w wykorzystaniu środków zewnętrznych na obszarze wiejskim dla rozwoju turystyki</t>
  </si>
  <si>
    <t>mieszkańcy 8 gmin w powiecie nowodworskim</t>
  </si>
  <si>
    <t>Partnerstwo, potencjał, rozwój – doświadczenia wdrażania LSR 2016-2020</t>
  </si>
  <si>
    <t>zwiększenie aktywności mieszkańców wsi na rzecz podejmowania inicjatyw w zakresie rozwoju obszarów wiejskich, w tym przenoszenie dobrych praktyk rozwoju obszarów wiejskich i kreowania miejsc pracy na terenach wiejskich</t>
  </si>
  <si>
    <t>mieszkańcy obszarów wiejskich objętych obszarem działalności LGD Razem dla Rozwoju</t>
  </si>
  <si>
    <t>11.</t>
  </si>
  <si>
    <t>Dobre praktyki w cieniu wulkanu</t>
  </si>
  <si>
    <r>
      <rPr>
        <b/>
        <sz val="10"/>
        <rFont val="Calibri"/>
        <family val="2"/>
        <charset val="238"/>
        <scheme val="minor"/>
      </rPr>
      <t xml:space="preserve">CEL: </t>
    </r>
    <r>
      <rPr>
        <sz val="10"/>
        <rFont val="Calibri"/>
        <family val="2"/>
        <charset val="238"/>
        <scheme val="minor"/>
      </rPr>
      <t xml:space="preserve">Zwiększenie zainteresowania społeczności Opolszczyzny dobrymi praktykami zrealizowanymi w ramach PROW 2014-2020, w tym zwiększenie zainteresowania potencjalnych wnioskodawców ubieganiem się o środki na realizację projektów. Zaprezentowanie efektów wdrażania PROW szerokiej społeczności ma na celu podniesienie świadomości, iż możemy plany zrealizować z korzyścią dla siebie, innych i środowiska. 
</t>
    </r>
    <r>
      <rPr>
        <b/>
        <sz val="10"/>
        <rFont val="Calibri"/>
        <family val="2"/>
        <charset val="238"/>
        <scheme val="minor"/>
      </rPr>
      <t>PRZEDMIOT</t>
    </r>
    <r>
      <rPr>
        <sz val="10"/>
        <rFont val="Calibri"/>
        <family val="2"/>
        <charset val="238"/>
        <scheme val="minor"/>
      </rPr>
      <t xml:space="preserve">: konkurs dla beneficjentów PROW 2014-2020 na promocję zrealizowanych projektów oraz wydanie publikacji prezentującej zgłoszone do konkursu inicjatywy. Przewidziano nagrody rzeczowe dla laureatów i wyróżnionych. Artykuły w prasie. 
</t>
    </r>
    <r>
      <rPr>
        <b/>
        <sz val="10"/>
        <rFont val="Calibri"/>
        <family val="2"/>
        <charset val="238"/>
        <scheme val="minor"/>
      </rPr>
      <t>TEMATY: 1.</t>
    </r>
    <r>
      <rPr>
        <sz val="10"/>
        <rFont val="Calibri"/>
        <family val="2"/>
        <charset val="238"/>
        <scheme val="minor"/>
      </rPr>
      <t xml:space="preserve"> Aktywizacja mieszkańców obszarów wiejskich w celu tworzenia partnerstw na rzecz realizacji projektów nakierowanych na rozwój tych obszarów, w skład których wchodzą przedstawiciele sektora publicznego, sektora prywatnego oraz organizacji pozarządowych.</t>
    </r>
    <r>
      <rPr>
        <b/>
        <sz val="10"/>
        <rFont val="Calibri"/>
        <family val="2"/>
        <charset val="238"/>
        <scheme val="minor"/>
      </rPr>
      <t xml:space="preserve"> 2.</t>
    </r>
    <r>
      <rPr>
        <sz val="10"/>
        <rFont val="Calibri"/>
        <family val="2"/>
        <charset val="238"/>
        <scheme val="minor"/>
      </rPr>
      <t xml:space="preserve"> Wspieranie rozwoju przedsiębiorczości na obszarach wiejskich przez podnoszenie poziomu wiedzy i umiejętności w obszarze małego przetwórstwa lokalnego lub w obszarze rozwoju zielonej gospodarki, w tym tworzenie nowych miejsc pracy. </t>
    </r>
    <r>
      <rPr>
        <b/>
        <sz val="10"/>
        <rFont val="Calibri"/>
        <family val="2"/>
        <charset val="238"/>
        <scheme val="minor"/>
      </rPr>
      <t>3.</t>
    </r>
    <r>
      <rPr>
        <sz val="10"/>
        <rFont val="Calibri"/>
        <family val="2"/>
        <charset val="238"/>
        <scheme val="minor"/>
      </rPr>
      <t xml:space="preserve"> Wspieranie rozwoju przedsiębiorczości na obszarach wiejskich przez podnoszenie poziomu wiedzy i umiejętności w obszarach innych niż wskazane w temacie nr 2. </t>
    </r>
    <r>
      <rPr>
        <b/>
        <sz val="10"/>
        <rFont val="Calibri"/>
        <family val="2"/>
        <charset val="238"/>
        <scheme val="minor"/>
      </rPr>
      <t xml:space="preserve">4. </t>
    </r>
    <r>
      <rPr>
        <sz val="10"/>
        <rFont val="Calibri"/>
        <family val="2"/>
        <charset val="238"/>
        <scheme val="minor"/>
      </rPr>
      <t xml:space="preserve">Promocja jakości życia na wsi lub promocja wsi jako miejsca do życia i rozwoju zawodowego. </t>
    </r>
  </si>
  <si>
    <t>mieszkańcy województwa opolskiego ze szczególnym uwzględnieniem beneficjentów i potencjalnych beneficjentów PROW z terenu Stowarzyszenia Kraina św. Anny</t>
  </si>
  <si>
    <t>_</t>
  </si>
  <si>
    <t>23 904,11</t>
  </si>
  <si>
    <t>Stowarzyszenie Kraina św. Anny</t>
  </si>
  <si>
    <t>ul. Kilińskiego 1, 47-303 Krapkowice</t>
  </si>
  <si>
    <t xml:space="preserve">konkurs </t>
  </si>
  <si>
    <t>6-15</t>
  </si>
  <si>
    <t>12.</t>
  </si>
  <si>
    <t>Moc Leadera</t>
  </si>
  <si>
    <t>mieszkańcy województwa opolskiego z różnych grup zawodowych</t>
  </si>
  <si>
    <t>ul. Słowackiego 18, 
 46-040 Ozimek</t>
  </si>
  <si>
    <t>liczba uczestników</t>
  </si>
  <si>
    <t>13.</t>
  </si>
  <si>
    <r>
      <rPr>
        <b/>
        <sz val="10"/>
        <rFont val="Calibri"/>
        <family val="2"/>
        <charset val="238"/>
        <scheme val="minor"/>
      </rPr>
      <t>CEL:</t>
    </r>
    <r>
      <rPr>
        <sz val="10"/>
        <rFont val="Calibri"/>
        <family val="2"/>
        <charset val="238"/>
        <scheme val="minor"/>
      </rPr>
      <t xml:space="preserve"> Stworzenie podstaw do budowy Centrum Produktu Lokalnego oraz rozwoju turystyki i jakości życia na wsi poprzez rozwój produktów lokalnych. 
</t>
    </r>
    <r>
      <rPr>
        <b/>
        <sz val="10"/>
        <rFont val="Calibri"/>
        <family val="2"/>
        <charset val="238"/>
        <scheme val="minor"/>
      </rPr>
      <t xml:space="preserve">PRZEDMIOT: </t>
    </r>
    <r>
      <rPr>
        <sz val="10"/>
        <rFont val="Calibri"/>
        <family val="2"/>
        <charset val="238"/>
        <scheme val="minor"/>
      </rPr>
      <t xml:space="preserve">Organizacja: stoiska wystawienniczego podczas imprezy plenerowej mającej na celu promocję produktów lokalnych; cyklu wizyt studyjnych po Nyskim Księstwie Jezior i Gór  służących poznaniu terenu i pracy nad budową strategii; spotkania podsumowującego, w ramach którego uczestnicy będą mieli możliwość udziału w warsztatach rękodzielniczych i zaprezentowana zostanie analiza w postaci Strategii Centrum Produktu Lokalnego. W ramach projektu zrealizowany zostanie również materiał filmowy promujący LGD. 
</t>
    </r>
    <r>
      <rPr>
        <b/>
        <sz val="10"/>
        <rFont val="Calibri"/>
        <family val="2"/>
        <charset val="238"/>
        <scheme val="minor"/>
      </rPr>
      <t xml:space="preserve">TEMAT: 1. </t>
    </r>
    <r>
      <rPr>
        <sz val="10"/>
        <rFont val="Calibri"/>
        <family val="2"/>
        <charset val="238"/>
        <scheme val="minor"/>
      </rPr>
      <t>Aktywizacja mieszkańców obszarów wiejskich w celu tworzenia partnerstw na rzecz realizacji projektów nakierowanych na rozwój tych obszarów, w skład których wchodzą przedstawiciele sektora publicznego, sektora prywatnego oraz organizacji pozarządowych.</t>
    </r>
    <r>
      <rPr>
        <b/>
        <sz val="10"/>
        <rFont val="Calibri"/>
        <family val="2"/>
        <charset val="238"/>
        <scheme val="minor"/>
      </rPr>
      <t xml:space="preserve"> 2. </t>
    </r>
    <r>
      <rPr>
        <sz val="10"/>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t>
    </r>
    <r>
      <rPr>
        <b/>
        <sz val="10"/>
        <rFont val="Calibri"/>
        <family val="2"/>
        <charset val="238"/>
        <scheme val="minor"/>
      </rPr>
      <t>3.</t>
    </r>
    <r>
      <rPr>
        <sz val="10"/>
        <rFont val="Calibri"/>
        <family val="2"/>
        <charset val="238"/>
        <scheme val="minor"/>
      </rPr>
      <t xml:space="preserve"> Promocja jakości życia na wsi lub promocja wsi jako miejsca do życia i rozwoju zawodowego. </t>
    </r>
    <r>
      <rPr>
        <b/>
        <sz val="10"/>
        <rFont val="Calibri"/>
        <family val="2"/>
        <charset val="238"/>
        <scheme val="minor"/>
      </rPr>
      <t>4.</t>
    </r>
    <r>
      <rPr>
        <sz val="10"/>
        <rFont val="Calibri"/>
        <family val="2"/>
        <charset val="238"/>
        <scheme val="minor"/>
      </rPr>
      <t xml:space="preserve"> Wspieranie tworzenia sieci współpracy partnerskiej dotyczącej rolnictwa i obszarów wiejskich przez podnoszenie poziomu wiedzy w tym zakresie.</t>
    </r>
  </si>
  <si>
    <t>warsztaty ginących zawodów</t>
  </si>
  <si>
    <t xml:space="preserve">Warsztaty ginących zawodów – Uczestnicy spotkania podsumowującego, mieszkańcy terenu LGD, 
Wyjazd studyjny – osoby zajmujące się produktem lokalnym (rękodzielnicy, przetwórcy, osoby zajmujące się turystyką), przedstawiciele Lokalnej Grupy Działania, 
Stoisko wystawiennicze – turyści, mieszkańcy terenu LGD, 
Spotkanie – członkowie Stowarzyszenia, uczestnicy wyjazdu studyjnego, mieszkańcy terenu LGD, 
Informacje i publikacje w Internecie – turyści i mieszkańcy terenu LGD, 
Analiza/Ekspertyza – mieszkańcy terenu LGD, przedstawiciele Gmin i Produktów Lokalnych.
</t>
  </si>
  <si>
    <t>ul. Bracka 7, 
49-300 Nysa</t>
  </si>
  <si>
    <t>liczba stoisk wystawienniczych na imprezie plenerowej</t>
  </si>
  <si>
    <t xml:space="preserve">szacowana liczba odwiedzających stoisko na imprezie plenerowej </t>
  </si>
  <si>
    <t>spotkanie</t>
  </si>
  <si>
    <t>informacje i publikacje w Internecie</t>
  </si>
  <si>
    <t>rodzaj i liczba analiz</t>
  </si>
  <si>
    <t>14.</t>
  </si>
  <si>
    <t>Inteligentne Wsie w Dolinie Stobrawy</t>
  </si>
  <si>
    <t>Mieszkańcy województwa opolskiego ze szczególnym uwzględnieniem partnerskich 6 gmin: Byczyna, Kluczbork, Lasowice Wielkie, Olesno, Pokój i Wołczyn. Będą to mieszkańcy wsi, przedstawiciele przedsiębiorców, organizacji pozarządowych oraz jednostek samorządu terytorialnego.</t>
  </si>
  <si>
    <t xml:space="preserve">ul. Moniuszki 4, 46-200 Kluczbork </t>
  </si>
  <si>
    <t>15.</t>
  </si>
  <si>
    <t xml:space="preserve">Współdziałanie kluczem do sukcesu – 
modelowe rozwiązania samorządu i liderów wsi.
</t>
  </si>
  <si>
    <t>liczba wyjazdów</t>
  </si>
  <si>
    <t>mieszkańcy gmin woj. opolskiego (Gminy Gogolin i Gminy Jemielnicy); woj. śląskiego (Gminy Strumień) oraz woj. małopolskiego (Gminy Wieprz), tj.: lokalni liderzy, sołtysi, członkowie organizacji pozarządowych i wiejskich, a także przedstawiciele lokalnych społeczności angażujący się społecznie i znający tematykę odnowy wsi jak i problemów z niej wynikających, którzy ściśle współpracują z liderami wsi w celu poprawy jakości życia w swoich miejscowościach - przedstawiciele samorządów.</t>
  </si>
  <si>
    <t>Gmina Gogolin</t>
  </si>
  <si>
    <t>ul. Krapkowicka 6, 47-320 Gogolin</t>
  </si>
  <si>
    <t xml:space="preserve">liczba uczestników </t>
  </si>
  <si>
    <t>80</t>
  </si>
  <si>
    <t>16.</t>
  </si>
  <si>
    <t xml:space="preserve">Pozarolnicza działalność gospodarcza – szansą wsi </t>
  </si>
  <si>
    <r>
      <rPr>
        <b/>
        <sz val="10"/>
        <rFont val="Calibri"/>
        <family val="2"/>
        <charset val="238"/>
        <scheme val="minor"/>
      </rPr>
      <t xml:space="preserve">CEL: </t>
    </r>
    <r>
      <rPr>
        <sz val="10"/>
        <rFont val="Calibri"/>
        <family val="2"/>
        <charset val="238"/>
        <scheme val="minor"/>
      </rPr>
      <t xml:space="preserve">Umożliwienie transferu wiedzy i innowacji oraz przedstawienie dobrych praktyk na temat innowacyjnych rozwiązań w rolnictwie poprzez przekazanie rolnikom i innym podmiotom uczestniczącym w rozwoju obszarów wiejskich  wiedzy i informacji na temat podstaw przedsiębiorczości i planowania działalności pozarolniczej, prowadzenia działalności gospodarczej oraz omówienie instrumentów wsparcia działalności gospodarczej.   
</t>
    </r>
    <r>
      <rPr>
        <b/>
        <sz val="10"/>
        <rFont val="Calibri"/>
        <family val="2"/>
        <charset val="238"/>
        <scheme val="minor"/>
      </rPr>
      <t>PRZEDMIOT:</t>
    </r>
    <r>
      <rPr>
        <sz val="10"/>
        <rFont val="Calibri"/>
        <family val="2"/>
        <charset val="238"/>
        <scheme val="minor"/>
      </rPr>
      <t xml:space="preserve"> zorganizowanie jednodniowej konferencji w zakresie przedsiębiorczości, instrumentów wspierających, a także podstaw zarządzania.      
</t>
    </r>
    <r>
      <rPr>
        <b/>
        <sz val="10"/>
        <rFont val="Calibri"/>
        <family val="2"/>
        <charset val="238"/>
        <scheme val="minor"/>
      </rPr>
      <t>TEMATY: 1</t>
    </r>
    <r>
      <rPr>
        <sz val="10"/>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t>
    </r>
    <r>
      <rPr>
        <b/>
        <sz val="10"/>
        <rFont val="Calibri"/>
        <family val="2"/>
        <charset val="238"/>
        <scheme val="minor"/>
      </rPr>
      <t>2.</t>
    </r>
    <r>
      <rPr>
        <sz val="10"/>
        <rFont val="Calibri"/>
        <family val="2"/>
        <charset val="238"/>
        <scheme val="minor"/>
      </rPr>
      <t xml:space="preserve"> Wspieranie rozwoju przedsiębiorczości na obszarach wiejskich przez podnoszenie poziomu wiedzy i umiejętności w obszarach innych niż wskazane w temacie 6. </t>
    </r>
    <r>
      <rPr>
        <b/>
        <sz val="10"/>
        <rFont val="Calibri"/>
        <family val="2"/>
        <charset val="238"/>
        <scheme val="minor"/>
      </rPr>
      <t>3.</t>
    </r>
    <r>
      <rPr>
        <sz val="10"/>
        <rFont val="Calibri"/>
        <family val="2"/>
        <charset val="238"/>
        <scheme val="minor"/>
      </rPr>
      <t xml:space="preserve"> Promocja jakości życia na wsi lub promocja wsi jako miejsca do życia i rozwoju zawodowego. </t>
    </r>
    <r>
      <rPr>
        <b/>
        <sz val="10"/>
        <rFont val="Calibri"/>
        <family val="2"/>
        <charset val="238"/>
        <scheme val="minor"/>
      </rPr>
      <t>4.</t>
    </r>
    <r>
      <rPr>
        <sz val="10"/>
        <rFont val="Calibri"/>
        <family val="2"/>
        <charset val="238"/>
        <scheme val="minor"/>
      </rPr>
      <t xml:space="preserve"> Upowszechnianie wiedzy w zakresie planowania rozwoju lokalnego z uwzględnieniem potencjału ekonomicznego, społecznego i środowiskowego danego obszaru.</t>
    </r>
  </si>
  <si>
    <t>Izba Rolnicza w Opolu</t>
  </si>
  <si>
    <t>17.</t>
  </si>
  <si>
    <t xml:space="preserve">„Cudze chwalicie, swego nie znacie promujemy produkty lokalne i tradycyjne” </t>
  </si>
  <si>
    <r>
      <rPr>
        <b/>
        <sz val="10"/>
        <rFont val="Calibri"/>
        <family val="2"/>
        <charset val="238"/>
        <scheme val="minor"/>
      </rPr>
      <t xml:space="preserve">CEL: </t>
    </r>
    <r>
      <rPr>
        <sz val="10"/>
        <rFont val="Calibri"/>
        <family val="2"/>
        <charset val="238"/>
        <scheme val="minor"/>
      </rPr>
      <t xml:space="preserve">Umożliwienie transferu wiedzy i innowacji oraz przedstawienie dobrych praktyk na temat innowacyjnych rozwiązań w rolnictwie poprzez przekazanie rolnikom i innym podmiotom uczestniczącym w rozwoju obszarów wiejskich  wiedzy i informacji na temat produktu lokalnego i tradycyjnego oraz wiedzy na temat rolniczego handlu detalicznego (RHD), sprzedażą bezpośrednią i działalnością marginalną.    
</t>
    </r>
    <r>
      <rPr>
        <b/>
        <sz val="10"/>
        <rFont val="Calibri"/>
        <family val="2"/>
        <charset val="238"/>
        <scheme val="minor"/>
      </rPr>
      <t xml:space="preserve">PRZEDMIOT: </t>
    </r>
    <r>
      <rPr>
        <sz val="10"/>
        <rFont val="Calibri"/>
        <family val="2"/>
        <charset val="238"/>
        <scheme val="minor"/>
      </rPr>
      <t xml:space="preserve">zorganizowanie jednodniowej konferencji w zakresie produktu lokalnego i tradycyjnego oraz wiedzy na temat rolniczego handlu detalicznego (RHD), sprzedaży bezpośredniej i działalności marginalnej.  
</t>
    </r>
    <r>
      <rPr>
        <b/>
        <sz val="10"/>
        <rFont val="Calibri"/>
        <family val="2"/>
        <charset val="238"/>
        <scheme val="minor"/>
      </rPr>
      <t>TEMATY: 1</t>
    </r>
    <r>
      <rPr>
        <sz val="10"/>
        <rFont val="Calibri"/>
        <family val="2"/>
        <charset val="238"/>
        <scheme val="minor"/>
      </rPr>
      <t xml:space="preserve">. Upowszechnianie wiedzy w zakresie tworzenia krótkich łańcuchów dostaw w rozumieniu art. 2 ust. 1 akapit drugi lit. m rozporządzenia nr 1305/2013 w sektorze rolno-spożywczym. </t>
    </r>
    <r>
      <rPr>
        <b/>
        <sz val="10"/>
        <rFont val="Calibri"/>
        <family val="2"/>
        <charset val="238"/>
        <scheme val="minor"/>
      </rPr>
      <t>2.</t>
    </r>
    <r>
      <rPr>
        <sz val="10"/>
        <rFont val="Calibri"/>
        <family val="2"/>
        <charset val="238"/>
        <scheme val="minor"/>
      </rPr>
      <t xml:space="preserve"> Wspieranie rozwoju przedsiębiorczości na obszarach wiejskich przez podnoszenie poziomu wiedzy i umiejętności w obszarze małego przetwórstwa lokalnego lub w obszarze rozwoju zielonej gospodarki, w tym tworzenie nowych miejsc pracy. </t>
    </r>
  </si>
  <si>
    <t>Osoby z terenu województwa opolskiego, w tym co najmniej połowę będą stanowić rolnicy. Osoby te mogą zarówno  uczestniczyć  w produkcji i sprzedaży produktów lokalnych i tradycyjnych, jak również mogą być jej odbiorcami.</t>
  </si>
  <si>
    <t>18.</t>
  </si>
  <si>
    <t>Przetwórstwo na niewielką skalę w oparciu o zasoby bioróżnorodności Stobrawskiego Parku Krajobrazowego, w tym m.in. o zapomniane owoce i zioła – szansą na rozwój obszarów wiejskich i gospodarstw rodzinnych w ramach krótkich łańcuchów dostaw oraz kreowania nowych miejsc pracy</t>
  </si>
  <si>
    <t>mieszkańcy obszarów wiejskich z województwa opolskiego, zamieszkujący obszar Stobrawskiego Parku Krajobrazowego i tereny przyległe, w tym szczególnie rolnicy i przedsiębiorcy</t>
  </si>
  <si>
    <t xml:space="preserve">Kółko Rolnicze w Świerczowie </t>
  </si>
  <si>
    <t>ul. Brzeska 43, 
 46-112 Świerczów</t>
  </si>
  <si>
    <t>w tym:
liczba przedstawicieli LGD</t>
  </si>
  <si>
    <t xml:space="preserve">
Konkurs
</t>
  </si>
  <si>
    <t>Liczba konkursów</t>
  </si>
  <si>
    <t xml:space="preserve">
Liczba uczestników konkursów</t>
  </si>
  <si>
    <t xml:space="preserve">
20</t>
  </si>
  <si>
    <t>19.</t>
  </si>
  <si>
    <t>Wzrost poziomu współpracy i poprawa pozycji konkurencyjnej opolskich rolników w łańcuchach produkcji żywności, ich skracanie i wspólna budowa lokalnej marki żywności. Edukacja, integracja i innowacyjność</t>
  </si>
  <si>
    <t xml:space="preserve">rolnicy z województwa opolskiego, doradcy rolniczy </t>
  </si>
  <si>
    <t>Ligota Wielka 34, 56-400 Oleśnica</t>
  </si>
  <si>
    <t>w tym doradców</t>
  </si>
  <si>
    <t>od 3 do 5</t>
  </si>
  <si>
    <t xml:space="preserve">liczba tytułów publikacji / materiałów drukowanych </t>
  </si>
  <si>
    <t>20.</t>
  </si>
  <si>
    <t>Dary wsi</t>
  </si>
  <si>
    <r>
      <rPr>
        <b/>
        <sz val="10"/>
        <rFont val="Calibri"/>
        <family val="2"/>
        <charset val="238"/>
        <scheme val="minor"/>
      </rPr>
      <t>CEL:</t>
    </r>
    <r>
      <rPr>
        <sz val="10"/>
        <rFont val="Calibri"/>
        <family val="2"/>
        <charset val="238"/>
        <scheme val="minor"/>
      </rPr>
      <t xml:space="preserve"> Współpraca regionalna, promocja życia na wsi i dóbr natury z niego wynikających, promocja rozwoju obszarów wiejskich związana z przetwórstwem lokalnym, podnoszenie poziomu wiedzy nt. przetwórstwa lokalnego i dóbr natury,  podnoszenie poziomu wiedzy  nt. polityki rozwoju obszarów wiejskich i możliwości wsparcia finansowego, promowanie zdrowego stylu życia.  
</t>
    </r>
    <r>
      <rPr>
        <b/>
        <sz val="10"/>
        <rFont val="Calibri"/>
        <family val="2"/>
        <charset val="238"/>
        <scheme val="minor"/>
      </rPr>
      <t>PRZEDMIOT:</t>
    </r>
    <r>
      <rPr>
        <sz val="10"/>
        <rFont val="Calibri"/>
        <family val="2"/>
        <charset val="238"/>
        <scheme val="minor"/>
      </rPr>
      <t xml:space="preserve"> organizacja warsztatów z przetwórstwa lokalnego owoców i warzyw oraz zdrowego stylu życia, konkursów wiedzy dla uczestników warsztatów z nagrodami rzeczowymi dla laureatów konkursów oraz wydanie broszury informacyjnej dot. przetwórstwa lokalnego.
</t>
    </r>
    <r>
      <rPr>
        <b/>
        <sz val="10"/>
        <rFont val="Calibri"/>
        <family val="2"/>
        <charset val="238"/>
        <scheme val="minor"/>
      </rPr>
      <t>TEMATY: 1.</t>
    </r>
    <r>
      <rPr>
        <sz val="10"/>
        <rFont val="Calibri"/>
        <family val="2"/>
        <charset val="238"/>
        <scheme val="minor"/>
      </rPr>
      <t xml:space="preserve">Upowszechnianie wiedzy w zakresie optymalizacji wykorzystywania przez mieszkańców obszarów wiejskich zasobów środowiska naturalnego. </t>
    </r>
    <r>
      <rPr>
        <b/>
        <sz val="10"/>
        <rFont val="Calibri"/>
        <family val="2"/>
        <charset val="238"/>
        <scheme val="minor"/>
      </rPr>
      <t xml:space="preserve">2. </t>
    </r>
    <r>
      <rPr>
        <sz val="10"/>
        <rFont val="Calibri"/>
        <family val="2"/>
        <charset val="238"/>
        <scheme val="minor"/>
      </rPr>
      <t>Wspieranie rozwoju przedsiębiorczości na obszarach wiejskich przez podnoszenie poziomu wiedzy i umiejętności w obszarze małego przetwórstwa lokalnego lub w obszarze rozwoju zielonej gospodarki, w tym tworzenie nowych miejsc pracy.</t>
    </r>
    <r>
      <rPr>
        <b/>
        <sz val="10"/>
        <rFont val="Calibri"/>
        <family val="2"/>
        <charset val="238"/>
        <scheme val="minor"/>
      </rPr>
      <t xml:space="preserve"> 3.</t>
    </r>
    <r>
      <rPr>
        <sz val="10"/>
        <rFont val="Calibri"/>
        <family val="2"/>
        <charset val="238"/>
        <scheme val="minor"/>
      </rPr>
      <t xml:space="preserve">Promocja jakości życia na wsi lub promocja wsi jako miejsca do życia i rozwoju zawodowego </t>
    </r>
    <r>
      <rPr>
        <b/>
        <sz val="10"/>
        <rFont val="Calibri"/>
        <family val="2"/>
        <charset val="238"/>
        <scheme val="minor"/>
      </rPr>
      <t>4.</t>
    </r>
    <r>
      <rPr>
        <sz val="10"/>
        <rFont val="Calibri"/>
        <family val="2"/>
        <charset val="238"/>
        <scheme val="minor"/>
      </rPr>
      <t xml:space="preserve"> Wspieranie tworzenia sieci współpracy partnerskiej dotyczącej rolnictwa i obszarów wiejskich przez podnoszenie poziomu wiedzy w tym zakresie.</t>
    </r>
  </si>
  <si>
    <t>Stowarzyszenie Sołectwo Fałkowice</t>
  </si>
  <si>
    <t>Fałkowice 51, 46-034 Pokój</t>
  </si>
  <si>
    <t>120</t>
  </si>
  <si>
    <t>liczba tytułów publikacji/materiałów drukowanych</t>
  </si>
  <si>
    <t>21.</t>
  </si>
  <si>
    <t xml:space="preserve">Poznaj smaki Opolskiego Bifyja </t>
  </si>
  <si>
    <r>
      <rPr>
        <b/>
        <sz val="10"/>
        <rFont val="Calibri"/>
        <family val="2"/>
        <charset val="238"/>
        <scheme val="minor"/>
      </rPr>
      <t>CEL:</t>
    </r>
    <r>
      <rPr>
        <sz val="10"/>
        <rFont val="Calibri"/>
        <family val="2"/>
        <charset val="238"/>
        <scheme val="minor"/>
      </rPr>
      <t xml:space="preserve"> Realizacja operacji ma na celu wesprzeć działania na rzecz dalszego długofalowego rozwoju Szlaku Kulinarnego Województwa Opolskiego „Opolski Bifyj”, a także działania związane z aktywną promocją Szlaku i jego członków zarówno w samym województwie opolskim jak i poza jego granicami (również za granicą).  
</t>
    </r>
    <r>
      <rPr>
        <b/>
        <sz val="10"/>
        <rFont val="Calibri"/>
        <family val="2"/>
        <charset val="238"/>
        <scheme val="minor"/>
      </rPr>
      <t>PRZEDMIOT:</t>
    </r>
    <r>
      <rPr>
        <sz val="10"/>
        <rFont val="Calibri"/>
        <family val="2"/>
        <charset val="238"/>
        <scheme val="minor"/>
      </rPr>
      <t xml:space="preserve">  realizacja 12 filmów kulinarnych nagranych w 12 restauracjach należących do Szlaku Kulinarnego "Opolski Bifyj" oraz 2 filmów promocyjnych (spoty) promujących opolskie kulinaria i cały szlak.  
</t>
    </r>
    <r>
      <rPr>
        <b/>
        <sz val="10"/>
        <rFont val="Calibri"/>
        <family val="2"/>
        <charset val="238"/>
        <scheme val="minor"/>
      </rPr>
      <t>TEMATY: 1.</t>
    </r>
    <r>
      <rPr>
        <sz val="10"/>
        <rFont val="Calibri"/>
        <family val="2"/>
        <charset val="238"/>
        <scheme val="minor"/>
      </rPr>
      <t xml:space="preserve"> Upowszechnianie wiedzy w zakresie systemów jakości żywności, o których mowa w art. 16 ust. 1 lit. a lub b rozporządzenia nr 1305/2013. </t>
    </r>
    <r>
      <rPr>
        <b/>
        <sz val="10"/>
        <rFont val="Calibri"/>
        <family val="2"/>
        <charset val="238"/>
        <scheme val="minor"/>
      </rPr>
      <t>2.</t>
    </r>
    <r>
      <rPr>
        <sz val="10"/>
        <rFont val="Calibri"/>
        <family val="2"/>
        <charset val="238"/>
        <scheme val="minor"/>
      </rPr>
      <t xml:space="preserve"> Wspieranie rozwoju przedsiębiorczości na obszarach wiejskich przez podnoszenie poziomu wiedzy i umiejętności w obszarach innych niż wskazane w temacie 6. </t>
    </r>
    <r>
      <rPr>
        <b/>
        <sz val="10"/>
        <rFont val="Calibri"/>
        <family val="2"/>
        <charset val="238"/>
        <scheme val="minor"/>
      </rPr>
      <t>3.</t>
    </r>
    <r>
      <rPr>
        <sz val="10"/>
        <rFont val="Calibri"/>
        <family val="2"/>
        <charset val="238"/>
        <scheme val="minor"/>
      </rPr>
      <t xml:space="preserve">Promocja jakości życia na wsi lub promocja wsi jako miejsca do życia i rozwoju zawodowego.  </t>
    </r>
    <r>
      <rPr>
        <b/>
        <sz val="10"/>
        <rFont val="Calibri"/>
        <family val="2"/>
        <charset val="238"/>
        <scheme val="minor"/>
      </rPr>
      <t>4.</t>
    </r>
    <r>
      <rPr>
        <sz val="10"/>
        <rFont val="Calibri"/>
        <family val="2"/>
        <charset val="238"/>
        <scheme val="minor"/>
      </rPr>
      <t xml:space="preserve"> Wspieranie tworzenia sieci współpracy partnerskiej dotyczącej rolnictwa i obszarów wiejskich przez podnoszenie poziomu wiedzy w tym zakresie.</t>
    </r>
  </si>
  <si>
    <t xml:space="preserve">Mieszkańcy województwa opolskiego, turyści krajowi i zagraniczni, miłośnicy regionalnych kulinariów i pasjonaci poszukujący ofert związanych z tradycyjną, regionalną i lokalną kuchnią i aktywnym spędzaniem wolnego czasu poza miejscem zamieszkania. Z uwagi na powszechny dostęp do ww. portali internetowych, filmy są skierowane do internautów, bez ograniczenia ilości osób, czy przedziału wiekowego. Filmy będą szeroko rozpowszechniane w Internecie, udostępniane członkom OROT, członkom Szlaku Kulinarnego „Opolski Bifyj”. </t>
  </si>
  <si>
    <t>3 000</t>
  </si>
  <si>
    <t>22.</t>
  </si>
  <si>
    <t>Śladem sołectw Górnej Prosny</t>
  </si>
  <si>
    <t>sołectwa należące do LGD "Górna Prosna"</t>
  </si>
  <si>
    <t xml:space="preserve">Lokalna Grupa Działania „Górna Prosna” </t>
  </si>
  <si>
    <t>Sternalice 81, 46-333 Sternalice</t>
  </si>
  <si>
    <t>20-30</t>
  </si>
  <si>
    <t>liczba tytułów publikacji/ materiałów drukowanych</t>
  </si>
  <si>
    <t>120-140</t>
  </si>
  <si>
    <t>23.</t>
  </si>
  <si>
    <r>
      <rPr>
        <b/>
        <sz val="10"/>
        <rFont val="Calibri"/>
        <family val="2"/>
        <charset val="238"/>
        <scheme val="minor"/>
      </rPr>
      <t xml:space="preserve">CEL: </t>
    </r>
    <r>
      <rPr>
        <sz val="10"/>
        <rFont val="Calibri"/>
        <family val="2"/>
        <charset val="238"/>
        <scheme val="minor"/>
      </rPr>
      <t xml:space="preserve">Zapoznanie z dobrymi praktykami w wykorzystaniu lokalnych zasobów i potencjału ludzkiego, promocja produktów wysokiej jakości, wytwarzania produktów regionalnych oraz idei skracania łańcucha dostaw poprzez wytwarzanie produktów końcowych z produktów pochodzących od lokalnych dostawców (rolników, producentów). 
</t>
    </r>
    <r>
      <rPr>
        <b/>
        <sz val="10"/>
        <rFont val="Calibri"/>
        <family val="2"/>
        <charset val="238"/>
        <scheme val="minor"/>
      </rPr>
      <t xml:space="preserve">PRZEDMIOT: </t>
    </r>
    <r>
      <rPr>
        <sz val="10"/>
        <rFont val="Calibri"/>
        <family val="2"/>
        <charset val="238"/>
        <scheme val="minor"/>
      </rPr>
      <t xml:space="preserve">Wyprodukowanie  5 filmów i ich publikacja w internecie
</t>
    </r>
    <r>
      <rPr>
        <b/>
        <sz val="10"/>
        <rFont val="Calibri"/>
        <family val="2"/>
        <charset val="238"/>
        <scheme val="minor"/>
      </rPr>
      <t>TEMATY: 1.</t>
    </r>
    <r>
      <rPr>
        <sz val="10"/>
        <rFont val="Calibri"/>
        <family val="2"/>
        <charset val="238"/>
        <scheme val="minor"/>
      </rPr>
      <t xml:space="preserve"> Upowszechnienie wiedzy w zakresie systemów jakości żywności, o których mowa w art. 16 ust. 1 lit. a lub b rozporządzenia nr 1305/2013. </t>
    </r>
    <r>
      <rPr>
        <b/>
        <sz val="10"/>
        <rFont val="Calibri"/>
        <family val="2"/>
        <charset val="238"/>
        <scheme val="minor"/>
      </rPr>
      <t xml:space="preserve">2. </t>
    </r>
    <r>
      <rPr>
        <sz val="10"/>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t>
    </r>
    <r>
      <rPr>
        <b/>
        <sz val="10"/>
        <rFont val="Calibri"/>
        <family val="2"/>
        <charset val="238"/>
        <scheme val="minor"/>
      </rPr>
      <t>3.</t>
    </r>
    <r>
      <rPr>
        <sz val="10"/>
        <rFont val="Calibri"/>
        <family val="2"/>
        <charset val="238"/>
        <scheme val="minor"/>
      </rPr>
      <t xml:space="preserve"> Promocja jakości życia na wsi lub promocja wsi jako miejsca do życia i rozwoju zawodowego.</t>
    </r>
    <r>
      <rPr>
        <b/>
        <sz val="10"/>
        <rFont val="Calibri"/>
        <family val="2"/>
        <charset val="238"/>
        <scheme val="minor"/>
      </rPr>
      <t xml:space="preserve"> 4.</t>
    </r>
    <r>
      <rPr>
        <sz val="10"/>
        <rFont val="Calibri"/>
        <family val="2"/>
        <charset val="238"/>
        <scheme val="minor"/>
      </rPr>
      <t xml:space="preserve"> Wspieranie tworzenia sieci współpracy partnerskiej dotyczącej rolnictwa i obszarów wiejskich przez podnoszenie poziomu wiedzy w tym zakresie.</t>
    </r>
  </si>
  <si>
    <t xml:space="preserve">Liczba informacji/publikacji 
w internecie </t>
  </si>
  <si>
    <t>Fundacja Ludzie, Środowisko, Ekologia</t>
  </si>
  <si>
    <t>ul. Północna 2,
 45-805 Opole</t>
  </si>
  <si>
    <t xml:space="preserve">Liczba stron internetowych </t>
  </si>
  <si>
    <t xml:space="preserve">Liczba odwiedzin strony internetowej
</t>
  </si>
  <si>
    <t xml:space="preserve">500
</t>
  </si>
  <si>
    <r>
      <rPr>
        <b/>
        <sz val="10"/>
        <rFont val="Calibri"/>
        <family val="2"/>
        <charset val="238"/>
        <scheme val="minor"/>
      </rPr>
      <t>CEL:</t>
    </r>
    <r>
      <rPr>
        <sz val="10"/>
        <rFont val="Calibri"/>
        <family val="2"/>
        <charset val="238"/>
        <scheme val="minor"/>
      </rPr>
      <t xml:space="preserve"> Zwiększenie udziału zainteresowanych stron we wdrażaniu inicjatyw na rzecz rozwoju obszarów wiejskich poprzez ukazanie możliwości korzystania z dobrodziejstw obszarów wiejskich i drzemiącego w nich potencjału oraz możliwości skorzystania ze wsparcia finansowego niezbędnego w rozwoju przedsiębiorczości oraz ograniczenie ubóstwa na danym obszarze.
</t>
    </r>
    <r>
      <rPr>
        <b/>
        <sz val="10"/>
        <rFont val="Calibri"/>
        <family val="2"/>
        <charset val="238"/>
        <scheme val="minor"/>
      </rPr>
      <t xml:space="preserve">PRZEDMIOT: </t>
    </r>
    <r>
      <rPr>
        <sz val="10"/>
        <rFont val="Calibri"/>
        <family val="2"/>
        <charset val="238"/>
        <scheme val="minor"/>
      </rPr>
      <t xml:space="preserve"> wydanie publikacji z zamieszczonymi zdjęciami oraz opisem działalności już działających  przedsiębiorstw i inicjatyw społecznych, na które beneficjenci  dostali wsparcie finansowe za pośrednictwem LGD "Kraina Dinozaurów", organizacja konferencji.
</t>
    </r>
    <r>
      <rPr>
        <b/>
        <sz val="10"/>
        <rFont val="Calibri"/>
        <family val="2"/>
        <charset val="238"/>
        <scheme val="minor"/>
      </rPr>
      <t>TEMATY:  1.</t>
    </r>
    <r>
      <rPr>
        <sz val="10"/>
        <rFont val="Calibri"/>
        <family val="2"/>
        <charset val="238"/>
        <scheme val="minor"/>
      </rPr>
      <t xml:space="preserve"> Upowszechnianie wiedzy w zakresie optymalizacji wykorzystywania przez mieszkańców obszarów wiejskich zasobów środowiska naturalnego. </t>
    </r>
    <r>
      <rPr>
        <b/>
        <sz val="10"/>
        <rFont val="Calibri"/>
        <family val="2"/>
        <charset val="238"/>
        <scheme val="minor"/>
      </rPr>
      <t>2.</t>
    </r>
    <r>
      <rPr>
        <sz val="10"/>
        <rFont val="Calibri"/>
        <family val="2"/>
        <charset val="238"/>
        <scheme val="minor"/>
      </rPr>
      <t xml:space="preserve"> Wspieranie rozwoju przedsiębiorczości na obszarach wiejskich przez podnoszenie poziomu wiedzy i umiejętności w obszarach innych niż wskazane w temacie 6. </t>
    </r>
    <r>
      <rPr>
        <b/>
        <sz val="10"/>
        <rFont val="Calibri"/>
        <family val="2"/>
        <charset val="238"/>
        <scheme val="minor"/>
      </rPr>
      <t xml:space="preserve">3. </t>
    </r>
    <r>
      <rPr>
        <sz val="10"/>
        <rFont val="Calibri"/>
        <family val="2"/>
        <charset val="238"/>
        <scheme val="minor"/>
      </rPr>
      <t xml:space="preserve">Promocja jakości życia na wsi lub promocja wsi jako miejsca do rozwoju i życia zawodowego.  </t>
    </r>
    <r>
      <rPr>
        <b/>
        <sz val="10"/>
        <rFont val="Calibri"/>
        <family val="2"/>
        <charset val="238"/>
        <scheme val="minor"/>
      </rPr>
      <t>4.</t>
    </r>
    <r>
      <rPr>
        <sz val="10"/>
        <rFont val="Calibri"/>
        <family val="2"/>
        <charset val="238"/>
        <scheme val="minor"/>
      </rPr>
      <t xml:space="preserve"> Upowszechnianie wiedzy w zakresie planowania rozwoju lokalnego z uwzględnieniem potencjału ekonomicznego , społecznego i środowiskowego danego obszaru.</t>
    </r>
  </si>
  <si>
    <r>
      <rPr>
        <b/>
        <sz val="10"/>
        <rFont val="Calibri"/>
        <family val="2"/>
        <charset val="238"/>
        <scheme val="minor"/>
      </rPr>
      <t>CEL:</t>
    </r>
    <r>
      <rPr>
        <sz val="10"/>
        <rFont val="Calibri"/>
        <family val="2"/>
        <charset val="238"/>
        <scheme val="minor"/>
      </rPr>
      <t xml:space="preserve"> zorganizowanie szkoleń dla rolników z województwa opolskiego, poświęconych budowaniu integracji poziomej i pionowej, partnerskiej współpracy i skracaniu łańcuchów produkcji żywności przy wykorzystaniu coraz bardziej dostępnych innowacyjnych rozwiązań wykorzystujących najnowocześniejsze technologie. Rolnicy zostaną również przeszkoleni z zakresu krótkich łańcuchów żywnościowych, małego przetwórstwa lokalnego, budowy lokalnej marki i „paszportyzacji żywności” – znaczenia i sposobów potwierdzania najważniejszych cech produktu, które mają kluczowe znaczenie dla konsumenta i przekładają się bezpośrednio na możliwość uzyskania wyższej ceny. W ramach działania wykorzystane zostaną również istniejące dobre praktyki i projekty demonstracyjne, w tym przykłady z już funkcjonujących grup producentów rolnych, krótkich łańcuchów i małego przetwórstwa. </t>
    </r>
    <r>
      <rPr>
        <b/>
        <sz val="10"/>
        <rFont val="Calibri"/>
        <family val="2"/>
        <charset val="238"/>
        <scheme val="minor"/>
      </rPr>
      <t xml:space="preserve">
PRZEDMIOT: </t>
    </r>
    <r>
      <rPr>
        <sz val="10"/>
        <rFont val="Calibri"/>
        <family val="2"/>
        <charset val="238"/>
        <scheme val="minor"/>
      </rPr>
      <t xml:space="preserve">organizacja szkoleń z zapewnieniem materiałów szkoleniowych, w tym ulotek. 
</t>
    </r>
    <r>
      <rPr>
        <b/>
        <sz val="10"/>
        <rFont val="Calibri"/>
        <family val="2"/>
        <charset val="238"/>
        <scheme val="minor"/>
      </rPr>
      <t>TEMATY: 1.</t>
    </r>
    <r>
      <rPr>
        <sz val="10"/>
        <rFont val="Calibri"/>
        <family val="2"/>
        <charset val="238"/>
        <scheme val="minor"/>
      </rPr>
      <t xml:space="preserve"> Upowszechnianie wiedzy w zakresie tworzenia krótkich łańcuchów dostaw. </t>
    </r>
    <r>
      <rPr>
        <b/>
        <sz val="10"/>
        <rFont val="Calibri"/>
        <family val="2"/>
        <charset val="238"/>
        <scheme val="minor"/>
      </rPr>
      <t>2.</t>
    </r>
    <r>
      <rPr>
        <sz val="10"/>
        <rFont val="Calibri"/>
        <family val="2"/>
        <charset val="238"/>
        <scheme val="minor"/>
      </rPr>
      <t xml:space="preserve"> Wspieranie rozwoju przedsiębiorczości na obszarach wiejskich przez podnoszenie poziomu wiedzy i umiejętności w obszarze małego przetwórstwa lokalnego lub w obszarze rozwoju zielonej gospodarki, w tym tworzenie nowych miejsc pracy. </t>
    </r>
    <r>
      <rPr>
        <b/>
        <sz val="10"/>
        <rFont val="Calibri"/>
        <family val="2"/>
        <charset val="238"/>
        <scheme val="minor"/>
      </rPr>
      <t>3.</t>
    </r>
    <r>
      <rPr>
        <sz val="10"/>
        <rFont val="Calibri"/>
        <family val="2"/>
        <charset val="238"/>
        <scheme val="minor"/>
      </rPr>
      <t xml:space="preserve"> Wspieranie rozwoju społeczeństwa cyfrowego na obszarach wiejskich przez podnoszenie poziomu wiedzy w tym zakresie. 4. Wspieranie tworzenia sieci współpracy partnerskiej dotyczącej rolnictwa i obszarów wiejskich przez podnoszenie poziomu wiedzy w tym zakresie.</t>
    </r>
  </si>
  <si>
    <r>
      <rPr>
        <b/>
        <sz val="10"/>
        <rFont val="Calibri"/>
        <family val="2"/>
        <charset val="238"/>
        <scheme val="minor"/>
      </rPr>
      <t>CEL i PRZEDMIOT:</t>
    </r>
    <r>
      <rPr>
        <sz val="10"/>
        <rFont val="Calibri"/>
        <family val="2"/>
        <charset val="238"/>
        <scheme val="minor"/>
      </rPr>
      <t xml:space="preserve"> Promocja sołectw obszaru LGD „Górna Prosna” poprzez wydanie publikacji oraz przeprowadzenie konkursu na aktywne sołectwo oraz organizacja konferencji. Zakłada się nagrody rzeczowe dla laureatów i wyróżnionych.  
</t>
    </r>
    <r>
      <rPr>
        <b/>
        <sz val="10"/>
        <rFont val="Calibri"/>
        <family val="2"/>
        <charset val="238"/>
        <scheme val="minor"/>
      </rPr>
      <t>TEMAT: 1</t>
    </r>
    <r>
      <rPr>
        <sz val="10"/>
        <rFont val="Calibri"/>
        <family val="2"/>
        <charset val="238"/>
        <scheme val="minor"/>
      </rPr>
      <t xml:space="preserve">. Aktywizacja mieszkańców obszarów wiejskich w celu tworzenia partnerstw na rzecz realizacji projektów nakierowanych na rozwój tych obszarów, w skład których wchodzą przedstawiciele sektora publicznego, sektora prywatnego oraz organizacji pozarządowych. </t>
    </r>
    <r>
      <rPr>
        <b/>
        <sz val="10"/>
        <rFont val="Calibri"/>
        <family val="2"/>
        <charset val="238"/>
        <scheme val="minor"/>
      </rPr>
      <t>2.</t>
    </r>
    <r>
      <rPr>
        <sz val="10"/>
        <rFont val="Calibri"/>
        <family val="2"/>
        <charset val="238"/>
        <scheme val="minor"/>
      </rPr>
      <t xml:space="preserve"> Upowszechnianie wiedzy w zakresie optymalizacji wykorzystywania przez mieszkańców obszarów wiejskich zasobów środowiska naturalnego. </t>
    </r>
    <r>
      <rPr>
        <b/>
        <sz val="10"/>
        <rFont val="Calibri"/>
        <family val="2"/>
        <charset val="238"/>
        <scheme val="minor"/>
      </rPr>
      <t>3.</t>
    </r>
    <r>
      <rPr>
        <sz val="10"/>
        <rFont val="Calibri"/>
        <family val="2"/>
        <charset val="238"/>
        <scheme val="minor"/>
      </rPr>
      <t xml:space="preserve"> Promocja jakości życia na wsi lub promocja wsi jako miejsca do życia i rozwoju zawodowego. </t>
    </r>
    <r>
      <rPr>
        <b/>
        <sz val="10"/>
        <rFont val="Calibri"/>
        <family val="2"/>
        <charset val="238"/>
        <scheme val="minor"/>
      </rPr>
      <t xml:space="preserve">4. </t>
    </r>
    <r>
      <rPr>
        <sz val="10"/>
        <rFont val="Calibri"/>
        <family val="2"/>
        <charset val="238"/>
        <scheme val="minor"/>
      </rPr>
      <t xml:space="preserve">Wspieranie tworzenia sieci współpracy partnerskiej dotyczącej rolnictwa i obszarów wiejskich przez podnoszenie poziomu wiedzy w tym zakresie. </t>
    </r>
  </si>
  <si>
    <t>Celem operacji jest organizacja wizyty studyjnej na terenie działania LGD „Mazurskie Morze” i LGR „Wielkie Jeziora Mazurskie” umożliwiającej poszukiwanie inspiracji i wymianę dobrych praktyk kształtujących rozwój gospodarczy i turystyczny poprzez gromadzenie i upowszechnianie przykładów operacji zrealizowanych w ramach priorytetów PROW, promowanie współpracy, aktywizacji i integracji uwzględniając potencjał ekonomiczny, społeczny i środowiskowy danego obszaru, w tym zarządzania projektami z zakresu rozwoju obszarów wiejskich oraz planowania rozwoju przedsiębiorczości na obszarach wiejskich z uwzględnieniem potencjału przyrodniczego i  turystycznego. W trakcie wyjazdu studyjnego zaprezentowane zostaną najlepsze przykłady zrealizowanych projektów na terenie Mazur i ich wpływu na wsparcie włączenia społecznego, ograniczenie ubóstwa i rozwoju gospodarczego obszarów wiejskich w celu zaprezentowania najlepszych przykładów projektów trwale wpływających na rozwój obszarów wiejskich. Przeprowadzone zostaną spotkania z beneficjentami programów rozwoju obszarów wiejskich, którzy zaprezentują skuteczne metody pozyskiwania środków PROW na rozwój przedsiębiorczości na wsi z wykorzystaniem potencjału przyrodniczego oraz metodykę i specyfikę ich rozliczania. Ukazane zostaną korzyści z realizacji projektów aktywizujących mieszkańców obszarów wiejskich w celu tworzenia partnerstw na rzecz realizacji projektów nakierowanych na rozwój tych obszarów z uwzględnieniem zachowania dziedzictwa kulturowego i historycznego odwiedzanego regionu jako ponad wiekowych przykładów kultywowania tradycji i obyczajów wiejskich. Operacja będzie szansą poznania nie tylko przykładów innowacyjnych i ekologicznych przedsięwzięć ze środków unijnych, ale także wpływu tych przedsięwzięć na jakość życia mieszkańców obszarów wiejskich poprzez kreowanie nowych produktów lokalnych, turystycznych i usług okołoturystycznych jak i wspólnych inicjatywy na rzecz aktywizacji społecznej.</t>
  </si>
  <si>
    <t>1) liczba wyjazdów, 2)liczba uczestników</t>
  </si>
  <si>
    <t>Mieszkańcy obszarów wiejskich, pracownicy i przedstawiciele LGD oraz liderzy z woj. podkarpackiego i lubelskiego</t>
  </si>
  <si>
    <t>Rybacka Lokalna Grupa Działania "ROZTOCZE"</t>
  </si>
  <si>
    <t>Dobre przykłady zrealizowanych operacji w gospodarstwach rolników jako element wpływający na rozwój obszarów wiejskich</t>
  </si>
  <si>
    <t>Celem operacji jest wymiana doświadczeń w zakresie pozyskiwania środków w ramach Programu Rozwoju Obszarów Wiejskich na lata 2014-2020 pomiędzy właścicielami gospodarstw poprzez zaprezentowanie  dobrych przykładów zrealizowanych operacji, stworzenie możliwości dzielenia się informacjami odnośnie dokonanych inwestycji a także wiedzą na temat możliwości i sposobów pozyskania dofinansowania na rozwój gospodarstw rolnych.</t>
  </si>
  <si>
    <t>1)liczba konferencji, 2)liczba uczestników</t>
  </si>
  <si>
    <t>Dobre praktyki w realizacji zadań PROW 2014-2020</t>
  </si>
  <si>
    <t xml:space="preserve">Celem operacji jest poinformowanie społeczności lokalnej a także zaprezentowanie przykładów zrealizowanych zadań oraz przekazanie informacji o możliwości jakie daje korzystanie z PROW 2014-2010. Operacja realizuje temat nr 9 i 13 </t>
  </si>
  <si>
    <t>1) spotkanie, 2) impreza plenerowa, 3) film, 4) Konkurs 5) informacja i publikacja w internecie</t>
  </si>
  <si>
    <t>1) 1 szt. 2) 50 osób, 3) 1 szt. 4) 400 osób, 5) 1 szt. 6) 23 osoby, 7) 1 szt. 8) 1 szt.</t>
  </si>
  <si>
    <t>Marzena Szmigiel - Skomra</t>
  </si>
  <si>
    <t xml:space="preserve">Malawa 416, 36-007 Krasne </t>
  </si>
  <si>
    <t>Organizacja szkolenia dla kolejnych grup działania z Województwa Podkarpackiego</t>
  </si>
  <si>
    <t>Celem operacji jest pozyskanie wiedzy i podniesienie kwalifikacji z zakresu rozwoju obszarów wiejskich przez uczestników szkolenia -  przedstawicieli Lokalnych Grup Działania. Uczestnicy podczas realizacji operacji wymienią się wiedzą oraz problematyką napotkaną w codziennej pracy. Nawiążą współpracę w celu organizacji kolejnych szkoleń. Podniosą swoje kwalifikacje, a tym samym będą mogli przekazywać ją mieszkańcom obszaru w szerszym zakresie.</t>
  </si>
  <si>
    <t>1) liczba szkoleń   2) liczba uczestników</t>
  </si>
  <si>
    <t>1) 2  szt. 2)52 osoby</t>
  </si>
  <si>
    <t>Lokalna Grupa Działania "Nasze Bieszczady"</t>
  </si>
  <si>
    <t>ul. 1000 - lecia, 38-600 Lesko</t>
  </si>
  <si>
    <t>Budowa platformy współpracy międzynarodowej pomiędzy lokalnymi grupami działania, w celu wymiany wiedzy w zakresie produkcji i sprzedaży produktów lokalnych oraz promocji obszarów wiejskich.</t>
  </si>
  <si>
    <t>1) Liczba wyjazdów studyjnych 2) Liczba uczestników</t>
  </si>
  <si>
    <t>1) 1 szt.   2)70 osób</t>
  </si>
  <si>
    <t>Głównym celem operacji jest zwiększenie udziału zainteresowanych stron we wdrażaniu inicjatyw na rzecz rozwoju obszarów wiejskich, tj. działań w zakresie budowania i wdrażania promocji i sprzedaży produktów "eko", a także upowszechnianie i wzmacnianie świadomości społeczeństwa na temat ekoturystyki.</t>
  </si>
  <si>
    <t>szkolenie, wyjazd studyjny</t>
  </si>
  <si>
    <t>1) liczba szkoleń, 2) liczba uczestników szkolenia, 3) liczba wyjazdów, 4) liczba uczestników wyjazdu</t>
  </si>
  <si>
    <t>Mieszkańcy obszaru LGD, członkowie LGD, partnerzy projektu, zainteresowane podmioty z sektora społecznego, gospodarczego i publicznego realizujące inicjatywy na rzecz zrównoważonego rozwoju obszarów wiejskich oraz przedstawiciele instytucji uczestniczących w rozwoju obszarów wiejskich.</t>
  </si>
  <si>
    <t xml:space="preserve">Ozonowanie jako sposób przedłużania trwałości przechowalniczej owoców ślidośliwy oraz poprawy ich jakości </t>
  </si>
  <si>
    <t xml:space="preserve">Celem operacji jest wydłużenie trwałości przechowalniczej owoców świdośliwy oraz poprawa ich jakości w wyniku zastosowania procesu ozonowania.  
Zastosowanie odpowiednio dobranego stężenia ozonu oraz czasu ekspozycji tego rodzaju gazu na owoce świdośliwy będzie miało na celu wydłużyć trwałość przechowalniczą oraz oczyścić surowiec 
z zanieczyszczeń mikrobiologicznych. Gazowy ozon poprawi jakość owoców czego wynikiem będzie 
zwiększona ogólna zawartość polifenoli, potencjału antyoksydacyjnego oraz witaminy C w surowcu. Przedmiotowe badania dotyczące określenia wpływu ozonowania na trwałość przechowalniczą 
i jakość owoców wpisują się w transfer i wymianę wiedzy pomiędzy podmiotami uczestniczącymi 
w rozwoju obszarów wiejskich oraz wymianę i rozpowszechnianie rezultatów działań na rzecz tego rozwoju.
</t>
  </si>
  <si>
    <t>Analiza/ekspertyza/badanie</t>
  </si>
  <si>
    <t>500 analiz</t>
  </si>
  <si>
    <t xml:space="preserve">Rolnicy z terenu województwa podkarpackiego </t>
  </si>
  <si>
    <t>Al. Rejtana 16C  , 35-959 Rzeszów</t>
  </si>
  <si>
    <t xml:space="preserve">I </t>
  </si>
  <si>
    <t xml:space="preserve">II Dzień Pola </t>
  </si>
  <si>
    <t xml:space="preserve">1) konferencja          2) impreza plenerowa                  3) spot reklamowy 4)Film  </t>
  </si>
  <si>
    <t xml:space="preserve">1) liczba konferencji 2)liczba uczestników  3)liczba targów 4)liczba uczestników 5)liczba spotów  a)Radio Rzeszów b) Radio Via  6)liczba spotów TVP 7)liczba filmów </t>
  </si>
  <si>
    <t xml:space="preserve">Podkarpacki Ośrodek Doradztwa Rolniczego </t>
  </si>
  <si>
    <t xml:space="preserve">ul. Suszyckich 9, 36-040 Boguchwała </t>
  </si>
  <si>
    <t>Zoo terapia jako naturalna metoda leczenia, rehabilitacji oraz profilaktyki zdrowotnej – zapoznanie się z dobrymi praktykami zagranicznymi</t>
  </si>
  <si>
    <t xml:space="preserve">Celem operacji  jest zapoznanie się naturalną metoda leczenia, rehabilitacji oraz profilaktyki zdrowotnej przy udziale zwierząt gospodarskich poprzez organizację wyjazdu studyjnego na Litwę dla grupy 45 osobowej.  </t>
  </si>
  <si>
    <t>1) wyjazd studyjny, 2) Informacja i publikacje w internecie</t>
  </si>
  <si>
    <t>rolnicy, pracownicy Ośrodka, przedstawiciele instytucji rządowych / samorządowych</t>
  </si>
  <si>
    <t xml:space="preserve">Wyjazd Studyjny </t>
  </si>
  <si>
    <t xml:space="preserve">1) liczba wyjazdów 2) liczba uczestników </t>
  </si>
  <si>
    <t>1) 1 szt., 2) 45 osób</t>
  </si>
  <si>
    <t xml:space="preserve">45 osób zamieszkujących podkarpacie </t>
  </si>
  <si>
    <t xml:space="preserve">Podkarpacka Izba Rolnicza </t>
  </si>
  <si>
    <t>36-001 Trzebownisko  615 A</t>
  </si>
  <si>
    <t>Smart Villages szansą dla polskiej wsi</t>
  </si>
  <si>
    <t xml:space="preserve"> liderzy społeczności lokalnych, rolnicy, sołtysi, osoby działające w organizacjach pozarządowych </t>
  </si>
  <si>
    <t>Lokalna Grupa Działania Stowarzyszenie „Z Tradycją w Nowoczesność”</t>
  </si>
  <si>
    <t>Jarosław 88,37-500 Jarosław</t>
  </si>
  <si>
    <t>Wymiana doświadczeń szansą rozwoju produkcyjnego i organizacyjnego gospodarstw rolnych - wyjazd studyjny podkarpackich rolników do spółdzielni rolniczych we Włoszech i Austrii.</t>
  </si>
  <si>
    <t>Operacja ma na celu wymianę doświadczeń pomiędzy producentami rolnymi z województwa podkarpackiego (już zorganizowanych w grupach producentów i z potencjalnymi członkami grup) z rolnikami we Włoszech i Austrii już zorganizowanych, głównie w formie spółdzielni. Zaplanowano dobór spółdzielni o różnorodnych kierunkach produkcji i wysokim stopniu zorganizowania. Prezentacje gospodarstw i zaplanowane wizyty, spotkania, dyskusje z przedstawicielami organizacji producenckich, izb rolniczych i rolnikami powinny stanowić zachętę do zorganizowania się i podejmowania wspólnych działań gospodarczych i inwestycyjnych. Podpatrzone rozwiązania organizacyjne, marketingowe i nowoczesne technologie będą bazą do tworzenia nowych inicjatyw gospodarczych przez rolników podkarpackich.</t>
  </si>
  <si>
    <t xml:space="preserve">Wyjazd studyjny </t>
  </si>
  <si>
    <t>1) Liczba wyjazdów, 2) liczba uczestników</t>
  </si>
  <si>
    <t>Regionalny Związek Spółdzielni Produkcji Rolnej w Rzeszowie</t>
  </si>
  <si>
    <t>ul. Ks. Jałowego 6A, 35-010 Rzeszów</t>
  </si>
  <si>
    <t>Promocja obszarów wiejskich w ramach organizacji tarów  „AGROBIESZCZADY 2021”</t>
  </si>
  <si>
    <t>Celem realizacji przedmiotowej operacji jest popularyzowanie produktów, potraw i dzieł lokalnych rękodzielników pochodzących z terenu Bieszczadów ze szczególnym uwzględnieniem tradycji myśliwskiej i lasowej   Umożliwienie i stworzenie  warunków  do sprzedaży   detalicznej. Celem jest także identyfikacja i zgromadzenie wiedzy o oryginalnych regionalnych potrawach i produktach stanowiących dziedzictwo kulinarne kuchni regionalnej w tym leśnej i myśliwskiej oraz zapoznanie szerszego grona odbiorców z potrawami kuchni myśliwskiej, produktami lokalnych twórców i rękodzielników. Agrobieszczady mają umożliwić rolnikom i drobnym wytwórcom i lokalnym firmom na zaprezentowanie się szerokiemu gronu klientów. Targi spełniają również funkcję edukacyjną. Na targach odbywają się konkursy, które pomogą widzom oraz wystawcom poszerzyć swoją wiedzę na temat interesujących nas zjawisk, obszarów, wyrobów.</t>
  </si>
  <si>
    <t>Targi, Konkurs</t>
  </si>
  <si>
    <t>1) Liczba Targów,2) liczba uczestników targów 3) Liczba Konkursów 4) liczba uczestników konkursów</t>
  </si>
  <si>
    <t xml:space="preserve">Mieszkańcy województwa podkarpackiego, przedsiębiorstwa sektora rolno-spożywczego Gospodarstwa rolne, agroturystyczne,  hodowcy zwierząt i roślin, Koła Gospodyń Wiejskich, leśnicy, podmioty zainteresowane tworzeniem partnerstw dotyczących rolnictwa, lokalni wytwórcy  produktów oraz rękodzielników, </t>
  </si>
  <si>
    <t>Powiat Leski</t>
  </si>
  <si>
    <t>Rynek, 38-600 Lesko</t>
  </si>
  <si>
    <t>Dni Otwartych Drzwi połączone z XXII Regionalną Wystawą Zwierząt Hodowlanych</t>
  </si>
  <si>
    <t>wystawa, audycja/ film/ spot odpowiednio w radiu, telewizji, konkurs</t>
  </si>
  <si>
    <t>1) liczba wystawców, 2) liczba odwiedzających, 3) liczba emisji w TVP, 4) liczba emisji w radio, 5) liczba uczestników konkursu</t>
  </si>
  <si>
    <t>Podkarpacki Ośrodek Doradztwa Rolniczego</t>
  </si>
  <si>
    <t xml:space="preserve">Dni Błażowej 2021 </t>
  </si>
  <si>
    <t xml:space="preserve">Impreza plenerowa </t>
  </si>
  <si>
    <t xml:space="preserve">1) liczba imprez plenerowych  2) liczba uczestników </t>
  </si>
  <si>
    <t xml:space="preserve">II -IV </t>
  </si>
  <si>
    <t xml:space="preserve">Gmina Błażowa </t>
  </si>
  <si>
    <t xml:space="preserve">Plac Jana Pawła II 1 ,36-030 Błażowa </t>
  </si>
  <si>
    <t>Druga młodość - aktywność, zdrowie i integracja - dobre praktyki gospodarstw opiekuńczych jako forma aktywizacji seniorów na wsi.</t>
  </si>
  <si>
    <t xml:space="preserve">Celem operacji jest aktywizacja mieszkańców wsi na rzecz podejmowania inicjatyw w zakresie tworzenia i prowadzenia gospodarstw opiekuńczych na terenie województwa podkarpackiego poprzez zdobycie zagranicznych doświadczeń przez grupę 40 osób.  </t>
  </si>
  <si>
    <t>Wyjazd studyjny/Informacje i publikacje w internecie</t>
  </si>
  <si>
    <t>1) liczba wyjazdów studyjnych, 2) Liczba publikacji w Internecie</t>
  </si>
  <si>
    <t>Gminne Święto Chleba w Parku Buczyna w Górze Ropczyckiej</t>
  </si>
  <si>
    <t>Impreza plenerowa będzie mieć na celu upowszechnienie wiedzy w zakresie wykorzystania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zachęcanie do podejmowania działalności oraz promocji jakości życia na wsi lub promocji wsi jako miejsca do życia i rozwoju zawodowego wspieranie oraz aktywizacja mieszkańców w celu podejmowania różnego rodzaju inicjatyw służących wielokierunkowemu rozwojowi Góry Ropczyckiej. Odbywać się to będzie poprzez przeprowadzone działania informacyjne (LGD, ODR, lokalni przedsiębiorcy) mobilnych warsztatów wypieku chleba oraz inne stoiska przygotowane dla uczestników imprezy.</t>
  </si>
  <si>
    <t xml:space="preserve">1) Impreza plenerowa, 2) Warsztaty </t>
  </si>
  <si>
    <t>1)  1 szt. 2)  900 osób, 3)  1 szt.  4) - 40 osób</t>
  </si>
  <si>
    <t xml:space="preserve">Mieszkańcy Województwa Podkarpackiego </t>
  </si>
  <si>
    <t>Ul. Rynek 1 , 39-120 Sędziszów Małopolski</t>
  </si>
  <si>
    <t xml:space="preserve">Ładne kwiatki - kurs florystyczny w gminie Świlcza </t>
  </si>
  <si>
    <t xml:space="preserve">szkolenie </t>
  </si>
  <si>
    <t xml:space="preserve">1) liczba szkoleń 2) liczba uczestników  </t>
  </si>
  <si>
    <t>1) 1   szt.,         2) 24 osób</t>
  </si>
  <si>
    <t xml:space="preserve">24 osoby dorosłe </t>
  </si>
  <si>
    <t xml:space="preserve">Gmina Świlcza </t>
  </si>
  <si>
    <t>Ekologia przyszłością rolnictwa</t>
  </si>
  <si>
    <t xml:space="preserve">Celem operacji jest identyfikacja i szerzenie dobrych praktyk w zakresie rolnictwa ekologicznego, upowszechnianie wiedzy z zakresu rolnictwa i żywności ekologicznej oraz wprowadzania jej na rynek w krótkich łańcuchach dostaw. Realizacja operacji przyczynia się do upowszechniania wiedzy w zakresie tworzenia krótkich łańcuchów dostaw w rozumieniu art. 2 ust. 1 akapit drugi lit. m rozporządzenia nr 1305/2013 w sektorze rolno-spożywczym,  co oznacza łańcuch dostaw, który obejmuje ograniczoną liczbę podmiotów gospodarczych zaangażowanych we współpracę, przynoszący lokalny rozwój gospodarczy oraz charakteryzujący się ścisłymi związkami geograficznymi i społecznymi między producentami, podmiotami zajmującymi się przetwórstwem a konsumentami. </t>
  </si>
  <si>
    <t xml:space="preserve">1) Publikacja, 2) Konkurs </t>
  </si>
  <si>
    <t xml:space="preserve">1) Liczba tytułów  publikacji, 2) Liczba dystrybucji publikacji, 3) Liczba   konkursów, 4) Liczba uczestników konkursu </t>
  </si>
  <si>
    <t>I - III</t>
  </si>
  <si>
    <t>Podkarpacki Ośrodek Doradztwa Rolniczego z siedzibą 
w Boguchwale</t>
  </si>
  <si>
    <t>Ul. Suszyckich 9, 36-040 Boguchwała</t>
  </si>
  <si>
    <t>Kresowe Jadłoo - kulinarne dziedzictwo Ziemi Lubaczowskiej</t>
  </si>
  <si>
    <t xml:space="preserve">Celem operacji jest zachowanie, przekazywanie i kultywowanie dziedzictwa kulinarnego dawnych Kresów poprzez prezentację, przypomnienie i zapoznanie jak największej liczby odbiorców z tradycyjnymi recepturami i daniami kuchni kresowej, w okresie do 1 sierpnia 2021 roku. Projekt ma na celu również promocję lokalnych, zdrowych, ekologicznych produktów, a także zwiększenie ich wykorzystania w produkcji żywności, co z pewnością wpłynie na rozwój gospodarczy i turystyczny obszarów wiejskich oraz na wzrost aktywności lokalnej społeczności. Niezwykle istotnym zagadnieniem w kontekście celu operacji jest również wzrost wiedzy odbiorców zadania na temat szeroko rozumianej tradycyjnej kuchni kresowej, opartej na lokalnych, zdrowych, ekologicznych produktach. Dodatkowo, ma on szansę skutkować zwiększeniem ich wykorzystania w przyszłości, a co za tym idzie wzrost lokalnej produkcji rolnej i przetwórstwa, czy nawet pojawienie się nowych rynku zbytu dla tych surowców. Kolejnym, ważnym założeniem projektu jest również wpłynięcie na rozwój tzw. turystyki kulinarnej. W ostatnim czasie wnioskodawca obserwuje pozytywny trend, modę powrotu do kuchni tradycyjnej oraz przepisów naszych babć. Daje się on zauważyć m.in. w wiosce tematycznej - Kresowej Osadzie w Baszni Dolnej oraz podczas Festiwalu Dziedzictwa Kresów i samego konkursu kulinarnego Kresowe Jadło, którego edycje odbywały się już w poprzednich latach. Turyści coraz częściej pytają o tradycyjne dania lokalne wytworzone na bazie świeżych, zdrowych, lokalnych surowców. Stąd też, wnioskodawca jest przekonany, że tego typu cykliczne działania zaplanowane w ramach projektu wpłyną jeszcze korzystniej na rozwój turystyki kulinarnej. Następnym, istotnym celem planowanym do osiągnięcia w ramach zakładanej operacji jest przekazanie bogatego dziedzictwa kulinarnego młodemu pokoleniu, które w dobie szybko rozwijających się technik komunikacyjnych, Internetu, pandemii oraz fast foodów, coraz rzadziej sięga po dawne, tradycyjne receptury i potrawy. Zamiarem wnioskodawcy jest więc także zapobiegnięcie sytuacji, w której wraz ze starszym pokoleniem odejdą w zapomnienie tradycyjne przepisy oraz zwyczaje kulinarne wypracowane przez kolejne pokolenia.    </t>
  </si>
  <si>
    <t>1) liczba konkursów, 2) liczba uczestników konkursu,3) liczba odwiedzających</t>
  </si>
  <si>
    <t>1) 1 szt., 2) 50 osób, 3) 4 000 osób</t>
  </si>
  <si>
    <t>Podkarpacka wieś dzieciom</t>
  </si>
  <si>
    <t xml:space="preserve">1) Liczba warsztatów, 2) Liczba uczestników warsztatów, 3) Liczba wyjazdów studyjnych, 4) Liczba uczestników wyjazdu studyjnego   </t>
  </si>
  <si>
    <t>1) 1szt., 2) 220 osób, 3) 1 szt., 4) 220 osób.</t>
  </si>
  <si>
    <t xml:space="preserve"> dzieci przedszkolne w wieku 4 - 6 lat, ich opiekunowie i rodzice  </t>
  </si>
  <si>
    <t xml:space="preserve">Publiczne Przedszkole w Głogowie Młp. 
</t>
  </si>
  <si>
    <t>ul. Wyszyńskiego 14, 36-060 Głogów Małopolski</t>
  </si>
  <si>
    <t xml:space="preserve">Starych potraw smak i urok - Wojewódzki Konkurs Kapel Ludowych </t>
  </si>
  <si>
    <t xml:space="preserve">1) impreza plenerowa                  2) konkurs  </t>
  </si>
  <si>
    <t xml:space="preserve">1) liczba wystawców                2) liczba kapel                         3)  liczba uczestników           4) liczba konkursów 5)liczba uczestników konkursów </t>
  </si>
  <si>
    <t>1) 25       2) 15       3) 3000   4) 1          5) 25</t>
  </si>
  <si>
    <t xml:space="preserve">Mieszkańcy województwa Podkarpackiego </t>
  </si>
  <si>
    <t>I -III</t>
  </si>
  <si>
    <t xml:space="preserve">Gminny Ośrodek Kultury w Błażowej </t>
  </si>
  <si>
    <t>"Cudze chwalicie swoje poznajcie" -  czyli promocja lokalnych produktów pochodzących z województwa podkarpackiego</t>
  </si>
  <si>
    <t>Mieszkańcy obszarów wiejskich, uczestnicy  imprezy cyklicznej,  rolnicy, przedsiębiorcy, właściciele gospodarstw rolnych, producenci lokalnej żywności, przedstawiciele instytucji działających na rzecz rolnictwa</t>
  </si>
  <si>
    <t>Promocja programu AGRO POLSKA</t>
  </si>
  <si>
    <t xml:space="preserve">Celem operacji jest: Wyróżnienie i promocja wysokiej jakości produktów spożywczych odznaczających się tradycyjną metodą wytwarzania, szczególnymi walorami jakościowymi, smakowymi, zapachowymi i ekologicznymi, estetycznie opakowanych, wytworzonych na terenie podkarpacia, które ze względu na dostępność, oryginalność i popularność wśród konsumentów reprezentują poziom nieprzeciętny, godny do naśladowania. Program ma doprowadzić do powstania rynku produktów o wysokiej jakości i wyjątkowości, oferowanych przez producentów działających na terenie Polski, oraz kreować pozytywny wizerunek w świadomości klientów.
Promocja oryginalnych i nowoczesnych rozwiązań technicznych i technologicznych w zakresie przetwórstwa rolno - spożywczego, upowszechnianie wysokiej jakości maszyn do przetwórstwa spożywczego, nowatorskich technologii produkcji rolnej i spożywczej, dających produkty o wysokich właściwościach uwzględniających standardy ekologiczne. 
Propagowanie działań kreujących pozytywny wizerunek produktów rolno-spożywczych wytworzonych na Podkarpaciu i Małopolsce celem zwiększenia zainteresowania odbiorców i kontrahentów oferowanymi artykułami, jak również ułatwienie wyboru towarów wysokiej jakości o przystępnych cenach. Utrwalanie i pogłębianie lojalności konsumentów do produktów wyprodukowanych w w/w regionach.
</t>
  </si>
  <si>
    <t>Małe i średnie gospodarstwa rolne Podkarpacia i Małopolski oznaczone godłem AGRO POLSKI, producenci art. rolno-spożywczych, odbiorcy detaliczni dokonujący zakupów</t>
  </si>
  <si>
    <t>I-II</t>
  </si>
  <si>
    <t>MTR Międzynarodowe Targi  Rzeszowskie Robert Bielówka</t>
  </si>
  <si>
    <t>ul. Mieszka 1,35-303 Rzeszów</t>
  </si>
  <si>
    <t>Promocja tradycyjnych produktów kulinarnych wykonanych na bazie miodu pszczelego</t>
  </si>
  <si>
    <t xml:space="preserve">Głównym celem operacji jest ochrona i propagowanie produktów lokalnych,  zwiększenie udziału zainteresowanych stron we wdrażaniu inicjatyw na rzecz rozwoju obszarów wiejskich.
Zwiększenie aktywności podmiotów z terenu powiatu Niżańskiego wytwarzających lokalne tradycyjne produkty kulinarne.
Zwiększenie udziału zainteresowanych podmiotów we wdrażaniu inicjatyw 
na rzecz rozwoju obszarów wiejskich poprzez przygotowanie stoisk kulinarnych 
z produktami lokalnymi wytwarzanymi na bazie miodu pszczelego oraz udział 
w Konkursie na Tradycyjny Produkt Kulinarny na Bazie Miodu Pszczelego - 
„Miód to zdrowie”.
</t>
  </si>
  <si>
    <t>1.Stoisko wystawiennicze.  2.Impreza plenerowa  3. Konkurs</t>
  </si>
  <si>
    <t>1) Liczba stoisk wystawienniczych,  2)Liczba osób odwiedzających się stoiska ,  3)Liczba konkursów, $0 Liczba uczestników konkursów</t>
  </si>
  <si>
    <t>mieszkańcy wsi Bieliniec, pszczelarze</t>
  </si>
  <si>
    <t>Towarzystwo Przyjaciół Wsi Bieliniec</t>
  </si>
  <si>
    <t>Św. Jana Pawła II 27, 37-410 Bieliniec</t>
  </si>
  <si>
    <t>Promocja produktów tradycyjnych Powiatu Niżańskiego</t>
  </si>
  <si>
    <t xml:space="preserve">Celem operacji jest zwiększenie udziału mieszkańców w kultywowaniu i promowaniu tradycji regionu. Przyczyni się to do zaktywizowania podmiotów zajmujących się wytwarzaniem lokalnych tradycyjnych produktów kulinarnych oraz do wzrostu zainteresowania kontynuowaniem tych tradycji. Realizacja zaplanowanej operacji ma zaktywizować mieszkańców, w szczególności z obszarów wiejskich, na rzecz podejmowania inicjatyw związanych z rozwojem tych obszarów poprzez organizację i uczestnictwo w wydarzeniu promującym kultywowanie lokalnych tradycji, promowanie lokalnego dziedzictwa kulturowego oraz promocję lokalnych produktów kulinarnych. </t>
  </si>
  <si>
    <t>1.Stoisko wystawiennicze  2.Impreza plenerowa  3. Konkurs</t>
  </si>
  <si>
    <t xml:space="preserve">Odbiorcy bezpośredni zajmujący się wytwarzaniem lokalnych tradycyjnych produktów kulinarnych z terenu województwa podkarpackiego (np. Koła Gospodyń Wiejskich, stowarzyszenia, grupy nieformalne). </t>
  </si>
  <si>
    <t>Powiat Niżański</t>
  </si>
  <si>
    <t>Plac Wolności 2, 37-400 Nisko</t>
  </si>
  <si>
    <t xml:space="preserve">Festiwal Smaków </t>
  </si>
  <si>
    <t xml:space="preserve">Celem operacji jest promocja zasobów obszarów wiejskich i produktów naturalnych oraz budowanie świadomości w środowisku lokalnym poprzez aktywizacje  mieszkańców i przedstawicieli drobnych gospodarstw rolnych i przetwórczych. Założeniem jest upowszechnienie informacji o walorach obszarów wiejskich, zdrowej żywności przy wykorzystaniu produktów regionalnych pochodzących prosto z natury, nieskażonych przemysłowymi dodatkami. </t>
  </si>
  <si>
    <t xml:space="preserve">1) stoisko wystawiennicze       2) konkurs                   3) szkolenie               4) impreza plenerowa                  5) pokazy kulinarne </t>
  </si>
  <si>
    <t xml:space="preserve">Centrum Kultury i Sportu w Cieszanowie </t>
  </si>
  <si>
    <t xml:space="preserve">ul. Kościuszki 4, 37-611 Cieszanów </t>
  </si>
  <si>
    <t>Tradycyjne smaki – promocja potraw z terenu Gminy Miejsce Piastowe</t>
  </si>
  <si>
    <t xml:space="preserve">Celem operacji jest promocja lokalnej kuchni poprzez realizację działań służących integracji społecznej i nabywaniu nowych umiejętności oraz wydanie publikacji w formie albumu „Tradycyjne smaki – promocja potraw z terenu Gminy Miejsce Piastowe”.
Celem operacji jest organizacja warsztatów kulinarnych dla członków Kół Gospodyń Wiejskich  z terenu Gminy Miejsce Piastowe. 
Głównym celem operacji, w efekcie końcowym, będzie publikacja albumu, który pogłębi i przekaże wiedzę dotyczącą tradycji kulinarnej regionu, będzie promował lokalną, regionalną kuchnię wzbogaconą o uzyskaną wiedzę warsztatową na temat produktów ze zdrowej, ekologicznej żywności. 
</t>
  </si>
  <si>
    <t>1.Warsztaty                  2. Publikacja</t>
  </si>
  <si>
    <t xml:space="preserve">1) Liczba warsztatów, 2) Liczba uczestników warsztatów,             3) Liczba tytułów publikacji,4) Liczba publikacji  </t>
  </si>
  <si>
    <t>ul. Dukielska 14, 38-430 Miejsce Piastowe</t>
  </si>
  <si>
    <t>„Z dydyńskiego ogrodu na stół”</t>
  </si>
  <si>
    <t xml:space="preserve">Ideą projektu jest krzewienie tradycji i kulinarnego dziedzictwa kulturowego, jako walorów turystycznych ziemi dydyńskiej. W tym celu planowana jest organizacja w Gminie Dydnia konkursu: pn.: ,,Z dydyńskiego ogrodu na stół”, podczas którego mieszkańcy będą mieli możliwość zaprezentowania się w 3 kategoriach: 
1) Przydomowy ogródek- w tej kategorii będzie można zgłaszać przydomowe ogródki warzywne, owocowe, sady. 
2) Ogródek przyjazny pszczołom- w tej kategorii będzie można zgłaszać przydomowe ogródki kwiatowe i ziołowe, obfitujące w rośliny miododajne.
3) Danie z produktów z własnego ogródka- w tej kategorii będzie można zgłosić potrawę, danie, przetwory, wypieki, słodycze.  j
</t>
  </si>
  <si>
    <t xml:space="preserve">1) Konkurs, 2) Materiał drukowany,3)   Informacja i publikacje w internecie </t>
  </si>
  <si>
    <t xml:space="preserve">1) Liczba konkursów, 2) Liczba uczestników konkursów, 3) Liczba materiału drukowanego, 4) Liczba dystrybucji materiału drukowanego , 5) Liczba informacji i publikacji w internecie , 6) liczba odsłon </t>
  </si>
  <si>
    <t>Gmina Dydnia</t>
  </si>
  <si>
    <t xml:space="preserve">Dydnia 224, 36-204 Dydnia </t>
  </si>
  <si>
    <t>Nazwa/ tytuł operacji</t>
  </si>
  <si>
    <r>
      <rPr>
        <b/>
        <sz val="10"/>
        <rFont val="Calibri"/>
        <family val="2"/>
        <charset val="238"/>
        <scheme val="minor"/>
      </rPr>
      <t xml:space="preserve">Cel operacji: </t>
    </r>
    <r>
      <rPr>
        <sz val="10"/>
        <rFont val="Calibri"/>
        <family val="2"/>
        <charset val="238"/>
        <scheme val="minor"/>
      </rPr>
      <t xml:space="preserve">Przeszkolenie przedstawicieli Lokalnych Grup Działania z województwa podlaskiego w zakresie realizacji zadań związanych z wdrażaniem RLKS jak też  z zakresu rozwoju obszarów wiejskich poprzez angażowanie w ten proces lokalnej społeczności oraz promowanie tworzenia sieci współpracy partnerskiej. </t>
    </r>
    <r>
      <rPr>
        <b/>
        <sz val="10"/>
        <rFont val="Calibri"/>
        <family val="2"/>
        <charset val="238"/>
        <scheme val="minor"/>
      </rPr>
      <t>Przedmiot operacji:</t>
    </r>
    <r>
      <rPr>
        <sz val="10"/>
        <rFont val="Calibri"/>
        <family val="2"/>
        <charset val="238"/>
        <scheme val="minor"/>
      </rPr>
      <t xml:space="preserve"> Dokształcenie przedstawicieli LGD w zakresie realizacji zadań związanych z wdrażaniem RLKS jak też z zakresu rozwoju obszarów wiejskich oraz promowanie tworzenia sieci współpracy partnerskiej , a w efekcie podniesienie ich wiedzy, kompetencji i kwalifikacji. </t>
    </r>
    <r>
      <rPr>
        <b/>
        <sz val="10"/>
        <rFont val="Calibri"/>
        <family val="2"/>
        <charset val="238"/>
        <scheme val="minor"/>
      </rPr>
      <t>Temat operacji</t>
    </r>
    <r>
      <rPr>
        <sz val="10"/>
        <rFont val="Calibri"/>
        <family val="2"/>
        <charset val="238"/>
        <scheme val="minor"/>
      </rPr>
      <t>: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t>
    </r>
  </si>
  <si>
    <t xml:space="preserve">
ul. Nowomiejska 41,
16-300 Augustów
</t>
  </si>
  <si>
    <r>
      <rPr>
        <b/>
        <sz val="10"/>
        <rFont val="Calibri"/>
        <family val="2"/>
        <charset val="238"/>
        <scheme val="minor"/>
      </rPr>
      <t xml:space="preserve">Cel operacji: </t>
    </r>
    <r>
      <rPr>
        <sz val="10"/>
        <rFont val="Calibri"/>
        <family val="2"/>
        <charset val="238"/>
        <scheme val="minor"/>
      </rPr>
      <t xml:space="preserve">Nawiązanie współpracy partnerskiej w zakresie małego przetwórstwa i produktu lokalnego wśród przedstawicieli reprezentujących trzy sektory mieszkańców Podlasia Nadbużańskiego oraz ma na celu popularyzację dobrych praktyk w zakresie rozwoju Podlasia Nadbużańskiego, ze szczególnym uwzględnieniem produktu lokalnego jako szansy na rozwój regionu.  </t>
    </r>
    <r>
      <rPr>
        <b/>
        <sz val="10"/>
        <rFont val="Calibri"/>
        <family val="2"/>
        <charset val="238"/>
        <scheme val="minor"/>
      </rPr>
      <t xml:space="preserve">Przedmiot operacji: </t>
    </r>
    <r>
      <rPr>
        <sz val="10"/>
        <rFont val="Calibri"/>
        <family val="2"/>
        <charset val="238"/>
        <scheme val="minor"/>
      </rPr>
      <t xml:space="preserve">Ukazanie perspektyw rozwojowych jakie niesie produkt lokalny, który ma duży potencjał rozwojowy na naszym terenie. Realizacja operacji przyczyni się do wspierania rozwoju przedsiębiorczości na obszarach wiejskich poprzez uświadomienie szans jakie niesie za sobą wykorzystanie produktu lokalnego. </t>
    </r>
    <r>
      <rPr>
        <b/>
        <sz val="10"/>
        <rFont val="Calibri"/>
        <family val="2"/>
        <charset val="238"/>
        <scheme val="minor"/>
      </rPr>
      <t>Temat operacji</t>
    </r>
    <r>
      <rPr>
        <sz val="10"/>
        <rFont val="Calibri"/>
        <family val="2"/>
        <charset val="238"/>
        <scheme val="minor"/>
      </rPr>
      <t xml:space="preserve">: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r>
  </si>
  <si>
    <t xml:space="preserve">
ul. Berka Joselewicza 3, 
08-220 Sarnaki
</t>
  </si>
  <si>
    <r>
      <rPr>
        <b/>
        <sz val="10"/>
        <rFont val="Calibri"/>
        <family val="2"/>
        <charset val="238"/>
        <scheme val="minor"/>
      </rPr>
      <t>Cel operacji:</t>
    </r>
    <r>
      <rPr>
        <sz val="10"/>
        <rFont val="Calibri"/>
        <family val="2"/>
        <charset val="238"/>
        <scheme val="minor"/>
      </rPr>
      <t xml:space="preserve"> Przeszkolenie grupy docelowej, na temat wytwarzania zdrowej żywności, z czego co najmniej 50% uczestników będzie do 35 roku życia. 5 jednodniowych spotkań pokaże jak w naturalny sposób wykonać już niestety rzadko spotykane zdrowe potrawy: masło, ser, chleb, korowaj i mięso w słoikach.  
</t>
    </r>
    <r>
      <rPr>
        <b/>
        <sz val="10"/>
        <rFont val="Calibri"/>
        <family val="2"/>
        <charset val="238"/>
        <scheme val="minor"/>
      </rPr>
      <t>Przedmiot operacji:</t>
    </r>
    <r>
      <rPr>
        <sz val="10"/>
        <rFont val="Calibri"/>
        <family val="2"/>
        <charset val="238"/>
        <scheme val="minor"/>
      </rPr>
      <t xml:space="preserve"> Organizacja warsztatów z wykonywania zdrowych i naturalnych potraw. Następnie odbędzie się seminarium, podczas którego zostanie podniesiona świadomość na temat przedsiębiorczości na wsi oraz systemy jakości żywności w aspekcie krótkich łańcuchów dostaw (sprzedaż bezpośrednia). Tego samego dnia odbędzie się konkurs kulinarny na najlepsze smaki regionu, w dwóch kategoriach: na słodko i na słono. </t>
    </r>
    <r>
      <rPr>
        <b/>
        <sz val="10"/>
        <rFont val="Calibri"/>
        <family val="2"/>
        <charset val="238"/>
        <scheme val="minor"/>
      </rPr>
      <t>Temat operacji</t>
    </r>
    <r>
      <rPr>
        <sz val="10"/>
        <rFont val="Calibri"/>
        <family val="2"/>
        <charset val="238"/>
        <scheme val="minor"/>
      </rPr>
      <t xml:space="preserve">: Upowszechnianie wiedzy w zakresie tworzenia krótkich łańcuchów dostaw w rozumieniu art. 2 ust. 1 akapit drugi lit. m rozporządzenia nr 1305/2013 w sektorze rolno-spożywczym; Upowszechnianie wiedzy w zakresie systemów jakości żywności, o których mowa w art. 16 ust. 1 lit. a lub b rozporządzenia nr 1305/2013;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t>
    </r>
  </si>
  <si>
    <r>
      <rPr>
        <b/>
        <sz val="10"/>
        <rFont val="Calibri"/>
        <family val="2"/>
        <charset val="238"/>
        <scheme val="minor"/>
      </rPr>
      <t>Cel operacji:</t>
    </r>
    <r>
      <rPr>
        <sz val="10"/>
        <rFont val="Calibri"/>
        <family val="2"/>
        <charset val="238"/>
        <scheme val="minor"/>
      </rPr>
      <t xml:space="preserve"> Przekazanie wiedzy o gatunkach i odmianach roślin bobowatych, które są cennym źródłem białka, zarówno w chowie zwierząt, jak i żywieniu człowieka, a także stanowią doskonałą pożywkę pszczelą. Działają również strukturotwórczo na glebę, są najtańszą fabryką azotu i mogą być „łamaczem” płodozmianu zbożowego województwa podlaskiego. </t>
    </r>
    <r>
      <rPr>
        <b/>
        <sz val="10"/>
        <rFont val="Calibri"/>
        <family val="2"/>
        <charset val="238"/>
        <scheme val="minor"/>
      </rPr>
      <t xml:space="preserve"> Przedmiot operacji:</t>
    </r>
    <r>
      <rPr>
        <sz val="10"/>
        <rFont val="Calibri"/>
        <family val="2"/>
        <charset val="238"/>
        <scheme val="minor"/>
      </rPr>
      <t xml:space="preserve"> Wykonanie spotu reklamowego na temat roślin bobowatych jako cennego źródła białka i pożytku pszczelego. </t>
    </r>
    <r>
      <rPr>
        <b/>
        <sz val="10"/>
        <rFont val="Calibri"/>
        <family val="2"/>
        <charset val="238"/>
        <scheme val="minor"/>
      </rPr>
      <t>Temat operacji:</t>
    </r>
    <r>
      <rPr>
        <sz val="10"/>
        <rFont val="Calibri"/>
        <family val="2"/>
        <charset val="238"/>
        <scheme val="minor"/>
      </rPr>
      <t xml:space="preserve"> Upowszechnianie wiedzy w zakresie optymalizacji wykorzystywania przez mieszkańców obszarów wiejskich zasobów środowiska naturalnego; Upowszechnianie wiedzy w zakresie dotyczącym zachowania różnorodności genetycznej roślin lub zwierząt; Promocja jakości życia na wsi lub promocja wsi jako miejsca do życia i rozwoju zawodowego; Wspieranie tworzenia sieci współpracy partnerskiej dotyczącej rolnictwa i obszarów wiejskich przez podnoszenie poziomu wiedzy w tym zakresie.</t>
    </r>
  </si>
  <si>
    <r>
      <rPr>
        <b/>
        <sz val="10"/>
        <rFont val="Calibri"/>
        <family val="2"/>
        <charset val="238"/>
        <scheme val="minor"/>
      </rPr>
      <t xml:space="preserve">Cel operacji: </t>
    </r>
    <r>
      <rPr>
        <sz val="10"/>
        <rFont val="Calibri"/>
        <family val="2"/>
        <charset val="238"/>
        <scheme val="minor"/>
      </rPr>
      <t xml:space="preserve">Celem operacji jest podniesienie poziomu wiedzy na temat funkcjonujących gospodarstw agroturystycznych w województwie podlaskim wśród kwaterodawców, pracowników instytucji związanych z obszarami wiejskimi oraz turystów poprzez inwentaryzację gospodarstw agroturystycznych oraz przygotowanie i udostępnienie w/w grupom naukowego opracowania analizującego stan i perspektywy rozwoju agroturystyki w województwie podlaskim. </t>
    </r>
    <r>
      <rPr>
        <b/>
        <sz val="10"/>
        <rFont val="Calibri"/>
        <family val="2"/>
        <charset val="238"/>
        <scheme val="minor"/>
      </rPr>
      <t xml:space="preserve">Przedmiot operacji: </t>
    </r>
    <r>
      <rPr>
        <sz val="10"/>
        <rFont val="Calibri"/>
        <family val="2"/>
        <charset val="238"/>
        <scheme val="minor"/>
      </rPr>
      <t xml:space="preserve">Wykonanie inwentaryzacja gospodarstw agroturystycznych na terenie województwa podlaskiego. </t>
    </r>
    <r>
      <rPr>
        <b/>
        <sz val="10"/>
        <rFont val="Calibri"/>
        <family val="2"/>
        <charset val="238"/>
        <scheme val="minor"/>
      </rPr>
      <t xml:space="preserve">Temat operacji: </t>
    </r>
    <r>
      <rPr>
        <sz val="10"/>
        <rFont val="Calibri"/>
        <family val="2"/>
        <charset val="238"/>
        <scheme val="minor"/>
      </rPr>
      <t>Upowszechnianie wiedzy w zakresie optymalizacji wykorzystywania przez mieszkańców obszarów wiejskich zasobów środowiska naturalnego; Wspieranie rozwoju przedsiębiorczości na obszarach wiejskich przez podnoszenie poziomu wiedzy i umiejętności w obszarach innych niż wskazane w pkt. 4.6; Promocja jakości życia na wsi lub promocja wsi jako miejsca do życia i rozwoju zawodowego; Wspieranie tworzenia sieci współpracy partnerskiej dotyczącej rolnictwa i obszarów wiejskich przez podnoszenie poziomu wiedzy w tym zakresie.</t>
    </r>
  </si>
  <si>
    <r>
      <rPr>
        <b/>
        <sz val="10"/>
        <rFont val="Calibri"/>
        <family val="2"/>
        <charset val="238"/>
        <scheme val="minor"/>
      </rPr>
      <t xml:space="preserve">Cel operacji: </t>
    </r>
    <r>
      <rPr>
        <sz val="10"/>
        <rFont val="Calibri"/>
        <family val="2"/>
        <charset val="238"/>
        <scheme val="minor"/>
      </rPr>
      <t xml:space="preserve">Głównym celem przedsięwzięcia jest zapoznanie uczestników z lokalnymi inicjatywami w zakresie przedsiębiorczości, agroturystyki i turystyki Portugalii oraz zaobserwowanie dobrych praktyk w zakresie wykorzystania lokalnych zasobów przyrodniczych i społeczno-kulturowych mających istotny wpływ na aktywizację mieszkańców wsi w zakresie włączenia społecznego, jak również próba nawiązania sieci współpracy pomiędzy LGD „PB” i organizacjami turystycznymi z terenu działania LGD „PB” a LGD i organizacjami wiejskimi z Portugalii. </t>
    </r>
    <r>
      <rPr>
        <b/>
        <sz val="10"/>
        <rFont val="Calibri"/>
        <family val="2"/>
        <charset val="238"/>
        <scheme val="minor"/>
      </rPr>
      <t>Przedmiot operacji:</t>
    </r>
    <r>
      <rPr>
        <sz val="10"/>
        <rFont val="Calibri"/>
        <family val="2"/>
        <charset val="238"/>
        <scheme val="minor"/>
      </rPr>
      <t xml:space="preserve">  Organizacja wizyty studyjnej zakłada wymianę doświadczeń, dobrych praktyk, wspólne wypracowanie rozwiązań, a przede wszystkim nawiązanie współpracy pomiędzy podmiotami zajmującymi się rozwojem turystyki i aktywizacją społeczną (stowarzyszenia, LGD, samorządy itp.) na terenie LGD „PB”, a takowymi podmiotami z terenu Portugalii oraz pokazanie korzyści z niej płynących. </t>
    </r>
    <r>
      <rPr>
        <b/>
        <sz val="10"/>
        <rFont val="Calibri"/>
        <family val="2"/>
        <charset val="238"/>
        <scheme val="minor"/>
      </rPr>
      <t xml:space="preserve">Temat operacji: </t>
    </r>
    <r>
      <rPr>
        <sz val="10"/>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 </t>
    </r>
  </si>
  <si>
    <t>ul. A. Zina 1,            17-200 Hajnówka</t>
  </si>
  <si>
    <r>
      <rPr>
        <b/>
        <sz val="10"/>
        <rFont val="Calibri"/>
        <family val="2"/>
        <charset val="238"/>
        <scheme val="minor"/>
      </rPr>
      <t>Cel operacji:</t>
    </r>
    <r>
      <rPr>
        <sz val="10"/>
        <rFont val="Calibri"/>
        <family val="2"/>
        <charset val="238"/>
        <scheme val="minor"/>
      </rPr>
      <t xml:space="preserve"> Celem operacji jest aktywizacja mieszkańców wsi oraz promowanie jakości życia na wsi wśród uczestników operacji – dzieci i młodzieży. </t>
    </r>
    <r>
      <rPr>
        <b/>
        <sz val="10"/>
        <rFont val="Calibri"/>
        <family val="2"/>
        <charset val="238"/>
        <scheme val="minor"/>
      </rPr>
      <t xml:space="preserve">Przedmiot operacji: </t>
    </r>
    <r>
      <rPr>
        <sz val="10"/>
        <rFont val="Calibri"/>
        <family val="2"/>
        <charset val="238"/>
        <scheme val="minor"/>
      </rPr>
      <t xml:space="preserve">Operacja zakłada organizację cyklu bezpłatnych zajęć edukacyjnych dzięki, którym dzieci i młodzież będą mogli pogłębić swoją wiedzę na temat różnorodnych gatunków drzew oraz rozwinąć swoje zdolności manualne, plastyczne, konstruktorskie, cyfrowe i podstaw przedsiębiorczości.  </t>
    </r>
    <r>
      <rPr>
        <b/>
        <sz val="10"/>
        <rFont val="Calibri"/>
        <family val="2"/>
        <charset val="238"/>
        <scheme val="minor"/>
      </rPr>
      <t xml:space="preserve">Temat operacji: </t>
    </r>
    <r>
      <rPr>
        <sz val="10"/>
        <rFont val="Calibri"/>
        <family val="2"/>
        <charset val="238"/>
        <scheme val="minor"/>
      </rPr>
      <t>Wspieranie rozwoju przedsiębiorczości na obszarach wiejskich przez podnoszenie poziomu wiedzy i umiejętności w obszarach innych niż wskazane w pkt. 4.6; Promocja jakości życia na wsi lub promocja wsi jako miejsca do życia i rozwoju zawodowego; Wspieranie rozwoju społeczeństwa cyfrowego na obszarach wiejskich przez podnoszenie poziomu wiedzy w tym zakresie.</t>
    </r>
  </si>
  <si>
    <r>
      <rPr>
        <b/>
        <sz val="10"/>
        <rFont val="Calibri"/>
        <family val="2"/>
        <charset val="238"/>
        <scheme val="minor"/>
      </rPr>
      <t>Cel operacji:</t>
    </r>
    <r>
      <rPr>
        <sz val="10"/>
        <rFont val="Calibri"/>
        <family val="2"/>
        <charset val="238"/>
        <scheme val="minor"/>
      </rPr>
      <t xml:space="preserve"> Celem operacji jest zachęcenie mieszkańców wsi do podejmowania inicjatyw służących rozwojowi wsi, promocji życia na wsi, a także promowania dziedzictwa kulturowego i kulinarnego Podlasia, w tym przekazywanie tradycji dzieciom i młodzieży. </t>
    </r>
    <r>
      <rPr>
        <b/>
        <sz val="10"/>
        <rFont val="Calibri"/>
        <family val="2"/>
        <charset val="238"/>
        <scheme val="minor"/>
      </rPr>
      <t xml:space="preserve">Przedmiot operacji:  </t>
    </r>
    <r>
      <rPr>
        <sz val="10"/>
        <rFont val="Calibri"/>
        <family val="2"/>
        <charset val="238"/>
        <scheme val="minor"/>
      </rPr>
      <t xml:space="preserve">Realizacja operacji jest odpowiedzią na oddolne potrzeby i inicjatywy mieszkańców obszarów wiejskich, którzy poszukują wiedzy i nowych doświadczeń opartych o dziedzictwo kulturowe i folklor, zwyczaje i tradycje, w tym kulinarne. </t>
    </r>
    <r>
      <rPr>
        <b/>
        <sz val="10"/>
        <rFont val="Calibri"/>
        <family val="2"/>
        <charset val="238"/>
        <scheme val="minor"/>
      </rPr>
      <t xml:space="preserve">Temat operacji: </t>
    </r>
    <r>
      <rPr>
        <sz val="10"/>
        <rFont val="Calibri"/>
        <family val="2"/>
        <charset val="238"/>
        <scheme val="minor"/>
      </rPr>
      <t xml:space="preserve">Upowszechnianie wiedzy w zakresie tworzenia krótkich łańcuchów dostaw w rozumieniu art. 2 ust. 1 akapit drugi lit. m rozporządzenia nr 1305/2013 w sektorze rolno-spożywczym;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r>
  </si>
  <si>
    <t>ul. Plac Armii Krajowej 3, 17-111 Boćki</t>
  </si>
  <si>
    <r>
      <t xml:space="preserve">Cel operacji: </t>
    </r>
    <r>
      <rPr>
        <sz val="10"/>
        <rFont val="Calibri"/>
        <family val="2"/>
        <charset val="238"/>
        <scheme val="minor"/>
      </rPr>
      <t xml:space="preserve">Głównym celem operacji jest aktywizacja mieszkańców obszarów wiejskich, poprzez zintegrowanie środowiska akordeonistów mieszkających na terenie objętym LGD, nauki gry oraz rozwoju muzycznego uczniów grających na akordeonie w Szkole Muzycznej I stopnia im. Wojciecha Kilara w Siemiatyczach oraz amatorów grających na akordeonie. </t>
    </r>
    <r>
      <rPr>
        <b/>
        <sz val="10"/>
        <rFont val="Calibri"/>
        <family val="2"/>
        <charset val="238"/>
        <scheme val="minor"/>
      </rPr>
      <t xml:space="preserve">Przedmiot operacji: </t>
    </r>
    <r>
      <rPr>
        <sz val="10"/>
        <rFont val="Calibri"/>
        <family val="2"/>
        <charset val="238"/>
        <scheme val="minor"/>
      </rPr>
      <t xml:space="preserve">Organizacja warsztatów przez Stowarzyszenie Przyjaciół Szkoły Muzycznej I stopnia im. Wojciecha Kilara w Siemiatyczach Wokaliza jest operacja, która ma na celu włączenie w życie społeczne Siemiatycz oraz powiatu siemiatyckiego, rozwinąć i pobudzić inicjatywy lokalne w społecznościach mieszkańców powiatu oraz stowarzyszeń. Operacja poprawi dostęp mieszkańców do kultury oraz poprawi jakość ich życia, co z pewnością poprawi atrakcyjność regionu i wzmocni kapitał społeczny na jego terenach. Projekt pobudzi z pewnością także innych mieszkańców i stowarzyszenia do dalszych inicjatyw na rzecz włączenia społecznego oraz wskaże możliwość prezentacji swoich umiejętności, a co za tym idzie pokaże możliwość wzmocnienia dochodu budżetu domowego. </t>
    </r>
    <r>
      <rPr>
        <b/>
        <sz val="10"/>
        <rFont val="Calibri"/>
        <family val="2"/>
        <charset val="238"/>
        <scheme val="minor"/>
      </rPr>
      <t xml:space="preserve"> Temat operacji: </t>
    </r>
    <r>
      <rPr>
        <sz val="10"/>
        <rFont val="Calibri"/>
        <family val="2"/>
        <charset val="238"/>
        <scheme val="minor"/>
      </rPr>
      <t>Promocja jakości życia na wsi lub promocja wsi jako miejsca do życia i rozwoju zawodowego</t>
    </r>
  </si>
  <si>
    <t>ul. Legionów Piłsudskiego 1,      17-300 Siemiatycze</t>
  </si>
  <si>
    <t>Aktywizacja mieszkańców Gminy Stawiski</t>
  </si>
  <si>
    <r>
      <t xml:space="preserve">Cel operacji: </t>
    </r>
    <r>
      <rPr>
        <sz val="10"/>
        <rFont val="Calibri"/>
        <family val="2"/>
        <charset val="238"/>
        <scheme val="minor"/>
      </rPr>
      <t xml:space="preserve">Celem projektu jest zwiększenie aktywności społecznej, wzrost wiedzy i zaangażowania w podejmowanie oddolnych inicjatyw na rzecz tworzenia miejsc pracy i pozyskiwania pozarolniczych źródeł dochodu. Uczestnicy zadania podczas wyjazdów studyjnych poznają dobre praktyki i możliwości jakie daje potencjał miejsca, w którym żyją, lokalnego dziedzictwa przyrodniczego i kulturowego.  Udział w warsztatach i konsultacjach pozwoli na zwiększenie przedsiębiorczości KGW, organizacji pozarządowych, i grup nieformalnych w zakresie umiejętności dostrzegania potrzeb zarówno swoich jak i otoczenia, doskonalenia pomysłów, nabywanie zdolności do wykorzystywania nadarzających się okazji w zakresie przedsiębiorczości oraz gotowości do podejmowania ryzyka związanego z rozwojem zawodowym i podejmowania inicjatyw na rzecz rozwoju obszarów wiejskich. </t>
    </r>
    <r>
      <rPr>
        <b/>
        <sz val="10"/>
        <rFont val="Calibri"/>
        <family val="2"/>
        <charset val="238"/>
        <scheme val="minor"/>
      </rPr>
      <t xml:space="preserve">Przedmiot operacji:  </t>
    </r>
    <r>
      <rPr>
        <sz val="10"/>
        <rFont val="Calibri"/>
        <family val="2"/>
        <charset val="238"/>
        <scheme val="minor"/>
      </rPr>
      <t xml:space="preserve">Przedmiotem operacji jest zaprezentowanie dobrych praktyk rozwijania lokalnej przedsiębiorczości, wdrażania w życie różnych inicjatyw podnoszących standard życia i atrakcyjność obszarów wiejskich przy wykorzystaniu funduszy europejskich. Zdobyte doświadczenia pozwolą w przyszłości na tworzenie miejsc pracy i dodatkowe źródło dochodu. Możliwość pozyskania środków unijnych pozwoli na zainwestowanie w rozwój swoich gospodarstw, bądź przebranżowienie w innym kierunku, bardziej rozwojowym np. utworzenie szkółki pszczelarskiej. </t>
    </r>
    <r>
      <rPr>
        <b/>
        <sz val="10"/>
        <rFont val="Calibri"/>
        <family val="2"/>
        <charset val="238"/>
        <scheme val="minor"/>
      </rPr>
      <t xml:space="preserve">Temat operacji: </t>
    </r>
    <r>
      <rPr>
        <sz val="10"/>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Wspieranie rozwoju przedsiębiorczości na obszarach wiejskich przez podnoszenie poziomu wiedzy i umiejętności w obszarach innych niż wskazane w temacie 6; Promocja jakości życia na wsi lub promocja wsi jako miejsca do życia i rozwoju zawodowego; Wspieranie tworzenia sieci współpracy partnerskiej dotyczącej rolnictwa i obszarów wiejskich przez podnoszenie poziomu wiedzy w tym zakresie. </t>
    </r>
  </si>
  <si>
    <t>Wyjazd studyjny/ Warsztat</t>
  </si>
  <si>
    <t>Liczba wyjazdów studyjnych/ Liczba uczestników wyjazdów studyjnych/ Liczba warsztatów/ Liczba uczestników warsztatów</t>
  </si>
  <si>
    <t>2/40/6/120</t>
  </si>
  <si>
    <t>Grupą docelową stanowić będą mieszkańcy Gminy Stawiski w szczególności członkowie KGW, stowarzyszeń, grup nieformalnych, gospodynie domowe, rolnicy.</t>
  </si>
  <si>
    <t>Gminny Ośrodek Kultury i Sportu w Stawiskach</t>
  </si>
  <si>
    <t>ul. Krótka 4, 18-520 Stawiski</t>
  </si>
  <si>
    <t>W poszukiwaniu inspiracji- poznajemy możliwości aktywizacji mieszkańców gminy Dobrzyniewo Duże</t>
  </si>
  <si>
    <r>
      <t xml:space="preserve">Cel operacji:  </t>
    </r>
    <r>
      <rPr>
        <sz val="10"/>
        <rFont val="Calibri"/>
        <family val="2"/>
        <charset val="238"/>
        <scheme val="minor"/>
      </rPr>
      <t>Celem projektu jest zwiększenie aktywności społecznej, wzrost wiedzy i zaangażowania uczestników wyjazdu studyjnego oraz uczestników warsztatów poprzez poznanie dobrych praktyk, które zaktywizują i pokażą możliwości różnych form aktywności i współpracy na terenach wiejskich, zachęcą do podejmowania inicjatyw wpływających na tworzenie pozarolniczych źródeł dochodu, zainspirują do realizacji nowych inwestycji, nawiązywania   współpracy partnerskiej dotyczącej rolnictwa i obszarów wiejskich. Wzrost wiedzy i zaprezentowane możliwości podjęcia współpracy oraz  nawiązane w trakcie realizacji projektu kontakty umożliwią i zmotywują mieszkańców oraz podmioty działającym na terenie gminy Dobrzyniewo Duże do tworzenia sieci współpracy partnerskiej dotyczącej rolnictwa i obszarów wiejskich.</t>
    </r>
    <r>
      <rPr>
        <b/>
        <sz val="10"/>
        <rFont val="Calibri"/>
        <family val="2"/>
        <charset val="238"/>
        <scheme val="minor"/>
      </rPr>
      <t xml:space="preserve">  Przedmiot operacji: </t>
    </r>
    <r>
      <rPr>
        <sz val="10"/>
        <rFont val="Calibri"/>
        <family val="2"/>
        <charset val="238"/>
        <scheme val="minor"/>
      </rPr>
      <t xml:space="preserve"> Operacja zakłada organizację</t>
    </r>
    <r>
      <rPr>
        <b/>
        <sz val="10"/>
        <rFont val="Calibri"/>
        <family val="2"/>
        <charset val="238"/>
        <scheme val="minor"/>
      </rPr>
      <t xml:space="preserve"> </t>
    </r>
    <r>
      <rPr>
        <sz val="10"/>
        <rFont val="Calibri"/>
        <family val="2"/>
        <charset val="238"/>
        <scheme val="minor"/>
      </rPr>
      <t xml:space="preserve"> wyjazdu studyjnego i warsztatów podczas których zaprezentowane zostaną przykłady ciekawych projektów zrealizowanych ze środków Programu Rozwoju Obszarów Wiejskich 2014-2020 przedstawiające różne formy inwestycji oraz aktywności na terenach wiejskich. </t>
    </r>
    <r>
      <rPr>
        <b/>
        <sz val="10"/>
        <rFont val="Calibri"/>
        <family val="2"/>
        <charset val="238"/>
        <scheme val="minor"/>
      </rPr>
      <t xml:space="preserve">Temat operacji: </t>
    </r>
    <r>
      <rPr>
        <sz val="10"/>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 </t>
    </r>
  </si>
  <si>
    <t>Liczba wyjazdów studyjnych/ Liczba uczestników wyjazdu studyjnego/ Liczba warsztatów/ Liczba uczestników warsztatów</t>
  </si>
  <si>
    <t>1/32/5/95</t>
  </si>
  <si>
    <t>Grupę docelową stanowić będą członkowie organizacji pozarządowych, kół gospodyń wiejskich, przedsiębiorcy lub ich przedstawiciele, rolnicy, właściciele gospodarstw (w tym agroturystycznych), pracownicy gminy lub  jednostek JST, radni, mieszkańcy gminy Dobrzyniewo Duże jak również przedstawiciele UMWP, przedstawiciele LGD Puszcza Knyszyńska.</t>
  </si>
  <si>
    <t>Gmina Dobrzyniewo Duże</t>
  </si>
  <si>
    <t>ul. Białostocka 25,      16-002 Dobrzyniewo Duże</t>
  </si>
  <si>
    <t>Podniesienie poziomu wiedzy i kompetencji Podlaskich LGD</t>
  </si>
  <si>
    <r>
      <t xml:space="preserve">Cel operacji: </t>
    </r>
    <r>
      <rPr>
        <sz val="10"/>
        <rFont val="Calibri"/>
        <family val="2"/>
        <charset val="238"/>
        <scheme val="minor"/>
      </rPr>
      <t>Celem operacji jest przeszkolenie przedstawicieli Lokalnych Grup Działania z województwa podlaskiego w zakresie realizacji zadań związanych z wdrażaniem RLKS jak też z zakresu rozwoju obszarów wiejskich poprzez angażowanie w ten proces lokalnej społeczności oraz promowanie tworzenia sieci współpracy partnerskiej</t>
    </r>
    <r>
      <rPr>
        <b/>
        <sz val="10"/>
        <rFont val="Calibri"/>
        <family val="2"/>
        <charset val="238"/>
        <scheme val="minor"/>
      </rPr>
      <t xml:space="preserve">. Przedmiot operacji: </t>
    </r>
    <r>
      <rPr>
        <sz val="10"/>
        <rFont val="Calibri"/>
        <family val="2"/>
        <charset val="238"/>
        <scheme val="minor"/>
      </rPr>
      <t xml:space="preserve">Dokształcenie przedstawicieli LGD w zakresie realizacji zadań związanych z wdrażaniem RLKS. </t>
    </r>
    <r>
      <rPr>
        <b/>
        <sz val="10"/>
        <rFont val="Calibri"/>
        <family val="2"/>
        <charset val="238"/>
        <scheme val="minor"/>
      </rPr>
      <t xml:space="preserve">Temat operacji: </t>
    </r>
    <r>
      <rPr>
        <sz val="10"/>
        <rFont val="Calibri"/>
        <family val="2"/>
        <charset val="238"/>
        <scheme val="minor"/>
      </rPr>
      <t>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t>
    </r>
  </si>
  <si>
    <t>Stowarzyszenie Lokalna Grupa Działania Szlak Tatarski</t>
  </si>
  <si>
    <t>ul. Grodzieńska 1,      16-100 Sokółka</t>
  </si>
  <si>
    <t>Wymiana wiedzy i doświadczeń- siłą LGD- wyjazd studyjny</t>
  </si>
  <si>
    <r>
      <rPr>
        <b/>
        <sz val="10"/>
        <rFont val="Calibri"/>
        <family val="2"/>
        <charset val="238"/>
        <scheme val="minor"/>
      </rPr>
      <t xml:space="preserve">Cel operacji: </t>
    </r>
    <r>
      <rPr>
        <sz val="10"/>
        <rFont val="Calibri"/>
        <family val="2"/>
        <charset val="238"/>
        <scheme val="minor"/>
      </rPr>
      <t xml:space="preserve">Głównym celem przedsięwzięcia jest zapoznanie uczestników z przedsiębiorczością i turystyką obszaru Grecji oraz zaobserwowanie dobrych praktyk w zakresie wykorzystania lokalnych zasobów przyrodniczych i kulturowych dla poprawy jakości życia mieszkańców na terenach wiejskich, jak również próba nawiązania sieci współpracy pomiędzy LGD z województwa podlaskiego a LGD z Grecji. </t>
    </r>
    <r>
      <rPr>
        <b/>
        <sz val="10"/>
        <rFont val="Calibri"/>
        <family val="2"/>
        <charset val="238"/>
        <scheme val="minor"/>
      </rPr>
      <t>Przedmiot operacji:</t>
    </r>
    <r>
      <rPr>
        <sz val="10"/>
        <rFont val="Calibri"/>
        <family val="2"/>
        <charset val="238"/>
        <scheme val="minor"/>
      </rPr>
      <t xml:space="preserve">  Organizacja wizyty studyjnej zakłada wymianę doświadczeń, dobrych praktyk, wspólne wypracowanie rozwiązań, a przede wszystkim nawiązanie współpracy.  </t>
    </r>
    <r>
      <rPr>
        <b/>
        <sz val="10"/>
        <rFont val="Calibri"/>
        <family val="2"/>
        <charset val="238"/>
        <scheme val="minor"/>
      </rPr>
      <t>Temat operacji:</t>
    </r>
    <r>
      <rPr>
        <sz val="10"/>
        <rFont val="Calibri"/>
        <family val="2"/>
        <charset val="238"/>
        <scheme val="minor"/>
      </rPr>
      <t xml:space="preserve">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t>
    </r>
  </si>
  <si>
    <t>Grupę docelową operacji stanowić będą: pracownicy biur oraz członkowie Lokalnych Grup Działania z województwa podlaskiego, jak też przedstawiciele Urzędu Marszałkowskiego Województwa Podlaskiego.</t>
  </si>
  <si>
    <t>Stowarzyszenie NAREW- Narwiańska Akcja Rozwoju Ekonomicznego Wsi</t>
  </si>
  <si>
    <t>ul. Lipowa 4, 18-106 Turośń Kościelna</t>
  </si>
  <si>
    <t>Forum Podlaskich Lokalnych Grup Działania</t>
  </si>
  <si>
    <r>
      <rPr>
        <b/>
        <sz val="10"/>
        <rFont val="Calibri"/>
        <family val="2"/>
        <charset val="238"/>
        <scheme val="minor"/>
      </rPr>
      <t>Cel operacji:</t>
    </r>
    <r>
      <rPr>
        <sz val="10"/>
        <rFont val="Calibri"/>
        <family val="2"/>
        <charset val="238"/>
        <scheme val="minor"/>
      </rPr>
      <t xml:space="preserve"> Celem operacji jest przeszkolenie przedstawicieli Lokalnych Grup Działania z województwa podlaskiego w zakresie realizacji zadań związanych z wdrażaniem RLKS. </t>
    </r>
    <r>
      <rPr>
        <b/>
        <sz val="10"/>
        <rFont val="Calibri"/>
        <family val="2"/>
        <charset val="238"/>
        <scheme val="minor"/>
      </rPr>
      <t>Przedmiot operacji:</t>
    </r>
    <r>
      <rPr>
        <sz val="10"/>
        <rFont val="Calibri"/>
        <family val="2"/>
        <charset val="238"/>
        <scheme val="minor"/>
      </rPr>
      <t xml:space="preserve"> Dokształcenie przedstawicieli LGD w zakresie realizacji zadań związanych z wdrażaniem RLKS. </t>
    </r>
    <r>
      <rPr>
        <b/>
        <sz val="10"/>
        <rFont val="Calibri"/>
        <family val="2"/>
        <charset val="238"/>
        <scheme val="minor"/>
      </rPr>
      <t xml:space="preserve">Temat operacji: </t>
    </r>
    <r>
      <rPr>
        <sz val="10"/>
        <rFont val="Calibri"/>
        <family val="2"/>
        <charset val="238"/>
        <scheme val="minor"/>
      </rPr>
      <t>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t>
    </r>
  </si>
  <si>
    <t xml:space="preserve">Grupę docelową stanowić będą pracownicy biur oraz członkowie Lokalnych Grup Działania z województwa podlaskiego, jak też przedstawiciele Urzędu Marszałkowskiego Województwa Podlaskiego, MRiRW oraz ARiMR. </t>
  </si>
  <si>
    <t>Lokalna Grupa Działania Biebrzański Dar Natury</t>
  </si>
  <si>
    <t>Wojewodzin 2,     19-200 Grajewo</t>
  </si>
  <si>
    <t>„Wdrażanie postępu biologicznego w produkcji roślinnej” – warsztaty polowe</t>
  </si>
  <si>
    <t>2/200</t>
  </si>
  <si>
    <t>Grupę docelową operacji stanowić będą: uczniowie szkół średnich rolniczych, studenci, rolnicy, instytucje i firmy prywatne  związane z sektorem rolno – spożywczym z województwa podlaskiego .</t>
  </si>
  <si>
    <t xml:space="preserve">21 882,00 </t>
  </si>
  <si>
    <t>Ekologiczny system gospodarowania, jako jeden z czynników poprawiający żyzność i aktywność biologiczną gleby</t>
  </si>
  <si>
    <r>
      <t xml:space="preserve">Cel operacji: </t>
    </r>
    <r>
      <rPr>
        <sz val="10"/>
        <rFont val="Calibri"/>
        <family val="2"/>
        <charset val="238"/>
        <scheme val="minor"/>
      </rPr>
      <t xml:space="preserve">Celem operacji jest przekazanie wiedzy o ekologicznym systemie gospodarowania, który poprawia żyzność i aktywność biologiczną gleby oraz przekazaniu wiedzy o gatunkach i odmianach roślin, które zalecane są do uprawy ekologicznej. </t>
    </r>
    <r>
      <rPr>
        <b/>
        <sz val="10"/>
        <rFont val="Calibri"/>
        <family val="2"/>
        <charset val="238"/>
        <scheme val="minor"/>
      </rPr>
      <t xml:space="preserve"> Przedmiot operacji: </t>
    </r>
    <r>
      <rPr>
        <sz val="10"/>
        <rFont val="Calibri"/>
        <family val="2"/>
        <charset val="238"/>
        <scheme val="minor"/>
      </rPr>
      <t xml:space="preserve">Przekazana wiedza w formie prelekcji zwiększy świadomość „młodych rolników” na temat ekologicznego systemu uprawy, który poprawia żyzność gleby i jej aktywność biologiczną, a w efekcie pozwoli uzyskać dobrej jakości produkt finalny. W wyniku realizacji projektu zwiększy się świadomość rolników na temat walorów uprawy roślin w systemie ekologicznym, ich pozytywnym wpływem na glebę, przydatność do produkcji wartościowych pasz oraz zwiększy się świadomość na temat bezpieczeństwa żywnościowego kraju. Nabycie wiedzy na temat ekologicznego systemu uprawy roślin ograniczy zużycie nawozów mineralnych i chemicznych środków ochrony roślin, co korzystnie wpłynie na poprawę struktury gleby i rozwój pożytecznych mikroorganizmów glebowych. </t>
    </r>
    <r>
      <rPr>
        <b/>
        <sz val="10"/>
        <rFont val="Calibri"/>
        <family val="2"/>
        <charset val="238"/>
        <scheme val="minor"/>
      </rPr>
      <t xml:space="preserve">Temat operacji: </t>
    </r>
    <r>
      <rPr>
        <sz val="10"/>
        <rFont val="Calibri"/>
        <family val="2"/>
        <charset val="238"/>
        <scheme val="minor"/>
      </rPr>
      <t xml:space="preserve">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r>
  </si>
  <si>
    <t>Spotkanie/ Informacje i publikacje w internecie</t>
  </si>
  <si>
    <t>Liczba spotkań/ Liczba uczestników spotkań/ Liczba publikacji w internecie/ Liczba stron internetowych, na których zostanie zamieszczona publikacja / Liczba odwiedzin strony internetowej</t>
  </si>
  <si>
    <t>1/80/1/4/ ok. 5000 odsłon</t>
  </si>
  <si>
    <t>Grupę docelową stanowić będą młodzi rolnicy, rolnicy z wieloletnim stażem pracy, osoby związane z sektorem rolno-spożywczym z terenu woj. podlaskiego.</t>
  </si>
  <si>
    <t>Warsztaty „Ogrody przyjazne pszczołom-urządzania ogrodów ekologicznych w powiecie siemiatyckim”</t>
  </si>
  <si>
    <r>
      <rPr>
        <b/>
        <sz val="10"/>
        <rFont val="Calibri"/>
        <family val="2"/>
        <charset val="238"/>
        <scheme val="minor"/>
      </rPr>
      <t xml:space="preserve">Cel operacji: </t>
    </r>
    <r>
      <rPr>
        <sz val="10"/>
        <rFont val="Calibri"/>
        <family val="2"/>
        <charset val="238"/>
        <scheme val="minor"/>
      </rPr>
      <t xml:space="preserve">Celem operacji jest przeszkolenie uczestników warsztatów w zakresie urządzania ogrodów ekologicznych przyjaznych pszczołom, co przyczyni się do ochrony gatunku, środowiska naturalnego oraz zachęcenia społeczności lokalnych do zakładania pasiek. </t>
    </r>
    <r>
      <rPr>
        <b/>
        <sz val="10"/>
        <rFont val="Calibri"/>
        <family val="2"/>
        <charset val="238"/>
        <scheme val="minor"/>
      </rPr>
      <t xml:space="preserve">Przedmiot operacji: </t>
    </r>
    <r>
      <rPr>
        <sz val="10"/>
        <rFont val="Calibri"/>
        <family val="2"/>
        <charset val="238"/>
        <scheme val="minor"/>
      </rPr>
      <t xml:space="preserve">Przedmiotem operacji jest organizacja cyklu warsztatów w zakresie urządzania ogrodów ekologicznych przyjaznych pszczołom. Realizacja warsztatów przyczyni się do zwiększenia wiedzy wśród lokalnych społeczności wiejskich w zakresie wykorzystania ogólnodostępnych roślin do tworzenia ogródków ekologicznych w miejscach publicznych. Inicjatywa realizowana w ramach operacji pobudzi oraz zainspiruje mieszkańców obszarów wiejskich do dbania o środowisko naturalne oraz niwelowania negatywnych skutków nadmiernego zanieczyszczenia przyrody. </t>
    </r>
    <r>
      <rPr>
        <b/>
        <sz val="10"/>
        <rFont val="Calibri"/>
        <family val="2"/>
        <charset val="238"/>
        <scheme val="minor"/>
      </rPr>
      <t>Temat operacji:</t>
    </r>
    <r>
      <rPr>
        <sz val="10"/>
        <rFont val="Calibri"/>
        <family val="2"/>
        <charset val="238"/>
        <scheme val="minor"/>
      </rPr>
      <t xml:space="preserve">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 </t>
    </r>
  </si>
  <si>
    <t>9/135</t>
  </si>
  <si>
    <t>Grupę docelową stanowić będą mieszkańcy obszarów wiejskich z terenu Stowarzyszenia „Lokalna Grupa Działania – Tygiel Doliny Bugu”.</t>
  </si>
  <si>
    <t xml:space="preserve">53 071,70 </t>
  </si>
  <si>
    <t>Stowarzyszenie „Lokalna Grupa Działania – Tygiel Doliny Bugu”</t>
  </si>
  <si>
    <t>ul. Warszawska 51 lok. 7, 17-312 Drohiczyn</t>
  </si>
  <si>
    <t>Smaki regionu – II edycja</t>
  </si>
  <si>
    <r>
      <rPr>
        <b/>
        <sz val="10"/>
        <rFont val="Calibri"/>
        <family val="2"/>
        <charset val="238"/>
        <scheme val="minor"/>
      </rPr>
      <t>Cel operacji:</t>
    </r>
    <r>
      <rPr>
        <sz val="10"/>
        <rFont val="Calibri"/>
        <family val="2"/>
        <charset val="238"/>
        <scheme val="minor"/>
      </rPr>
      <t xml:space="preserve"> Celem operacji jest przeszkolenie grupy docelowej na temat wytwarzania lokalnych produktów: kiszki ziemniaczanej/babki, miodu, kisielu owsianego, makaronu oraz marcinka.  
</t>
    </r>
    <r>
      <rPr>
        <b/>
        <sz val="10"/>
        <rFont val="Calibri"/>
        <family val="2"/>
        <charset val="238"/>
        <scheme val="minor"/>
      </rPr>
      <t>Przedmiot operacji:</t>
    </r>
    <r>
      <rPr>
        <sz val="10"/>
        <rFont val="Calibri"/>
        <family val="2"/>
        <charset val="238"/>
        <scheme val="minor"/>
      </rPr>
      <t xml:space="preserve"> Przedmiotem operacji jest organizacja warsztatów z wykonywania zdrowych i naturalnych potraw. Następnie odbędzie się seminarium, podczas którego zostaną poruszone tematy krótkich łańcuch dostaw oraz możliwość rozwoju w tym kontekście wiejskiej przedsiębiorczości. Innym poruszonym zagadnieniem będą systemy jakości żywności w Polsce oraz nowe technologie EM (Efektywnych Mikroorganizmów) w rolnictwie ekologicznym i nie tylko. Kolejną formą realizacji operacji będzie konkurs kulinarny na najlepsze smaki regionu, w trzech kategoriach: dania bezmięsne, dania mięsne i słodkości. Organizacja konkursu kulinarnego zmobilizuje lokalną społeczność do wzięcia udziału ze swoimi wyrobami kulinarnymi i podzielenia się tradycyjnymi przepisami, często przekazywanymi z pokolenia na pokolenie. </t>
    </r>
    <r>
      <rPr>
        <b/>
        <sz val="10"/>
        <rFont val="Calibri"/>
        <family val="2"/>
        <charset val="238"/>
        <scheme val="minor"/>
      </rPr>
      <t>Temat operacji</t>
    </r>
    <r>
      <rPr>
        <sz val="10"/>
        <rFont val="Calibri"/>
        <family val="2"/>
        <charset val="238"/>
        <scheme val="minor"/>
      </rPr>
      <t xml:space="preserve">: Upowszechnianie wiedzy w zakresie tworzenia krótkich łańcuchów dostaw w rozumieniu art. 2 ust. 1 akapit drugi lit. m rozporządzenia nr 1305/2013 w sektorze rolno-spożywczym;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r>
  </si>
  <si>
    <t>Warsztaty/ Seminarium/ Konkurs/ Publikacja</t>
  </si>
  <si>
    <t>Liczba warsztatów/ Liczba uczestników warsztatów/ Liczba seminariów/ Liczba uczestników seminariów/ Liczba konkursów/ Liczba uczestników konkursów/ Liczba tytułów publikacji</t>
  </si>
  <si>
    <t>5/50/1/30/1/min. 20/1</t>
  </si>
  <si>
    <t>Grupę docelową stanowić będą mieszkańcy obszarów wiejskich z powiatu hajnowskiego.</t>
  </si>
  <si>
    <t xml:space="preserve">22 492,00 </t>
  </si>
  <si>
    <t xml:space="preserve">  ul. 1-go Maja 77, 
17-240 Czeremcha
</t>
  </si>
  <si>
    <t>Wyjazd studyjny – Szlakiem Kulinarnym Podkarpackich Smaków</t>
  </si>
  <si>
    <r>
      <rPr>
        <b/>
        <sz val="10"/>
        <rFont val="Calibri"/>
        <family val="2"/>
        <charset val="238"/>
        <scheme val="minor"/>
      </rPr>
      <t>Cel operacji:</t>
    </r>
    <r>
      <rPr>
        <sz val="10"/>
        <rFont val="Calibri"/>
        <family val="2"/>
        <charset val="238"/>
        <scheme val="minor"/>
      </rPr>
      <t xml:space="preserve"> Celem operacji jest poznanie dobrych praktyk oraz nawiązanie współpracy partnerskiej pomiędzy przedsiębiorcami, w tym producentami lokalnymi, NGO i JST w zakresie promocji i dystrybucji produktów lokalnych Podlasia Nadbużańskiego.</t>
    </r>
    <r>
      <rPr>
        <b/>
        <sz val="10"/>
        <rFont val="Calibri"/>
        <family val="2"/>
        <charset val="238"/>
        <scheme val="minor"/>
      </rPr>
      <t xml:space="preserve"> Przedmiot operacji: </t>
    </r>
    <r>
      <rPr>
        <sz val="10"/>
        <rFont val="Calibri"/>
        <family val="2"/>
        <charset val="238"/>
        <scheme val="minor"/>
      </rPr>
      <t xml:space="preserve">Przedmiotem operacji jest organizacja wizyty studyjnej, która wskaże możliwości rozwoju terenów nadbużańskich i sposobów wspierania współpracy pomiędzy podmiotami działającymi w obszarze produktu lokalnego. Wyjazd dodatkowo zaktywizuje jego uczestników i pobudzi ich do podejmowania oraz wdrażania inicjatyw związanych z rozwojem wszelkich form przedsiębiorczości prowadzących do tworzenia nowych miejsc pracy, ze szczególnym uwzględnieniem produktu lokalnego. </t>
    </r>
    <r>
      <rPr>
        <b/>
        <sz val="10"/>
        <rFont val="Calibri"/>
        <family val="2"/>
        <charset val="238"/>
        <scheme val="minor"/>
      </rPr>
      <t xml:space="preserve">Temat operacji: </t>
    </r>
    <r>
      <rPr>
        <sz val="10"/>
        <rFont val="Calibri"/>
        <family val="2"/>
        <charset val="238"/>
        <scheme val="minor"/>
      </rPr>
      <t xml:space="preserve">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r>
  </si>
  <si>
    <t>1/35</t>
  </si>
  <si>
    <t xml:space="preserve">Grupę docelową stanowić będą: osoby/podmioty zajmujące się produkcją i promocją produktów lokalnych ( w tym przedsiębiorcy, organizacje pozarządowe), branża turystyczna; samorządowcy, przedstawiciele jst, ośrodków kultury.
</t>
  </si>
  <si>
    <t>Nowoczesne technologie stosowane w rolnictwie - praktyczne aspekty zastosowania w gospodarstwie rolnym</t>
  </si>
  <si>
    <r>
      <rPr>
        <b/>
        <sz val="10"/>
        <rFont val="Calibri"/>
        <family val="2"/>
        <charset val="238"/>
        <scheme val="minor"/>
      </rPr>
      <t>Cel operacji:</t>
    </r>
    <r>
      <rPr>
        <sz val="10"/>
        <rFont val="Calibri"/>
        <family val="2"/>
        <charset val="238"/>
        <scheme val="minor"/>
      </rPr>
      <t xml:space="preserve"> Celem operacji jest nabycie wiedzy na temat nowoczesnych technologii, innowacyjnych rozwiązań stosowanych w rolnictwie. </t>
    </r>
    <r>
      <rPr>
        <b/>
        <sz val="10"/>
        <rFont val="Calibri"/>
        <family val="2"/>
        <charset val="238"/>
        <scheme val="minor"/>
      </rPr>
      <t>Przedmiot operacji:</t>
    </r>
    <r>
      <rPr>
        <sz val="10"/>
        <rFont val="Calibri"/>
        <family val="2"/>
        <charset val="238"/>
        <scheme val="minor"/>
      </rPr>
      <t xml:space="preserve"> Inicjatywa będzie polegała na organizacji 4 konferencji podczas których przewidziano część dyskusyjną z pokazem praktycznym stosowania innowacyjnych rozwiązań w produkcji rolniczej. Przewidziano też obecność przedstawicieli firm i instytucji działających na rzecz rolnictwa by stworzyć forum do wymiany wiedzy i doświadczeń co powinno przyczynić się do budowania dobrych relacji i zaufania, a w przyszłości tworzenia grup operacyjnych. </t>
    </r>
    <r>
      <rPr>
        <b/>
        <sz val="10"/>
        <rFont val="Calibri"/>
        <family val="2"/>
        <charset val="238"/>
        <scheme val="minor"/>
      </rPr>
      <t xml:space="preserve">Temat operacji: </t>
    </r>
    <r>
      <rPr>
        <sz val="10"/>
        <rFont val="Calibri"/>
        <family val="2"/>
        <charset val="238"/>
        <scheme val="minor"/>
      </rPr>
      <t xml:space="preserve">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t>
    </r>
  </si>
  <si>
    <t>4/480</t>
  </si>
  <si>
    <t>Grupa docelową stanowią rolnicy z województwa podlaskiego oraz studenci i uczniowie kierunku rolnictwo oraz kierunków pochodnych.</t>
  </si>
  <si>
    <t>Wyższa Szkoła Agrobiznesu w Łomży</t>
  </si>
  <si>
    <t>ul. Studencka 19,           18-400 Łomża</t>
  </si>
  <si>
    <t>Zostań nad Bugiem - tu się dzieje!</t>
  </si>
  <si>
    <r>
      <rPr>
        <b/>
        <sz val="10"/>
        <rFont val="Calibri"/>
        <family val="2"/>
        <charset val="238"/>
        <scheme val="minor"/>
      </rPr>
      <t>Cel operacji:</t>
    </r>
    <r>
      <rPr>
        <sz val="10"/>
        <rFont val="Calibri"/>
        <family val="2"/>
        <charset val="238"/>
        <scheme val="minor"/>
      </rPr>
      <t xml:space="preserve"> Celem operacji jest poszerzenie wiedzy i podniesienie umiejętności dzieci i młodzieży z terenu Podlasia Nadbużańskiego w obszarze możliwości rozwoju zawodowego, jakie dają zasoby środowiska naturalnego, małe przetwórstwo oraz turystyka i lokalne rzemiosło. </t>
    </r>
    <r>
      <rPr>
        <b/>
        <sz val="10"/>
        <rFont val="Calibri"/>
        <family val="2"/>
        <charset val="238"/>
        <scheme val="minor"/>
      </rPr>
      <t xml:space="preserve">Przedmiot operacji: </t>
    </r>
    <r>
      <rPr>
        <sz val="10"/>
        <rFont val="Calibri"/>
        <family val="2"/>
        <charset val="238"/>
        <scheme val="minor"/>
      </rPr>
      <t xml:space="preserve"> Przedmiotem operacji jest organizacja warsztatów w trakcie których zostanie przekazana wiedza na temat powstawania nowoczesnego przetwórstwa lokalnego i tworzenia produktów lokalnych w lokalnej gastronomii oraz zaprezentowane zostaną możliwości wykorzystania lokalnych zasobów środowiska takie jak: rzeka Bug, fauna i flora Podlasia Nadbużańskiego, kopalnie kredy. </t>
    </r>
    <r>
      <rPr>
        <b/>
        <sz val="10"/>
        <rFont val="Calibri"/>
        <family val="2"/>
        <charset val="238"/>
        <scheme val="minor"/>
      </rPr>
      <t>Temat operacji:</t>
    </r>
    <r>
      <rPr>
        <sz val="10"/>
        <rFont val="Calibri"/>
        <family val="2"/>
        <charset val="238"/>
        <scheme val="minor"/>
      </rPr>
      <t xml:space="preserve">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Wspieranie rozwoju przedsiębiorczości na obszarach wiejskich przez podnoszenie poziomu wiedzy i umiejętności w obszarach innych niż wskazane w temacie 6; Promocja jakości życia na wsi lub promocja wsi jako miejsca do życia i rozwoju zawodowego. </t>
    </r>
  </si>
  <si>
    <t>5/75</t>
  </si>
  <si>
    <t>Grupa docelową stanowią dzieci i młodzież w przedziale wiekowym 7-35 lat z obszaru „LOT nad Bugiem”.</t>
  </si>
  <si>
    <t xml:space="preserve">17 662,15 </t>
  </si>
  <si>
    <t>„PSZCZOŁA BLIŻEJ NAS”</t>
  </si>
  <si>
    <r>
      <rPr>
        <b/>
        <sz val="10"/>
        <rFont val="Calibri"/>
        <family val="2"/>
        <charset val="238"/>
        <scheme val="minor"/>
      </rPr>
      <t xml:space="preserve">Cel operacji: </t>
    </r>
    <r>
      <rPr>
        <sz val="10"/>
        <rFont val="Calibri"/>
        <family val="2"/>
        <charset val="238"/>
        <scheme val="minor"/>
      </rPr>
      <t xml:space="preserve">Celem operacji jest popularyzacja wśród uczniów roli pszczoły miodnej w środowisku naturalnym oraz wiedzy odnośnie możliwości funkcjonowania pszczoły miodnej w industrialnej rzeczywistości. Ponadto zachęcenie młodych ludzi do obserwowania życia pszczół i ich zwyczajów, zaczerpnięcia wiedzy na temat roślin miododajnych i pszczelarstwa oraz uświadomienia młodzieży znaczenia produktów pszczelich dla zdrowia człowieka. </t>
    </r>
    <r>
      <rPr>
        <b/>
        <sz val="10"/>
        <rFont val="Calibri"/>
        <family val="2"/>
        <charset val="238"/>
        <scheme val="minor"/>
      </rPr>
      <t xml:space="preserve">Przedmiot operacji: </t>
    </r>
    <r>
      <rPr>
        <sz val="10"/>
        <rFont val="Calibri"/>
        <family val="2"/>
        <charset val="238"/>
        <scheme val="minor"/>
      </rPr>
      <t>Przedmiotem operacji jest organizacja konkurs na najlepszą pracę stylistyczną</t>
    </r>
    <r>
      <rPr>
        <b/>
        <sz val="10"/>
        <rFont val="Calibri"/>
        <family val="2"/>
        <charset val="238"/>
        <scheme val="minor"/>
      </rPr>
      <t xml:space="preserve"> </t>
    </r>
    <r>
      <rPr>
        <sz val="10"/>
        <rFont val="Calibri"/>
        <family val="2"/>
        <charset val="238"/>
        <scheme val="minor"/>
      </rPr>
      <t>w dwóch kategoriach wiekowych: uczniom szkół podstawowych klasy 7-8 oraz uczniom szkół ponadpodstawowych  klasy 1-3</t>
    </r>
    <r>
      <rPr>
        <b/>
        <sz val="10"/>
        <rFont val="Calibri"/>
        <family val="2"/>
        <charset val="238"/>
        <scheme val="minor"/>
      </rPr>
      <t xml:space="preserve">. </t>
    </r>
    <r>
      <rPr>
        <sz val="10"/>
        <rFont val="Calibri"/>
        <family val="2"/>
        <charset val="238"/>
        <scheme val="minor"/>
      </rPr>
      <t xml:space="preserve">Tytuł pracy stylistycznej to Pszczoła bliżej nas. Konkurs jest dobrą formą,  aby rozwinąć popularyzację wśród uczniów roli pszczoły miodnej w środowisku naturalnym oraz wiedzy odnośnie możliwości funkcjonowania pszczoły miodnej w industrialnej rzeczywistości. Ponadto ma zachęcić młodych ludzi do obserwowania życia pszczół i ich zwyczajów, zaczerpnięcia wiedzy na temat roślin miododajnych i pszczelarstwa oraz uświadomienia młodzieży znaczenia produktów pszczelich dla zdrowia człowieka. </t>
    </r>
    <r>
      <rPr>
        <b/>
        <sz val="10"/>
        <rFont val="Calibri"/>
        <family val="2"/>
        <charset val="238"/>
        <scheme val="minor"/>
      </rPr>
      <t xml:space="preserve">Temat operacji: </t>
    </r>
    <r>
      <rPr>
        <sz val="10"/>
        <rFont val="Calibri"/>
        <family val="2"/>
        <charset val="238"/>
        <scheme val="minor"/>
      </rPr>
      <t xml:space="preserve">Upowszechnianie wiedzy w zakresie dotyczącym zachowania różnorodności genetycznej roślin lub zwierząt;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r>
  </si>
  <si>
    <t>Liczba konkursów/ Liczba uczestników konkursów</t>
  </si>
  <si>
    <t xml:space="preserve">Grupę docelową operacji  stanowić będzie młodzież klas 7-8 szkoły podstawowej oraz młodzież klas 1-3 szkół ponadpodstawowych z terenów wiejskich z województwa podlaskiego. </t>
  </si>
  <si>
    <t>Podlaska Izba Rolnicza</t>
  </si>
  <si>
    <t>ul. Wierzbowa 57, 16-070 Porosły</t>
  </si>
  <si>
    <t>„DbaMY o nasz klimat na wsi”</t>
  </si>
  <si>
    <r>
      <rPr>
        <b/>
        <sz val="10"/>
        <rFont val="Calibri"/>
        <family val="2"/>
        <charset val="238"/>
        <scheme val="minor"/>
      </rPr>
      <t>Cel operacji:</t>
    </r>
    <r>
      <rPr>
        <sz val="10"/>
        <rFont val="Calibri"/>
        <family val="2"/>
        <charset val="238"/>
        <scheme val="minor"/>
      </rPr>
      <t xml:space="preserve"> Głównym celem projektu jest aktywizacja mieszkańców, wzmocnienie i wspieranie włączenia społecznego, ograniczania ubóstwa i rozwoju gospodarczego na obszarach wiejskich w powiecie sokólskim. </t>
    </r>
    <r>
      <rPr>
        <b/>
        <sz val="10"/>
        <rFont val="Calibri"/>
        <family val="2"/>
        <charset val="238"/>
        <scheme val="minor"/>
      </rPr>
      <t>Przedmiot operacji:</t>
    </r>
    <r>
      <rPr>
        <sz val="10"/>
        <rFont val="Calibri"/>
        <family val="2"/>
        <charset val="238"/>
        <scheme val="minor"/>
      </rPr>
      <t xml:space="preserve"> Przedmiotem operacji jest organizacja warsztatów i wyjazdu studyjnego oraz publikacja na temat zdrowego odżywiania . Warsztaty i szkolenia składają się z dwóch części: teoretycznej i zajęć praktycznych. Przedstawiane będą min bloki tematyczne: Krótkie Łańcuchy Dostaw (przedstawienie idei  i wspieranie na rzecz ochrony klimatu w rolnictwie); specyfika rolnictwa woj. podlaskiego, gospodarstwa ekologiczne;  ochrona środowiska, a rozwój różnych gałęzi rolnictwa (pszczelarstwo, ogrodnictwo); propagowanie zdrowego odżywiania; wpływ klimatu na zdrowie; znaczenie jakości gleby, powietrza i wody;
Hortiterapia – rozwój inicjatywy ogrodów przydomowych – jako źródła dodatkowego dochodu oraz możliwości. </t>
    </r>
    <r>
      <rPr>
        <b/>
        <sz val="10"/>
        <rFont val="Calibri"/>
        <family val="2"/>
        <charset val="238"/>
        <scheme val="minor"/>
      </rPr>
      <t xml:space="preserve">Temat operacji: </t>
    </r>
    <r>
      <rPr>
        <sz val="10"/>
        <rFont val="Calibri"/>
        <family val="2"/>
        <charset val="238"/>
        <scheme val="minor"/>
      </rPr>
      <t xml:space="preserve">Upowszechnianie wiedzy w zakresie tworzenia krótkich łańcuchów dostaw w rozumieniu art. 2 ust. 1 akapit drugi lit. m rozporządzenia nr 1305/2013 w sektorze rolno-spożywczym;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 </t>
    </r>
  </si>
  <si>
    <t>Warsztaty/ Wyjazd studyjny/ Informacje i publikacje w internecie</t>
  </si>
  <si>
    <t>2/60/1/16/1/3/15250</t>
  </si>
  <si>
    <t xml:space="preserve">Operacja jest skierowana do członkiń Kół Gospodyń Wiejskich, głownie kobiet 50+ z terenów wiejskich gminy Krynki pow. sokólski z dużym bezrobociem, zagrożonych ubóstwem i wykluczeniem społecznym, osoby z niepełnosprawnościami oraz osoby do 35 r życia.  </t>
  </si>
  <si>
    <t>Koło Gospodyń Wiejskich w Łapiczach "Łapiczanki"</t>
  </si>
  <si>
    <t>Łapicze 36, 16-120 Krynki</t>
  </si>
  <si>
    <t>„Tradycyjne kulinarne wczoraj i dziś”</t>
  </si>
  <si>
    <r>
      <rPr>
        <b/>
        <sz val="10"/>
        <rFont val="Calibri"/>
        <family val="2"/>
        <charset val="238"/>
        <scheme val="minor"/>
      </rPr>
      <t xml:space="preserve">Cel operacji: </t>
    </r>
    <r>
      <rPr>
        <sz val="10"/>
        <rFont val="Calibri"/>
        <family val="2"/>
        <charset val="238"/>
        <scheme val="minor"/>
      </rPr>
      <t xml:space="preserve">Głównym celem operacji jest aktywizacja mieszkańców wsi na rzecz podejmowania inicjatyw w zakresie rozwoju obszarów wiejskich, w tym kreowania miejsc pracy na terenach wiejskich. Operacja ukaże uczestnikom sztukę kulinarną, warsztaty będą okazją do pozyskania umiejętności z zakresu kuchmistrzostwa. </t>
    </r>
    <r>
      <rPr>
        <b/>
        <sz val="10"/>
        <rFont val="Calibri"/>
        <family val="2"/>
        <charset val="238"/>
        <scheme val="minor"/>
      </rPr>
      <t>Przedmiot operacji:</t>
    </r>
    <r>
      <rPr>
        <sz val="10"/>
        <rFont val="Calibri"/>
        <family val="2"/>
        <charset val="238"/>
        <scheme val="minor"/>
      </rPr>
      <t xml:space="preserve"> Przedmiotem operacji jest organizacja warsztatów i wyjazdu studyjnego. Poznanie nowych zagadnień z zakresu sztuki kulinarnej, tradycji kulinarnych oraz bezpieczeństwa jakości żywności pozwoli na podjęcie inicjatyw, na obszarach wiejskich, które przyczynia się do zwiększenia aktywności mieszkańców wsi. Odbiorcy operacji będą mogli otworzyć lub rozwinąć własną działalność gospodarczą, co spowoduje powstawanie nowych miejsc pracy i włączy w aktywność społeczną mieszkańców obszarów wiejskich. Przedstawienie fachowej wiedzy w zakresie bezpieczeństwa i jakości produktów tradycyjnych i regionalnych ma na celu tworzenia się wspólnych inicjatyw podejmowanych przez rolników na obszarach wiejskich.  Umożliwienie osobom wykluczonym, uczestnictwa w wyjeździe warsztatowym i zapoznania się z profesjonalną sztuką kuchmistrzowską oraz historycznymi tradycjami kulinarnymi wzbogaci ich wiedzę i poszerzy kompetencję umożliwiając pełne wykorzystanie potencjału wsi. </t>
    </r>
    <r>
      <rPr>
        <b/>
        <sz val="10"/>
        <rFont val="Calibri"/>
        <family val="2"/>
        <charset val="238"/>
        <scheme val="minor"/>
      </rPr>
      <t xml:space="preserve"> Temat operacji:</t>
    </r>
    <r>
      <rPr>
        <sz val="10"/>
        <rFont val="Calibri"/>
        <family val="2"/>
        <charset val="238"/>
        <scheme val="minor"/>
      </rPr>
      <t xml:space="preserve"> Upowszechnianie wiedzy w zakresie systemów jakości żywności, o których mowa w art. 16 ust. 1 lit. a lub b rozporządzenia nr 1305/2013; Wspieranie rozwoju przedsiębiorczości na obszarach wiejskich przez podnoszenie poziomu wiedzy i umiejętności w obszarze małego przetwórstwa lokalnego lub w obszarze rozwoju zielonej gospodarki, w tym tworzenie nowych miejsc pracy; Wspieranie rozwoju przedsiębiorczości na obszarach wiejskich przez podnoszenie poziomu wiedzy i umiejętności w obszarach innych niż wskazane w temacie 6; Promocja jakości życia na wsi lub promocja wsi jako miejsca do życia i rozwoju zawodowego. </t>
    </r>
  </si>
  <si>
    <t>2/50/1/30</t>
  </si>
  <si>
    <t xml:space="preserve">Grupę docelową operacji stanowić będą mieszkańcy obszarów wiejskich w tym: rolnicy członkowie kół gospodyń wiejskich i uczniowie szkół rolniczych o profilu lub zakresie nauczania dot. przetwórstwa żywności, towaroznawstwa lub gastronomii. </t>
  </si>
  <si>
    <t>Podlaski Ośrodek Doradztwa Rolniczego w Szepietowie</t>
  </si>
  <si>
    <t>Szepietowo Wawrzyńce 64,         18-210 Szepietowo</t>
  </si>
  <si>
    <t>Cyfrowa wieś – w poszukiwaniu nowych kompetencji</t>
  </si>
  <si>
    <r>
      <rPr>
        <b/>
        <sz val="10"/>
        <rFont val="Calibri"/>
        <family val="2"/>
        <charset val="238"/>
        <scheme val="minor"/>
      </rPr>
      <t>Cel operacji:</t>
    </r>
    <r>
      <rPr>
        <sz val="10"/>
        <rFont val="Calibri"/>
        <family val="2"/>
        <charset val="238"/>
        <scheme val="minor"/>
      </rPr>
      <t xml:space="preserve"> Celem operacji jest podniesienie poziomu wiedzy mieszkańców obszarów wiejskich oraz osób prowadzących działalność na terenach wiejskich na temat promocji, sprzedaży oraz marketingu za pomocą narzędzi internetowych. </t>
    </r>
    <r>
      <rPr>
        <b/>
        <sz val="10"/>
        <rFont val="Calibri"/>
        <family val="2"/>
        <charset val="238"/>
        <scheme val="minor"/>
      </rPr>
      <t xml:space="preserve">Przedmiot operacji: </t>
    </r>
    <r>
      <rPr>
        <sz val="10"/>
        <rFont val="Calibri"/>
        <family val="2"/>
        <charset val="238"/>
        <scheme val="minor"/>
      </rPr>
      <t xml:space="preserve">Przedmiotem operacji jest organizacja dwóch 4-dniowych szkoleń z zakresu marketingu w internecie, sprzedaży w internecie, profesjonalnego wykorzystania socjal media do promocji. Będą one dostosowane do potrzeb odbiorców i realizowane poprzez aktywne formy sprzyjające nabywaniu konkretnych praktycznych umiejętności. Podczas warsztatów uczestnicy nabędą wiedzę na temat tworzenia oferty sprzedaży internetowej dotyczących wytarzania naturalnych produktów żywnościowych oraz usług turystycznych opartych o naturalne zasoby. </t>
    </r>
    <r>
      <rPr>
        <b/>
        <sz val="10"/>
        <rFont val="Calibri"/>
        <family val="2"/>
        <charset val="238"/>
        <scheme val="minor"/>
      </rPr>
      <t xml:space="preserve">Temat operacji: </t>
    </r>
    <r>
      <rPr>
        <sz val="10"/>
        <rFont val="Calibri"/>
        <family val="2"/>
        <charset val="238"/>
        <scheme val="minor"/>
      </rPr>
      <t>Upowszechnianie wiedzy w zakresie optymalizacji wykorzystywania przez mieszkańców obszarów wiejskich zasobów środowiska naturalnego; Wspieranie rozwoju przedsiębiorczości na obszarach wiejskich przez podnoszenie poziomu wiedzy i umiejętności w obszarach innych niż wskazane w temacie 6; Promocja jakości życia na wsi lub promocja wsi jako miejsca do życia i rozwoju zawodowego; Wspieranie rozwoju społeczeństwa cyfrowego na obszarach wiejskich przez podnoszenie poziomu wiedzy w tym zakresie.</t>
    </r>
  </si>
  <si>
    <t>2/30</t>
  </si>
  <si>
    <t>Grupę docelową stanowić będą mieszkańcy obszarów wiejskich z województwa podlaskiego,  z terenów gminy Boćki i gminy Nowogród.</t>
  </si>
  <si>
    <t>SD Solutions Daniel Prokopiuk</t>
  </si>
  <si>
    <t xml:space="preserve">                                       ul. Łącznikowa 26c/2, 15-163 Białystok</t>
  </si>
  <si>
    <t>Stowarzyszenie Turystyczne Kaszuby</t>
  </si>
  <si>
    <t>ul. Klasztorna 1, 83-300 Kartuzy</t>
  </si>
  <si>
    <t>Smaki Suwalszczyzny - inspiracje z podlaskiego Szlaku Kulinarnego</t>
  </si>
  <si>
    <t>Celem operacji jest aktywizacja mieszkańców na rzecz wzrostu znaczenia produktu regionalnego/lokalnego oraz certyfikacji żywności jako narzędzia poprawy konkurencyjności obszaru oraz upowszechnienie aktualnej wiedzy oraz wymiana doświadczeń i wzrost umiejętności praktycznych. Operacja realizowana będzie poprzez organizację wyjazdu studyjnego na Suwalszczyznę. Wyjazd   będzie okazją do pozyskania wiedzy z zakresu produktów lokalnych i tradycyjnych, promocji przetwórstwa lokalnego, realizacji działań mających na celu stworzenie i wypromowanie rozpoznawalnej marki.</t>
  </si>
  <si>
    <t>Lepszy przykład niż wykład - wizyta studyjna w Toskanii</t>
  </si>
  <si>
    <t>Celem operacji jest transfer innowacyjnych rozwiązań, nabycie praktycznej wiedzy w zakresie komercjalizacji produktów tradycyjnych i regionalnych, w tym produktów wytwarzanych w ramach systemów jakości oraz przetwórstwa na przykładzie rozwiązań wdrożonych w Toskanii. Organizacja wizyty studyjnej do Toskanii przyczyni się do poznania sprawdzonych przykładów w zakresie przetwórstwa, sprzedaży i ochrony przez zafałszowaniem produktu ze znakiem jakości oraz form kooperacji na rzecz rozwoju przedsiębiorczości. Operacja posłuży również w nawiązaniu bezpośrednich kontaktów oraz nawiązaniu współpracy z partnerami ze strony włoskiej.</t>
  </si>
  <si>
    <t>Gminny Ośrodek Kultury Sportu i Rekreacji w Chmielnie</t>
  </si>
  <si>
    <t>Pszczółkowskie Forum Pszczelarskie - Miodowy BEE'znes</t>
  </si>
  <si>
    <t xml:space="preserve">Celem operacji jest zapewnienie transferu wiedzy i promocja zdrowego trybu życia na wsi oraz zwiększenie dbałości o środowisko szczególnie wśród dzieci i młodzieży oraz zwiększenie poziomu innowacyjności i dochodowości tradycyjnych gałęzi produkcji rolnej na przykładzie pszczelarstwa. Realizacja operacji umożliwi i wymianę wiedzy pomiędzy jej uczestnikami, zwiększy liczbę zainteresowanych stron w proces rozwoju lokalnego pszczelarstwa co wpłynie na rozwój przedsiębiorczości i podniesie identyfikowalność lokalną mieszkańców gminy.  </t>
  </si>
  <si>
    <t>warsztat, konferencja, konkurs</t>
  </si>
  <si>
    <t xml:space="preserve">mieszkańcy województwa pomorskiego, w tym głównie gminy Pszczółki </t>
  </si>
  <si>
    <t>Gmina Pszczółki</t>
  </si>
  <si>
    <t>ul. Pomorska 18, 83-032 Pszczółki</t>
  </si>
  <si>
    <t>III Pomorska Spartakiada Kulturalno- Rekreacyjna Kół Gospodyń Wiejskich</t>
  </si>
  <si>
    <t xml:space="preserve">Celem operacji jest integracja środowiska wiejskiego poprzez prezentację aktywności, talentów kół gospodyń wiejskich z województwa pomorskiego. Operacja realizowana będzie poprzez organizację olimpiady kulturalno-sportowej – spartakiady. Spartakiada stanie się platformą wymiany wiedzy i doświadczenia pomiędzy podmiotami uczestniczącymi w rozwoju obszarów wiejskich i wyłoni najaktywniejsze koła na Pomorzu.
</t>
  </si>
  <si>
    <t>Szlaki rowerowe Kaszubskiej Marszruty jako miejsca przyjazne rowerzystom</t>
  </si>
  <si>
    <t>Celem operacji jest zwiększenie udziału podmiotów publicznych, organizacji pozarządowych oraz podmiotów turystycznych we wdrażaniu inicjatyw na rzecz rozwoju obszarów wiejskich. Wzmocnienie i rozszerzenie kontaktów trzech sektorów przyczyni się do rozwoju gospodarczego dotyczącego turystyki rowerowej na obszarach wiejskich poprzez podniesienie standardu obsługi turystów rowerowych i nadawanie podmiotom wyróżniającym się jakością świadczenia usług tytułu Miejsca Przyjaznego Rowerzystom.</t>
  </si>
  <si>
    <t>liczba seminarium</t>
  </si>
  <si>
    <t>mieszkańcy powiatu chojnickiego, w tym przedstawiciele: jst, branży turystycznej, organizacji pozarządowych oraz mieszkańcy województwa pomorskiego i turyści</t>
  </si>
  <si>
    <t>Powiat Chojnicki</t>
  </si>
  <si>
    <t>ul. 31 Stycznia 56, 89-600 Chojnice</t>
  </si>
  <si>
    <t>liczba uczestników seminarium</t>
  </si>
  <si>
    <t>liczba opracowanych logotypów</t>
  </si>
  <si>
    <t>Ekoakcja w Gminie Dębnica Kaszubska</t>
  </si>
  <si>
    <t xml:space="preserve">Celem projektu jest zwiększenie świadomości mieszkańców dotyczącej odpadów i ich wpływu na otaczające nas środowisko oraz nabycie wiedzy i umiejętności zmierzających do racjonalnego gospodarowania odpadami, ich segregowania, ponownego wykorzystania oraz minimalizacji ich wytwarzania. Przedmiotem operacji jest zorganizowanie kampanii edukacyjnej podnoszącej świadomość mieszkańców w zakresie gospodarowania odpadami. Zwiększenie świadomości i aktywności mieszkańców  wpłynie na wielopłaszczyznowy rozwój obszarów wiejskich na terenie gminy Dębnica Kaszubska.  </t>
  </si>
  <si>
    <t>liczba imprez plenerowych (piknik edukacyjny)</t>
  </si>
  <si>
    <t>ul. Antoniego Kani 16a, 76-248 Dębnica Kaszubska</t>
  </si>
  <si>
    <t>liczba uczestników imprez plenerowych</t>
  </si>
  <si>
    <t xml:space="preserve">Celem operacji jest upowszechnienie wiedzy z zakresu zasobów przyrodniczych, kulturowych oraz atrakcji turystycznych gminy Somonino. Operacja realizowana będzie poprzez organizacje warsztatów terenowych na szlakach rekreacyjnych – rowerowych, konkursu na opracowanie planu spaceru rodzinnego obejmującego ciekawe miejsca gminy Somonino,   przeprowadzeniem badań/analiz szlaków   turystycznych przebiegających przez gminę Somonino oraz wydaniem publikacji w postaci map.   Działania zaproponowane w ramach operacji przyczynią się do promocji ruchu turystycznego gminy i okolic oraz zwiększą zaangażowanie mieszkańców w działania na rzecz lokalnego rozwoju.   </t>
  </si>
  <si>
    <t>szkolenie, publikacja, badania/analizy, konkurs</t>
  </si>
  <si>
    <t>mieszkańcy województwa pomorskiego, głównie gminy Somonino</t>
  </si>
  <si>
    <t>ul. Ceynowy 21, 83-314 Somonino</t>
  </si>
  <si>
    <t>Marka lokalna Ziemi Człuchowskiej szansą na rozwój i promocję obszarów wiejskich - organizacja cyklu spotkań dotyczących tworzenia i funkcjonowania marki lokalnej regionu</t>
  </si>
  <si>
    <t>Celem operacji jest zwiększenie wiedzy mieszkańców powiatu człuchowskiego z zakresu tworzenia i funkcjonowania marki lokalnej regionu oraz możliwości rozwojowych jakie daje dla regionu, a także włączenie lokalnej społeczności w proces wdrożenia inicjatywy jaką jest wypracowanie i uruchomienie certyfikacji lokalnych produktów i usług w ramach marki  lokalnej. Konsekwencją działań zaplanowanych w ramach realizacji operacji będzie przygotowanie koncepcji marki lokalnej dla regionu wraz z opracowaniem planu jej wdrożenia.</t>
  </si>
  <si>
    <t>ul. Ogrodowa 26, 77-310 Debrzno</t>
  </si>
  <si>
    <t>liczba koncepcji marki</t>
  </si>
  <si>
    <t>Pomorska Wojewódzka Wystawa Zwierząt Hodowlanych w Lubaniu</t>
  </si>
  <si>
    <t>Celem operacji jest zwiększenie udziału zainteresowanych stron we wdrażaniu inicjatyw na rzecz rozwoju obszarów wiejskich poprzez organizację wystawy zwierząt hodowlanych. Operacja  umożliwi nabycie wiedzy i umiejętności praktycznych związanych z hodowlą zwierząt, pracami hodowlanymi w gospodarstwie rolnym oraz wiedzy w zakresie zachowania różnorodności genetycznej zwierząt i postępów hodowlanych.</t>
  </si>
  <si>
    <t>wystawa, konkurs, publikacja</t>
  </si>
  <si>
    <t>ul. Tadeusza Maderskiego 3, Lubań 83-422 Nowy Barkoczyn</t>
  </si>
  <si>
    <t>liczba dni wystawy</t>
  </si>
  <si>
    <t>liczba wystawców (hodowców)</t>
  </si>
  <si>
    <t>liczba uczestników wystawy</t>
  </si>
  <si>
    <t>Jesienna Wystawa Zwierząt Hodowlanych w Lubaniu</t>
  </si>
  <si>
    <t>VI Ogólnopolski Młodzieżowy Czempionat Koni Sztumskich - Wystawa Specjalistyczna</t>
  </si>
  <si>
    <t xml:space="preserve">Celem operacji jest przeszkolenie hodowców koni z zakresu oceny użytkowości koni sztumskich kwalifikowanych do programów zasobów genetycznych, ukazanie w ramach wystawy zwierząt postępu hodowlanego oraz nabycie wiedzy i umiejętności praktycznych związanych z hodowlą zwierząt na przykładzie koni rasy polski koń zimnokrwisty w typie sztumskim przez  uczestników konkursu "Młody hodowca". Realizacja operacji umożliwi wymianę fachowej wiedzy i doświadczeń, a także wskaże możliwości stosowania praktycznych rozwiązań w pracach hodowlanych.  </t>
  </si>
  <si>
    <t xml:space="preserve">liczba uczestników konkursów </t>
  </si>
  <si>
    <t>Organizacja cyklu warsztatów artystyczno-rękodzielniczych</t>
  </si>
  <si>
    <t>Celem operacji jest upowszechnienie wiedzy i dobrych praktyk w zakresie optymalizacji wykorzystania przez mieszkańców obszarów wiejskich  zasobów środowiska naturalnego. Operacja będzie realizowana  poprzez organizację warsztatów artystyczno - rękodzielniczych. Organizacja warsztatów pozwoli uczestnikom pozyskać umiejętności  dotyczące optymalnego wykorzystania zasobów naturalnych i kulturowych regionu, co wpłynie na zwiększenie aktywności mieszkańców i  poprawę jakości życia na obszarach wiejskich.</t>
  </si>
  <si>
    <t>mieszkańcy powiatu kartuskiego i gminy Przywidz</t>
  </si>
  <si>
    <t>Celem operacji jest aktywizacja młodych mieszkańców gminy Morzeszczyn na rzecz podejmowania inicjatyw w zakresie rozwoju obszarów wiejskich, w tym kreowania miejsc pracy na terenach wiejskich w oparciu o lokalne zasoby. Zaplanowana w ramach operacji wizyta studyjna w wioskach tematycznych pozwoli  zapoznać się z zasadami tworzenia i funkcjonowania przedsiębiorstwa społecznego, co umożliwi uczestnikom podjąć działań zmierzających do wprowadzenia podobnych rozwiązań w swoim otoczeniu.</t>
  </si>
  <si>
    <t>liczba wizyt studyjnych</t>
  </si>
  <si>
    <t>Gminny Ośrodek Kultury w  Morzeszczynie</t>
  </si>
  <si>
    <t>ul. Kociewska 12, 83-132 Morzeszczyn</t>
  </si>
  <si>
    <t>liczba uczestników wizyt studyjnych</t>
  </si>
  <si>
    <t>V Festiwal Truskawek Kaszubskich</t>
  </si>
  <si>
    <t>Celem operacji jest  zwiększenie zainteresowania producentów rolnych produktem regionalnym "truskawka kaszubska" wytwarzanego w ramach systemu jakości żywności ChOG poprzez organizację plenerowej imprezy tematycznej związanej z tradycja truskawkowych dożynek. Realizacja operacji pozwoli na przekazanie informacji o możliwościach, zasadach i korzyściach wynikających z przystępowania do systemów jakości żywności, zwiększy  świadomość konsumentów w zakresie cech odróżniających certyfikowane truskawki kaszubskie, co wpłynie na zwiększenie poziomu identyfikowalności produktu.</t>
  </si>
  <si>
    <t>rolnicy i mieszkańcy województwa pomorskiego, turyści</t>
  </si>
  <si>
    <t>liczba wystawców imprezy plenerowej</t>
  </si>
  <si>
    <t>liczba uczestników imprezy plenerowej</t>
  </si>
  <si>
    <t>Organizacja powiatowych targów rolniczych - Słupskie Pokopki 2021</t>
  </si>
  <si>
    <t>Operacja ma na celu prezentację osiągnięć i wymiana doświadczeń w zakresie rolnictwa i przetwórstwa rolnego, sprzedaż produktów rolnych, umożliwienie szukania nowych rynków zbytu dla małych gospodarstw oraz firm związanych z branżą rolniczą, a także prezentacja wystawców promujących dawną kulturę wiejską – rękodzielników. Operacja zostanie zrealizowana poprzez organizację wydarzenia plenerowego -  targów, podczas których zaprezentowane zostaną produkty rolne głownie producentów ziemniaków, produkty lokalne (miody, sery, soki)  oraz wyroby rękodzielnicze. Organizacja wydarzenia pobudzi mieszkańców powiatu słupskiego w tym głownie słupskich rolników do rozwoju gospodarczego oraz do rozwoju inicjatyw służących ożywieniu i pielęgnacji produkcji rolniczej oraz tradycji i kultury na szczeblu lokalnym.</t>
  </si>
  <si>
    <t>liczba wystawców</t>
  </si>
  <si>
    <t>liczba dni targowych</t>
  </si>
  <si>
    <t xml:space="preserve">liczba uczestników targów </t>
  </si>
  <si>
    <t>Naturalna aktywizacja w Motarzynie</t>
  </si>
  <si>
    <t>Celem projektu jest aktywizacja młodego pokolenia mieszkańców gminy Dębnica Kaszubska, zwiększenie integracji lokalnej społeczności, włączenie osób zagrożonych wykluczeniem w życie społeczne oraz  rozwój lokalnych inicjatyw. Uczestnicy wezmą udział w warsztatach podczas których zdobędą wiedzę m.in. na temat tworzenia naturalnych ogrodów warzywnych i kwiatowych. Wspólny udział w zajęciach  warsztatowych umożliwi uczestnikom nabycie nowych umiejętności, wzajemne poznanie się i zrozumienie, co w konsekwencji prowadzić będzie do integracji lokalnej społeczności.</t>
  </si>
  <si>
    <t>uczniowie szkół podstawowych oraz podopieczni Środowiskowego Domu Samopomocy z gminy Dębnica Kaszubska</t>
  </si>
  <si>
    <t>ul. Ks. Antoniego Kani 16a, 76-248 Dębnica Kaszubska</t>
  </si>
  <si>
    <t>Dożynki 2021 - Aktywizacja i integracja mieszkańców Gminy Słupsk</t>
  </si>
  <si>
    <t>Głównym celem operacji jest aktywizacja i budowanie tożsamości lokalnej mieszkańców poprzez kultywowanie i pielęgnowanie tradycji, zwyczajów ludowych prezentowanych podczas organizowanych dożynek, a także zaprezentowanie możliwości związanych z lokalną produkcją rolną, w tym produktami regionalnymi. Organizacja wydarzenia promującego lokalną aktywność, w tym twórczość kulturalną i artystyczną oraz wykorzystanie lokalnego dziedzictwa kultury i tradycji ludowej zmotywuje mieszkańców gminy Słupsk do rozwoju inicjatyw służących ożywieniu i pielęgnacji produkcji rolniczej, tradycji i kultury na szczeblu lokalnym.</t>
  </si>
  <si>
    <t>mieszkańcy gminy Słupsk</t>
  </si>
  <si>
    <t>Centrum Kultury i Biblioteka Publiczna Gminy Słupsk</t>
  </si>
  <si>
    <t>ul. Główna 65, 76-200 Głobino</t>
  </si>
  <si>
    <t>Powrót do korzeni szansą na rozwój i aktywizację mieszkańców gminy Damnica i Główczyce</t>
  </si>
  <si>
    <t>Celem operacji jest podniesienie kwalifikacji oraz pobudzenie aktywności mieszkańców gmin Damnica i Główczyce do tworzenia nowych kierunków ich rozwoju  poprzez organizację warsztatów rękodzielniczych. Nabyte przez uczestników umiejętności przyczynią się do stworzenia bazy rękodzielników, z nastawieniem na rozwój unikatowych zawodów, a tym samym pozwolą na pobudzenie aktywności i budowanie więzi społecznej oraz rozwój i promocję gmin.</t>
  </si>
  <si>
    <t>mieszkańcy gmin: Damnica i Główczyce</t>
  </si>
  <si>
    <t>Centrum Edukacji i Kultury w Damnicy</t>
  </si>
  <si>
    <t>ul. Witosa 13, 76-231 Damnica</t>
  </si>
  <si>
    <t>Akademia Młodego Pszczelarza</t>
  </si>
  <si>
    <t xml:space="preserve">Głównym celem operacji jest popularyzacja wiedzy na temat różnorodności biologicznej i zagadnień związanych z rolą owadów, głównie pszczół w ekosystemach związanych z rolnictwem. Operacja będzie realizowana poprzez organizację warsztatów z pszczelarstwa, warsztatów z urządzania ogródka miododajnego, wizyty studyjnej oraz pikniku. Zaplanowane działania zwrócą uwagę młodych ludzi na procesy zachodzące w ekosystemach oraz będą kształtować pozytywne dla środowiska naturalnego postawy i zachowania. </t>
  </si>
  <si>
    <t>warsztaty, wyjazd studyjny, impreza plenerowa</t>
  </si>
  <si>
    <t>młodzież z obszarów produkcji truskawek kaszubskich w województwie pomorskim</t>
  </si>
  <si>
    <t>Celem operacji jest zaktywizowanie mieszkańców wsi poprzez  zainteresowanie podjęciem inicjatywy związanej z rozwijaniem rolnictwa społecznego na obszarach wiejskich, które pozwoli na rozwój usług opiekuńczych na poziomie lokalnym. Działania te realizowane w formie konferencji oraz filmów promocyjnych przyczynią się do rozpropagowania idei tworzenia gospodarstw opiekuńczych na terenach wiejskich, co w konsekwencji pozwoli rozwiać problemy związane z opieką i wyłączeniem społecznym i  przyczyni się do rozwoju przedsiębiorczości na obszarach wiejskich.</t>
  </si>
  <si>
    <t>informacje i publikacje w internecie, konferencja</t>
  </si>
  <si>
    <t>liczba publikacji w internecie (film)</t>
  </si>
  <si>
    <t>rolnicy, doradcy z województwa pomorskiego</t>
  </si>
  <si>
    <t>liczba stron, na których zostanie zamieszczona publikacja</t>
  </si>
  <si>
    <t>liczba uczestników konferencji/w tym liczba doradców</t>
  </si>
  <si>
    <t>30/15</t>
  </si>
  <si>
    <t>Konkurs AKTYWNE SOŁECTWO w koncepcji INTELIGENTNYCH WIOSEK</t>
  </si>
  <si>
    <t xml:space="preserve">Celem operacji jest promocja dobrych praktyk zrealizowanych w latach 2018-2020 wpisujących się w koncepcję inteligentnych wiosek, w zakresie aktywizacji lokalnego społeczeństwa na rzecz podejmowania inicjatyw służących włączeniu społecznemu oraz podejmowania partnerstw międzysektorowych na obszarze działania lokalnej grupy działania „Bursztynowy Pasaż” poprzez organizacje konkursu. </t>
  </si>
  <si>
    <t>sołtysi,  rady sołeckie oraz członkowie lokalnych organizacji społecznych z terenu gmin Gniewino i Wejherowo</t>
  </si>
  <si>
    <t>Stowarzyszenie "Bursztynowy Pasaż" Lokalna Grupa Działania</t>
  </si>
  <si>
    <t>ul. Szkolna 3, 84-250 Gniewino</t>
  </si>
  <si>
    <t>Turystyka na kaszubskiej wsi - prezentacja dobrych praktyk na przykładach z Gminy Chmielno</t>
  </si>
  <si>
    <t>Celem operacji jest wpieranie włączenia społecznego młodej generacji osób zamieszkujących na obszarach wiejskich województwa pomorskiego oraz wsparcie rozwoju gospodarczego poprzez zidentyfikowanie zasobów turystyki wiejskiej i projektów zrealizowanych z udziałem środków unijnych na terenie gminy Chmielno oraz prezentację dobrych praktyk sprzyjających poprawie jakości życia na wsi i promocji wsi jako miejsca do życia i rozwoju zawodowego w kontekście polityki rozwoju obszarów wiejskich. Zaplanowane w ramach operacji działania zwiększą zainteresowanie możliwościami wykorzystania funduszy unijnych na obszarach wiejskich województwa pomorskiego.</t>
  </si>
  <si>
    <t>mieszkańcy województwa pomorskiego, w tym głównie gminy Chmielno</t>
  </si>
  <si>
    <t>liczba audycji telewizyjnych</t>
  </si>
  <si>
    <r>
      <t xml:space="preserve">Upowszechnianie podejścia LEADER w woj. śląskim na przykładzie działalności śląskich LGD. </t>
    </r>
    <r>
      <rPr>
        <sz val="12"/>
        <rFont val="Calibri"/>
        <family val="2"/>
        <charset val="238"/>
        <scheme val="minor"/>
      </rPr>
      <t>Film informacyjno-szkoleniowy.</t>
    </r>
  </si>
  <si>
    <t>Celem operacji jest realizacja krótkiego filmu animowanego, którego tematem będą w szczególności: podejście LEADER w woj. śląskim, ogólna charakterystyka LGD, przykłady wybranych, ciekawych przedsięwzięć zrealizowanych w woj. śląskim przez LGD (dotyczących np. aktywizacji mieszkańców, wspierania rozwoju przedsiębiorczości, promocji wsi, wykorzystania potencjału ekonomicznego, społecznego i środowiskowego danego obszaru). Przedmiotem operacji jest produkcja i opublikowanie w internecie animowanego filmu informacyjno-szkoleniowego.  Tematy operacji: 1, 7, 8, 12.</t>
  </si>
  <si>
    <t>Liczba informacji/publikacji w internecie;                                                   Liczba stron internetowych, na których została zamieszczona informacja/publikacja;                         Liczba odwiedzin strony internetowej</t>
  </si>
  <si>
    <t>1; 14; 4000</t>
  </si>
  <si>
    <t>Bezpośrednia grupa docelowa to przedstawiciele 14 Lokalnych Grup Działania z terenu województwa śląskiego (pracownicy biur, zarządy). Pośrednia grupa docelowa to aktualni i przyszli (potencjalni) beneficjenci 14 LGD oraz ich partnerzy, jst będące członkami LGD oraz przedstawiciele innych LGD krajowych oraz  zagranicznych w ramach działań związanych z sieciowaniem i organizowaniem szkoleń.</t>
  </si>
  <si>
    <t>Śląski Związek Gmin i Powiatów</t>
  </si>
  <si>
    <t>ul. Tadeusza Kościuszki 43/5              40-048 Katowice</t>
  </si>
  <si>
    <t>LEADER szansą rozwoju obszarów wiejskich w perspektywie finansowej 2014-2020</t>
  </si>
  <si>
    <t>Celem operacji jest wzrost poziomu wiedzy uczestników szkolenia na temat inicjatywy LEADER jako szansy rozwoju obszarów wiejskich w perspektywie finansowej 2014-2020. Przedmiotem operacji jest organizacja szkolenia. Tematy operacji: 6, 7, 8, 11.</t>
  </si>
  <si>
    <t>Liczba szkoleń/seminariów/warsztatów/spotkań;                                                    Liczba uczestników/ w tym: liczba przedstawicieli LGD/liczba doradców</t>
  </si>
  <si>
    <t>1; 30/2/0</t>
  </si>
  <si>
    <t>Mieszkańcy Gminy Pilica, stowarzyszenia i organizacje pozarządowe z województwa śląskiego oraz instytucje działające na rzecz rozwoju obszarów wiejskich z terenu województwa śląskiego.</t>
  </si>
  <si>
    <t>ul. Żarnowiecka 46a                                  42-436 Pilica</t>
  </si>
  <si>
    <t>"Leader - sukcesy dzisiaj  i możliwości jutra" kongres liderów kształtujących rozwój obszarów wiejskich LGD "Razem na wyżyny"</t>
  </si>
  <si>
    <t>Celem operacji jest wymiana wiedzy i doświadczeń pomiędzy lokalnymi liderami uczestniczącymi w rozwoju obszarów wiejskich oraz wymiana i rozpowszechnianie rezultatów działań organizacji pozarządowych na rzecz tego rozwoju. Przedmiotem operacji jest organizacja kongresu liderów kształtujących rozwój obszarów wiejskich LGD "Razem na wyżyny". Tematy operacji: 1, 10, 11, 12.</t>
  </si>
  <si>
    <t>Konferencja/ kongres</t>
  </si>
  <si>
    <t>Liczba konferencji/kongresów;                                          Liczba uczestników, w tym: liczba gości zagranicznych/przedstawicieli LGD/ doradców</t>
  </si>
  <si>
    <t>1; 70/0/30/0</t>
  </si>
  <si>
    <t>Przedstawiciele organizacji pozarządowych z terenu gmin LGD ,,Razem na wyżyny” tj. Dąbrowa Zielona, Kłomnice, Kruszyna, Kłomnice, Miedźno, Rędziny oraz członkowie Stowarzyszenia ,,Razem na wyżyny”, przedstawiciele samorządów gminnych, a także przedstawiciele instytucji związanych z rozwojem obszarów wiejskich.</t>
  </si>
  <si>
    <t>Stowarzyszenie "Razem na wyżyny"</t>
  </si>
  <si>
    <t>ul. Cicha 72                                    42-233 Mykanów</t>
  </si>
  <si>
    <t>Wystawa Zwierząt Hodowlanych 2021</t>
  </si>
  <si>
    <t>Celem operacji jest wspieranie transferu wiedzy i innowacji w rolnictwie, leśnictwie i na obszarach wiejskich poprzez upowszechnianie wiedzy w zakresie korzyści wynikających z zachowania różnorodności genetycznej zwierząt oraz popularyzacje najbardziej wydajnych ras zwierząt i zarazem najbardziej dostoswanych do lokalnych warunków. Przedmiotem operacji jest wystawa zwierząt hodowlanych oraz audycje w telewizji. Tematy operacji: 2, 5, 10.</t>
  </si>
  <si>
    <t>Liczba targów/ imprez plenerowych/ wystaw;                   Szacowana liczba uczestników targów/ imprez plenerowych/ wystaw</t>
  </si>
  <si>
    <t>1; 900</t>
  </si>
  <si>
    <t>Hodowcy bydła mięsnego, hodowcy koni, hodowcy owiec, pszczelarze, rolnicy, zwłaszcza ci zajmujący się produkcją zwierzęcą, osoby, które są jednocześnie członkami i przedstawicielami branżowych związków, przedstawiciele instytucji naukowo – badawczych np. Uczelni Wyższych, Instytutów naukowych, uczniowie, studenci i doktoranci szkół o profilu rolniczym, specjaliści z Ośrodka Doradztwa Rolniczego, mieszkańcy obszarów wiejskich, przedstawiciele Izb Rolniczych, przedstawiciele ARiMR, KOWR, Wojewódzkiego Zakładu Weterynarii, zwiedzający XXX Krajową Wystawę Rolniczą oraz uczestnicy Ogólnopolskich Dożynek Jasnogórskich.</t>
  </si>
  <si>
    <t>ul. Kard. Wyszyńskiego 70/126                                       42-200 Częstochowa</t>
  </si>
  <si>
    <t>Liczba audycji/ programów/ spotów w radiu i telewizji;          Łączna liczba osób oglądających program w telewizji oraz słuchaczy radiowych</t>
  </si>
  <si>
    <t>1; 1 000 000</t>
  </si>
  <si>
    <t>10; 200 000</t>
  </si>
  <si>
    <t>Biuletyny i broszury szansą podniesienia efektywności i opłacalności produkcji roślinnej</t>
  </si>
  <si>
    <t>Celem operacji jest dostarczenie informacji służbom doradczym oraz instytucjom obsługującym  sektor rolny na temat najlepszych odmian gatunków roślin uprawnych w woj. śląskim. Przedmiotem operacji jest opracowanie i wydanie biuletynu oraz broszury. Tematy operacji: 4, 5, 7, 12.</t>
  </si>
  <si>
    <t>Publikacja/ materiał drukowany</t>
  </si>
  <si>
    <t>Liczba tytułów publikacji/ materiałów drukowanych</t>
  </si>
  <si>
    <t xml:space="preserve">Producenci rolni, doradztwo rolnicze, firmy handlowo-nasienne, instytucje obsługujące sektor rolny w woj. śląskim. </t>
  </si>
  <si>
    <t>ul. Wiejska 25                     44-180 Pawłowice</t>
  </si>
  <si>
    <t>Dobre praktyki pszczelarskie w odniesieniu do Apiturizmu i Apiterapii w kraju i za granicą</t>
  </si>
  <si>
    <t>Celem operacji jest ułatwianie wymiany wiedzy pomiędzy podmiotami uczestniczącymi w rozwoju obszarów wiejskich oraz wymiana i rozpowszechnianie rezultatów działań na rzecz tego rozwoju z zakresu pszczelarstwa i promocji produktów pszczelich połączonych z pszczelą turystyką. Przedmiotem operacji jest organizacja wyjazdu studyjnego. Tematy operacji: 4, 7, 8.</t>
  </si>
  <si>
    <t>Liczba wyjazdów studyjnych; Liczba uczestników/ w tym: liczba przedstawicieli LGD/ w tym: liczba doradców</t>
  </si>
  <si>
    <t>1; 30/0/0</t>
  </si>
  <si>
    <t xml:space="preserve">Grupa docelowa to osoby w wieku powyżej 18 lat, zamieszkujące na terenach wiejskich województw: łódzkiego, śląskiego i opolskiego (20 osób z woj. śląskiego, 5 osób z woj. łódzkiego oraz 5 osób z woj. opolskiego) posiadające pasiekę pszczelą i zrzeszone w kole pszczelarskim. </t>
  </si>
  <si>
    <t>Regionalny Związek Pszczelarzy</t>
  </si>
  <si>
    <t>ul. Łukowa 57                           42-280 Częstochowa</t>
  </si>
  <si>
    <t>Celem operacji jest wzrost wiedzy oraz nabycie nowej wśród 45 rolników z terenu województwa śląskiego poprzez udział w przedmiotowej operacji pn.: Produkt lokalny
 i turystyczny szansą na rozwój regionu” oraz poznanie dobrych praktyk i kreatywności w zakresie przedsiębiorczości, dzięki wykorzystaniu potencjału lokalnego i walorów turystycznych w budowaniu dochodowej poza rolniczej działalności gospodarczej na przykładzie projektów zrealizowanych przez beneficjentów z terenu działania Suwalsko – Senejskiej Lokalnej Grupy Działania. Przedmiotem operacji jest wyjazd studyjny związany z tematyką produktu lokalnego i turystycznego. Tematy operacji: 7, 12.</t>
  </si>
  <si>
    <t xml:space="preserve">Liczba wyjazdów studyjnych; Liczba uczestników/ w tym: liczba przedstawicieli LGD/ w tym: liczba doradców </t>
  </si>
  <si>
    <t>1; 45/0/0</t>
  </si>
  <si>
    <t xml:space="preserve">Mieszkańcy obszarów wiejskich z terenu województwa śląskiego: rolnicy, członkowie samorządu rolniczego, osoby aktywne w środowisku wiejskim (liderzy), aktywnie współpracujące z innymi rolnikami, które zdobytą wiedzą podzielą się z innymi zainteresowanymi.  </t>
  </si>
  <si>
    <t xml:space="preserve">Śląska Izba Rolnicza </t>
  </si>
  <si>
    <t>ul. Parkowa 20                      42-622 Świerklaniec</t>
  </si>
  <si>
    <t>Mali producenci - Duże możliwości - skracanie łańcucha dostaw żywności i rolniczy handel detaliczny</t>
  </si>
  <si>
    <t>Celem operacji jest możliwość zapoznania się uczestników konferencji z aktualną sytuacją w zakresie podatku dochodowego, podatku od nieruchomości i podatku VAT w RHD, tworzeniem wartości dodanej w gospodarstwie, zagadnieniami etyki w biznesie żywnościowym oraz identyfikowalnością i autentyczności produktów. Realizowana operacja ma na celu wzrost świadomości, pozyskania i wymiany wiedzy, poznania nowych rozwiązań, które służyć mogą producentom produktów w rozwiązywania problemów napotykanych w codziennej działalności. Przedmiotem operacji jest organizacja konferencji. Tematy operacji: 3, 6, 8, 10.</t>
  </si>
  <si>
    <t>1; 200/3/2/2</t>
  </si>
  <si>
    <t>Rolnicy z województwa śląskiego, właściciele małych gospodarstw rolnych, którzy zajmują się wytwarzaniem i sprzedażą produktów, bądź też w planach maja podjęcie tego rodzaju działalności w ramach rolniczego handlu detalicznego oraz widzą konieczność podniesienia swej wiedzy w zakresie tematycznym obejmującym konferencje.</t>
  </si>
  <si>
    <t>Śląska Izba Rolnicza</t>
  </si>
  <si>
    <t>Najlepsze inicjatywy lokalne inteligentnych sołectw w Partnerstwie Północnej Jury</t>
  </si>
  <si>
    <t>Celem operacji jest wielowymiarowa aktywizacja lokalnej społeczności, wzmocnienie integracji i kooperacji społeczności lokalnej Stowarzyszenia PPJ poprzez organizację konkursu i konferencji. Tematy operacji: 6, 8, 10, 12.</t>
  </si>
  <si>
    <t>1; 40/0/0/0</t>
  </si>
  <si>
    <t>Grupę docelową stanowią sołtysi i mieszkańcy sołectw z obszaru Stowarzyszenia "Partnerstwo Północnej Jury"  oraz lokalna społeczność, lokalni liderzy, przedsiębiorcy, rolnicy, NGO z obszaru działania PPJ, przedstawiciele władz, partnerzy.</t>
  </si>
  <si>
    <t>Stowarzyszenie Partnerstwo Północnej Jury</t>
  </si>
  <si>
    <t>ul. Szkolna 2                          42-253 Janów</t>
  </si>
  <si>
    <t xml:space="preserve">Konkurs/olimpiada </t>
  </si>
  <si>
    <t>Liczba konkursów/olimpiad                      Liczba uczestników konkursów/olimpiad</t>
  </si>
  <si>
    <t>1; 18</t>
  </si>
  <si>
    <t>Aktywni na wsi - cykl artykułów promujących inicjatywy mieszkańców województwa śląskiego podejmowane w środowisku wiejskim</t>
  </si>
  <si>
    <t>Celem operacji jest przybliżenie mieszkańcom województwa śląskiego i promocja inicjatyw mieszkańców podejmowanych w środowisku wiejskim na rzecz rozwoju gospodarczego, kulturalnego i społecznego poprzez publikacje cyklu artykułów w czasopismach regionalnych wydawanych na terenie województwa śląskiego w okresie realizacji projektu. Tematy operacji: 4, 8, 10, 12.</t>
  </si>
  <si>
    <t>Szkolenie/seminarium/warsztaty/spotkania</t>
  </si>
  <si>
    <t>Liczba szkoleń/seminariów/warsztatów/spotkań;                                             Liczba uczestników/ w tym: liczba przedstawicieli LGD/liczba doradców</t>
  </si>
  <si>
    <t>1; 50/0/0</t>
  </si>
  <si>
    <t>Rolnicy, mieszkańcy obszarów wiejskich i przedstawiciele instytucji wspierających rozwój obszarów wiejskich - mieszkańcy województwa śląskiego, czytelnicy czasopism regionalnych.</t>
  </si>
  <si>
    <t>ul. Wolności 19                           42-270 Karczewice</t>
  </si>
  <si>
    <t>Prasa</t>
  </si>
  <si>
    <t>Liczba artykułów/ wkładek/ ogłoszeń w prasie</t>
  </si>
  <si>
    <t>Tradycyjne techniki rękodzielnicze siłą Beskidów i okolic</t>
  </si>
  <si>
    <t>Celem operacji jest rozpropagowanie tradycyjnych technik rękodzielniczych, by nie popadły w zapomnienie, rozszerzenie ich na większy obszar, a przez to zachowanie dziedzictwa kulturowego Beskidów i okolic oraz umożliwienie lokalnej ludności zarobkowania na bazie nabytych umiejętności rękodzielniczych.                                                                             Przedmiotem operacja są warsztaty z haftowania i filcowania. Tematy operacji: 7, 8, 10, 12.</t>
  </si>
  <si>
    <t>Liczba szkoleń/seminariów/warsztatów/spotkań;                                         Liczba uczestników/ w tym: liczba przedstawicieli LGD/liczba doradców</t>
  </si>
  <si>
    <t>2; 20/2/2</t>
  </si>
  <si>
    <t>Członkinie Kołach Gospodyń Wiejskich, osoby chcące tworzyć rękodzieło, osoby związane z instytucjami kulturalnymi (np. wiejskimi świetlicami, bibliotekami) gospodarstwami agroturystycznymi i zagrodami edukacyjnymi, przedstawiciele instytucji wspierających rozwój obszarów wiejskich (np. przedstawiciele LGD), doradcy rolniczy związani z WGD oraz osoby zamieszkujące obszary wokół Beskidów.</t>
  </si>
  <si>
    <t>Liczba targów/ imprez plenerowych/ wystaw; Szacowana liczba uczestników targów/imprez plenerowych/ wystaw</t>
  </si>
  <si>
    <t>Organizacja imprezy pn. Śląskie Święto Karpia</t>
  </si>
  <si>
    <t>Celem operacji jest organizacja imprezy pn. Śląskie Święto Karpia oraz promocja produktów i usług lokalnych oraz tradycji kulinarnej związanej z karpiem. Tematy operacji: 1, 8.</t>
  </si>
  <si>
    <t>1; 200</t>
  </si>
  <si>
    <t>Mieszkańcy, lokalni twórcy, przedsiębiorcy, organizacje pozarządowe, osoby pracujące w jst z obszaru Stowarzyszenia, turyści z całego regionu, uczniowie szkół gastronomicznych etc.</t>
  </si>
  <si>
    <t>Stowarzyszenie Rybackie "Żabi Kraj"</t>
  </si>
  <si>
    <t>ul. Mickiewicza 9                          43-430 Skoczów</t>
  </si>
  <si>
    <t>Liczba konkursów/ olimpiad; Liczba uczestników konkursów/olimpiad</t>
  </si>
  <si>
    <t>1; 9</t>
  </si>
  <si>
    <t>Wykorzystanie ziół w gospodarstwie domowym w teorii i praktyce</t>
  </si>
  <si>
    <t>Celem operacji jest przekazanie wiedzy na temat wykorzystania ziół w gospodarstwie domowym zarówno w teorii jak i w praktyce (warsztaty) osobom zamieszkującym obszary wiejskie województwa śląskiego. Tematy operacji: 4, 5, 8.</t>
  </si>
  <si>
    <t>1; 30/0/2</t>
  </si>
  <si>
    <t>Mieszkańcy obszarów wiejskich województwa śląskiego: rolnicy, ich domownicy, członkowie kół gospodyń wiejskich, członkowie stowarzyszeń działających na rzecz wsi oraz doradców rolniczych, którzy są zainteresowani poznaniem uprawy ziół i praktycznym ich wykorzystaniem w gospodarstwie domowym.</t>
  </si>
  <si>
    <t>Tradycyjne rośliny w atrakcyjnych formach - ogrody w szkle kluczem do natury</t>
  </si>
  <si>
    <t>Celem operacji jest przeszkolenie praktyczne w formie warsztatów, mieszkańców z terenu Podbeskidzia z zakresu tworzenia kompozycji z wykorzystaniem tradycyjnych roślin a tym samym rozpropagowanie na wskazanym terenie techniki zakładania mini tradycyjnych ogrodów w szklanych pojemnikach. Tematy operacji: 7, 8, 12.</t>
  </si>
  <si>
    <t>Liczba szkoleń/seminariów/warsztatów/spotkań;                                               Liczba uczestników/ w tym: liczba przedstawicieli LGD/liczba doradców</t>
  </si>
  <si>
    <t>Grupa docelowa projektu to 20 osób reprezentatywnych dla obszarów wiejskich, mogących zdobytą wiedzę i umiejętności przekazać innym, aktywnie uczestniczących w życiu wsi, mających szerokie kontakty na lokalnym obszarze.  Będą to w szczególności członkinie Kół Gospodyń Wiejskich, osoby chcące tworzyć rękodzieło w oparciu o zasoby przyrody w połączeniu z nową, atrakcyjną formą prezentacji, osoby związane z instytucjami kulturalnymi (np. wiejskimi świetlicami, bibliotekami), gospodarstwami agroturystycznymi i zagrodami edukacyjnymi, przedstawiciele instytucji wspierających rozwój obszarów wiejskich (np. przedstawiciele LGD), doradcy rolniczy związani z WGD oraz osoby zamieszkujące obszary wokół Beskidów.</t>
  </si>
  <si>
    <t>Uprawa i wykorzystanie dyni w przetwórstwie jako kierunek rozwoju gospodarstw rolnych</t>
  </si>
  <si>
    <t xml:space="preserve">Celem operacji jest wzrost wiedzy wśród 40 mieszkańców obszarów wiejskich z terenów województwa świętokrzyskiego na temat uprawy i wykorzystania dyni. Wiedza ta zachęci rolników do uprawy dyni. Ważnym elementem operacji będzie wizyta grupy (40osób) na dyniowej farmie i pozyskanie wiedzy na temat pozyskiwania sadzonek, uprawy, wykorzystania, przetwarzania i skupu dyni.  Z analiz i obserwacji prowadzimy w terenie i środowiskach wiejskich wynika, że dokładnie takie jest zapotrzebowanie na podniesienie wiedzy z zakresu uprawy dyni. Działania te wpisują się w cele KSOW, szczególnie Cel 1. Zwiększenie udziału zainteresowanych stron we wdrażaniu inicjatyw na rzecz rozwoju obszarów wiejskich. Jednocześnie realizacja operacji zachęci do działania i pozwoli na wykorzystanie potencjału tkwiącego w mieszkańcach wsi w nadchodzącej przyszłości.    </t>
  </si>
  <si>
    <t>Warsztaty/       szkolenie, wyjazd studyjny</t>
  </si>
  <si>
    <t>liczba uczestników warsztatów/         szkolenia, wyjazdu studyjnego</t>
  </si>
  <si>
    <t xml:space="preserve">Grupą docelową będzie 40 mieszkańców obszarów wiejskich z terenu województwa świętokrzyskiego. Będą to rolnicy, osoby aktywne w środowisku wiejskim, zainteresowane, otwarcie współpracujące z innymi rolnikami, które dalej przekażą wiedzę w terenie.  
</t>
  </si>
  <si>
    <t>Zastosowanie topinamburu w gospodarstwie rolnym i domowym</t>
  </si>
  <si>
    <t>Celem operacji jest  zwiększenie wiedzy wśród 50 mieszkańców obszarów wiejskich terenów województwa świętokrzyskiego na temat uprawy topinamburu oraz możliwości pozyskania dla niego rynków zbytu. Wiedza ta zachęci rolników do uprawy topinamburu, oraz do zagospodarowania trudnych w uprawie terenów rolniczych. Ważnym elementem operacji będą warsztaty kulinarne poprowadzone przez Koło Gospodyń Wiejskich. Z obserwacji jakie prowadzimy w terenie i środowiskach wiejskich wynika, że dokładnie takie jest zapotrzebowanie na podniesienie wiedzy z zakresu uprawy topinamburu.</t>
  </si>
  <si>
    <t>Warsztaty, wyjazd studyjny</t>
  </si>
  <si>
    <t>liczba uczestników warsztatów, wyjazdu studyjnego</t>
  </si>
  <si>
    <t xml:space="preserve">Grupą docelową będzie 50 mieszkańców obszarów wiejskich z terenu województwa świętokrzyskiego. Będą to osoby aktywne w środowisku wiejskim, zainteresowane, otwarcie współpracujące z innymi rolnikami, które dalej przekażą wiedzę w terenie. </t>
  </si>
  <si>
    <t>Agro fotowoltaika wyzwaniem dla rolnictwa</t>
  </si>
  <si>
    <t>Celem operacji jest zwiększenie wiedzy wśród 40 mieszkańców obszarów wiejskich terenów województwa świętokrzyskiego na temat instalacji fotowoltaicznych w gospodarstwach rolnych. Koszty oraz przebieg montażu. Wiedza ta zachęci rolników do montażu instalacji fotowoltaicznych, oraz do zagospodarowania trudnych w uprawie terenów rolniczych. Ważnym elementem operacji będzie konferencja oraz wyjazd studyjny, który przybliży teorię oraz praktykę uczestnikom projektu. Z obserwacji jakie prowadzimy w terenie i środowiskach wiejskich wynika, że dokładnie takie jest zapotrzebowanie na podniesienie wiedzy z zakresu agro fotowoltaiki.</t>
  </si>
  <si>
    <t xml:space="preserve">Konferencja </t>
  </si>
  <si>
    <t>Liczba uczestników konferencji</t>
  </si>
  <si>
    <t xml:space="preserve">Grupą docelową będzie 40 mieszkańców obszarów wiejskich z terenu województwa świętokrzyskiego. Będą to osoby aktywne w środowisku wiejskim, zainteresowane, otwarcie współpracujące z innymi rolnikami, które dalej przekażą wiedzę w terenie. </t>
  </si>
  <si>
    <t>Soja – alternatywa w produkcji roślinnej dla rolników</t>
  </si>
  <si>
    <t>Celem operacji jest zwiększenie wiedzy wśród uczestników z terenów województwa świętokrzyskiego, wymiana wiedzy,  doświadczeń a także poznanie dobrych praktyk w zakresie uprawy alternatywnej rośliny jaką jest soja.  Przedstawiciele świętokrzyskich rolników będą mieli okazję naocznie zobaczyć, że uprawa soi może być ogromną szansą na rozwój obszaru wiejskiego. Wyjazd będzie doskonałą okazją do nawiązania nowych kontaktów, wymiany doświadczeń oraz rozpowszechniania rezultatów tych działań na rzecz rozwoju obszarów wiejskich. W efekcie dzięki uzyskanej wiedzy od ekspertów powstanie więcej nowych gospodarstw uprawiających soję oraz zwiększy się wiedza rolników już uprawiających tę roślinę.</t>
  </si>
  <si>
    <t>Liczba uczestników konferencji, wyjazdu studyjnego</t>
  </si>
  <si>
    <t>80                                   35</t>
  </si>
  <si>
    <t>Grupa docelowa na konferencji to 80 osób, do których należeć będą rolnicy, domownicy gospodarstw rolnych czynnie zaangażowani w pracę w gospodarstwie oraz członkowie Rad Powiatowych Świętokrzyskiej Izby Rolniczej.
Grupą docelową na wyjeździe studyjnym będzie 35 osób, do których należeć będą rolnicy, domownicy gospodarstw rolnych czynnie zaangażowani w pracę w gospodarstwie oraz członkowie Rad Powiatowych Świętokrzyskiej Izby Rolniczej.</t>
  </si>
  <si>
    <t>Pogłaskać alpakę- Hodowla alpak- Sposobem na zwiększenie rentowności gospodarstw rolnych  w województwie świętokrzyskim</t>
  </si>
  <si>
    <t xml:space="preserve">Celem operacji jest zwiększenie poziomu wiedzy oraz wywołanie zainteresowania prowadzeniem hodowli alpak pośród 45 mieszkańców z obszarów terenów wiejskich o V i  VI  klasie gleby, położonych na terenie województwa świętokrzyskiego. Pozyskana w ten sposób wiedza zachęci rolników do prowadzenia hodowli alpak oraz do zagospodarowania trudniejszych terenów rolniczych. Ważnym elementem operacji będzie również wizyta grupy ściśle zainteresowanej 45 osób i pozyskanie wiedzy na temat prowadzonej hodowli w gospodarstwie AS Alpaki Krzelów 30, 28-340 Sędziszów. Jak wynika z analiz i obserwacji prowadzonych przez nas w terenie i środowiskach wiejskich zauważalne jest duże zainteresowanie hodowlą alpak ale musi to być podparte rzetelną wiedzą teoretyczną jak i zaobserwowanie hodowli w praktyce. Mając powyższe na uwadze najlepszą formą będzie zorganizowanie konferencji oraz wyjazdu studyjnego do gospodarstwa zajmującego się hodowlą alpak. </t>
  </si>
  <si>
    <t>liczba uczestników wyjazdu studyjnego,                                                                                                                                                                                                    konferencji</t>
  </si>
  <si>
    <t xml:space="preserve">Grupę docelową stanowić będą rolnicy, domownicy gospodarstw rolnych czynnie zaangażowani w pracę w gospodarstwie, producenci rolni oraz członkowie Rad Powiatowych Świętokrzyskiej Izby Rolniczej. Zostanie zrekrutowanych 45 osób aktywnych w środowisku wiejskim, zainteresowanych wprowadzeniem hodowli nowego gatunku zwierząt jakim są alpaki, działaczy ŚIR otwarcie współpracujących z innymi rolnikami, którzy chętnie dzielić się będą nabytą wiedzą w terenie. </t>
  </si>
  <si>
    <t>Dobre praktyki w zakresie rozwoju turystyki i agroturystyki na obszarach wiejskich inspiracją do działania</t>
  </si>
  <si>
    <t>Celem operacji jest wzrost wiedzy wśród 45 mieszkańców obszarów wiejskich z terenu województwa świętokrzyskiego (głównie rolników, osób aktywnych w środowisku wiejskim, lokalnych liderów, członkiń KGW, osób prowadzących lub zainteresowanych prowadzeniem działalności turystycznej lub okołoturystycznej z terenu województwa świętokrzyskiego) poprzez udział wyjeździe studyjnym pn. „Dobre praktyki w zakresie rozwoju turystyki i agroturystyki na obszarach wiejskich inspiracją do działania” oraz zaprezentowanie dobrych praktyk i kreatywności w zakresie przedsiębiorczości dzięki wykorzystaniu potencjału lokalnego i walorów turystycznych w budowaniu dochodowej działalności gospodarczej na przykładzie projektów zrealizowanych przez beneficjentów z terenu działania Suwalsko-Sejneńskiej Lokalnej Grupy Działania.</t>
  </si>
  <si>
    <t>Grupą docelową będzie 45 mieszkańców obszarów wiejskich z terenu województwa świętokrzyskiego. Będą to rolnicy, osoby aktywne w środowisku wiejskim, lokalni liderzy, członkinie KGW, osoby prowadzące lub zainteresowane prowadzeniem działalności turystycznej lub okołoturystycznej z terenu województwa świętokrzyskiego. Min. 50% grupy będą stanowić osoby do 35 roku życia.</t>
  </si>
  <si>
    <t>Produkty lokalne i walory turystyczne szansą promocji i rozwoju regionu</t>
  </si>
  <si>
    <t>Celem operacji jest zwiększenie wiedzy praktycznej mieszkańców, rolników, członkiń kół gospodyń wiejskich, lokalnych liderów oraz stowarzyszeń z terenu województwa świętokrzyskiego biorących udział w projekcie w zakresie wykorzystania walorów przyrodniczych i kulturowych regionu oraz tworzenia i promocji produktów lokalnych oraz turystycznych.
Wyjazd studyjny będzie więc doskonałą formą prezentacji,  praktycznym zdobyciem wiedzy oraz możliwością przełożenia zaobserwowanych praktyk z realizacji projektów w ramach PROW 2014-2020 do podejmowania działań związanych z wykorzystaniem produktów lokalnych i turystycznych jako szansy na budowanie dochodowej działalności gospodarczej oraz rozwój regionu.</t>
  </si>
  <si>
    <t>Grupą docelową będzie 45 mieszkańców obszarów wiejskich z terenu województwa świętokrzyskiego. Będą to rolnicy, koła gospodyń wiejskich, przedstawiciele stowarzyszeń oraz lokalni liderzy zainteresowani tematyką tworzenia i promocji produktów lokalnych i turystycznych  regionu. Min. 50% grupy będą stanowić osoby do 35 roku życia.</t>
  </si>
  <si>
    <t>Konkurs „Kuchnia świętokrzyska czaruje” – rolniczy handel detaliczny –IV edycja</t>
  </si>
  <si>
    <t>Konkurs, publikacja</t>
  </si>
  <si>
    <t>20                      200 egz.</t>
  </si>
  <si>
    <t>Grupą docelową są rolnicy zainteresowani przetwórstwem produktów rolnych, szczególnie w ramach rolniczego handlu detalicznego oraz konsumenci produktów żywnościowych, szczególnie świadomi konsumenci. Przewidujemy, że informacja za pośrednictwem strony internetowej i massmediów oraz także przez wydaną broszurę spełni rolę promocyjną wśród potencjalnych uczestników konkursu oraz rolników z podobnych małych gospodarstw, a także wśród konsumentów, co ma znaczenie szczególnie dla powodzenia przedsięwzięcia w perspektywie czasowe</t>
  </si>
  <si>
    <t>Organizacja konkursu pn.” Ziemniaczane historie a lokalna tradycja” podczas Festiwalu Ludowego</t>
  </si>
  <si>
    <t>Celem operacji Organizacja konkursu pn. „Ziemniaczane historie a lokalna tradycja” podczas Festiwalu Ludowego jest kampania wśród lokalnej społeczności promująca zwiększenie spożycia potraw opartych na bazie naturalnych składników, a także upowszechnienie wiedzy na temat znaczenia zdrowej żywności w racjonalnym żywieniu człowieka. Przeprowadzony konkurs przyczyni się do upowszechniania wiedzy dotyczącej szerokiego wykorzystania ziemniaków i znaczenia zdrowego, właściwie zbilansowanego żywienia, zarówno wśród dorosłych jak i młodego pokolenia. Babcie i mamy będą edukować najmłodszych na temat tradycyjnych, charakterystycznych i wyśmienitych potraw z ziemniaków. Podczas organizowanego festiwalu udostępniana i promowana będzie baza gastronomiczna oparta na wyrobach lokalnych gospodarstw.
Realizacja operacji zagwarantuje podnoszenie wartości i promocję produktów ekologicznych oraz rozwój działalności usługowej i tworzenie nowych miejsc pracy w sektorze i poza sektorem rolnictwa. Operacja wpłynie na wzrost kompetencji, umiejętności społecznych, podniesienie  samooceny, zwiększanie szans na rynku pracy. Uczestnicy operacji poprawią i zacieśnią relacje międzyludzkie. Operacja zapewni aktywizację i integrację lokalnej społeczności. Rezultatem projektu będzie także wzrost poziomu kultury mieszkańców wsi jak i zainteresowanie zwłaszcza ludzi młodych tj. młodzieży i dzieci kulturą i tradycją ludową oraz korzyściami płynącymi ze spożywania zdrowej żywności.</t>
  </si>
  <si>
    <t xml:space="preserve">Konkurs </t>
  </si>
  <si>
    <t>liczba uczestników konkurs</t>
  </si>
  <si>
    <t>Operacja adresowana jest do odbiorców w różnym wieku, seniorów, którzy kultywują 
i propagują tradycje oraz młodego pokolenia tj. osób do 35 roku życia poszukujących swojej drogi zawodowej poprzez zwrócenie uwagi na produkcję zdrowej żywności, która może być dobrym źródłem dochodu i pomysłem na swój sposób na życie zarówno osób dorosłych jak 
i wchodzącego na rynek pracy młodego pokolenia z regionu jędrzejowskiego i przybyłych gości. Uczestniczyć w niej będą Panie skupione w Kołach Gospodyń Wiejskich z terenu powiatu jędrzejowskiego oraz Stowarzyszenia - przewidywana obecność dwudziestu kół, które zaprezentują swój dorobek i rywalizować będą w konkursie pn. „Ziemniaczane historie a lokalna tradycja” podczas Festiwalu Ludowego”.</t>
  </si>
  <si>
    <t>Gmina Sędziszów</t>
  </si>
  <si>
    <t>ul. Dworcowa 20; 28-340 Sędziszów</t>
  </si>
  <si>
    <t>Truskawka Bielińska – rozpoznawalny produkt tradycyjny promujący obszary wiejskie oraz element lokalnego rozwoju gospodarczego i społecznego</t>
  </si>
  <si>
    <t>Celem operacji jest stwarzanie warunków rozwoju przedstawicieli sektora rolnego - edukacja i wymiana doświadczeń w zakresie uprawy i pielęgnowania truskawek oraz promocja gminy Bieliny w kontekście produktu tradycyjnego poprzez organizację XXII edycji Dnia Świętokrzyskiej Truskawki.
Promowanie produktów lokalnych i tradycyjnych, w tym przede wszystkim truskawki bielińskiej, integracja społeczności lokalnych i prezentacja ich aktywności na różnych płaszczyznach wpływających pozytywnie na rozwój gminy.</t>
  </si>
  <si>
    <t>liczba uczestników warsztatów, imprezy plenerowej</t>
  </si>
  <si>
    <t>25                              5 000</t>
  </si>
  <si>
    <t>Centrum Tradycji, Turystyki i Kultury Gór Świętokrzyskich w Bielinach</t>
  </si>
  <si>
    <t xml:space="preserve">ul. Partyzantów 3, 26-004 Bieliny </t>
  </si>
  <si>
    <t>Szkolenia LGD województwa świętokrzyskiego</t>
  </si>
  <si>
    <t>Celem operacji jest przeprowadzenie 2 cykli szkoleniowych dla przedstawicieli lgd województwa świętokrzyskiego. Pierwszy poświęcony będzie przygotowaniu lgd do wdrażania pilotażu Smart Villages, drugi zaś Krótkich Łańcuchów Dostaw Żywności.</t>
  </si>
  <si>
    <t>Grupą docelową będzie 40 pracowników lgd województwa świętokrzyskiego. W każdym z  planowanych szkoleń weźmie udział 20 osób</t>
  </si>
  <si>
    <t>Świętokrzyska Sieć LGD</t>
  </si>
  <si>
    <t>Plac Staszica 6; 26-021 Daleszyce</t>
  </si>
  <si>
    <t>Wizyta studyjna w LGD Województwa Lubuskiego</t>
  </si>
  <si>
    <t>Celem operacji jest zapoznanie 26 osób, które reprezentować będą lokalne grupy działania z województwa świętokrzyskiego i lubuskiego z dobrymi przykładami zrealizowanych dotychczas koncepcji Smart Villages na obszarze obu regionów</t>
  </si>
  <si>
    <t>Grupą docelową będzie 26 pracowników lgd województwa świętokrzyskiego (20) i lubuskiego (6). Grupa została w ten sposób zdefiniowana ponieważ pilotaż Smart Villages wdrażany będzie przez lokalne grupy działania w ramach obecnych lokalnych strategii rozwoju. Koncepcje Smart Villages będą wdrażane przez LGD w projektów grantowych, których realizacje będzie musiała zostać ukończona do 2023 roku. Sukces pilotażu zależeć będzie zatem od prawidłowego przygotowania projektów grantowych pod względem formalnym i merytorycznym, dlatego poza grupą 26 przedstawicieli LGD w wyjeździe studyjnym uczestniczyć będzie w roli ekspertów 4 pracowników samorządów wojewódzkich, którzy odpowiedzialni są za wdrażanie podejścia LEADER</t>
  </si>
  <si>
    <t xml:space="preserve">Letnie Pokazy Czereśniowe </t>
  </si>
  <si>
    <t xml:space="preserve">Celem głównym operacji jest przeszkolenie i podniesienie wiedzy sadowników w zakresie ogrodnictwa zrównoważonego oraz sposobów na poprawę rentowności i konkurencyjności gospodarstw, w szczególności poprzez wprowadzenie lub rozwój zrównoważonej uprawy czereśni. </t>
  </si>
  <si>
    <t>Grupa docelowa operacji: 
- 200 mieszkańców obszarów wiejskich - sadownicy, pochodzący z województwa świętokrzyskiego, a  w większości z sadowniczego rejonu sandomierskiego, którzy specjalizują się w uprawie czereśni lub są zainteresowani założeniem plantacji tego gatunku. Jest to grupa, która ma coraz większy wpływ na realny rozwój obszarów wiejskich, a nie ma tak częstej możliwości pozyskiwania nowej wiedzy, jak producenci bardziej popularnych gatunków owoców, np. jabłek. Są oni także zobowiązani do wdrażania wszelkich strategii środowiskowych, w tym zasad zielonej gospodarki i mogą przekazywać dalej pozyskaną wiedzę i stosowane rozwiązania</t>
  </si>
  <si>
    <t>Leaf Media Kawalec Kulawik Sp.J.</t>
  </si>
  <si>
    <t>ul. Trześniowska 9, 27-600 Sandomierz</t>
  </si>
  <si>
    <t>Produkcja serów i kiszonek przykładem alternatywnych źródeł dochodów gospodarstw rolnych</t>
  </si>
  <si>
    <t>Celem głównym operacji jest ułatwianie wymiany wiedzy na temat produkcji, przetwórstwa i sprzedaży żywności na niewielką skalę i wprowadzania jej na rynek w krótkich łańcuchach dystrybucji, w tym na temat, rolniczego handlu detalicznego i sprzedaży bezpośredniej.</t>
  </si>
  <si>
    <t>Do udziału w projekcie zapraszamy osoby z województwa świętokrzyskiego, małopolskiego i lubelskiego.
Uczestnikami grupy docelowej w ramach operacji będą: producenci rolni; rolnicy prowadzący handel detaliczny; przedsiębiorcy prowadzący dostawy bezpośrednie, sprzedaż bezpośrednią, działalność marginalną, lokalną i ograniczoną z terenu województwa świętokrzyskiego.</t>
  </si>
  <si>
    <t>Polska Izba Produktu Regionalnego i Lokalnego Oddział Świętokrzyski</t>
  </si>
  <si>
    <t>ul. Targowa 18/603, 25-001 Kielce</t>
  </si>
  <si>
    <t>Piknik Pszczelarski – prezentacja dawnych tradycji bartnictwa i pszczelarstwa</t>
  </si>
  <si>
    <t>Celem operacji jest upowszechnienie wiedzy zarówno wśród potencjalnych producentów oraz zwiedzających o tradycji pszczelarstwa i bartnictwa. Wzbudzenie zainteresowania uprawianiem tych rzemiosł. Celem jest także podniesienie poziomu wiedzy wśród młodzieży na temat pszczelarstwa i bartnictwa. Podczas atrakcyjnych warsztatów (rzeźbienie ula, oglądania wystawy dawnych uli, poznawania walorów oraz degustacji różnych rodzajów miodów) młodzież i dorośli zwiedzający poznają to niezwykle ważne, istniejące niezmiennie od wieków rzemiosła. Dowiedzą się jak ważne są pszczoły dla ekosystemów. Wydarzenie organizowane w Parku Etnograficznym w Tokarni stanie się także forum wymiany doświadczeń oraz atrakcyjną przestrzenią handlową dla wszystkich producentów miodów, którzy otrzymają nieodpłatnie w skansenie stoiska.</t>
  </si>
  <si>
    <t>Celowość zadania jest uniwersalna, przeznaczona dla każdej grupy odbiorców, niezależnie od wieku: 
- aktywizacja seniorów – udział w wydarzeniu będzie przeżyciem emocjonalnym, powrotem do czasów młodości,  
- dorośli – czynni zawodowo dorośli chętnie korzystają z formy wypoczynku oferujące atrakcje dla każdego członka rodziny,
- niepełnosprawni, mniejszości narodowe i etniczne – projekt będzie otwarty na każdego gościa odwiedzających Park Etnograficzny. Ze względu na różnorodność form przekazu możliwy będzie odbiór dla każdej grupy,
- młodzież – podczas wydarzenia będą przekazywane przepisy na potrawy i napoje z miodu. Potrawy lekkostrawne, które eliminują z diety szkodliwy cukier są obecnie popularne w tej grupie osób. Dlatego młodzież chętnie skorzysta z propozycji przekazywanych na pikniku</t>
  </si>
  <si>
    <t xml:space="preserve"> Muzeum Wsi Kieleckiej</t>
  </si>
  <si>
    <t>Kosz Przysmaków dla Dzieciaków</t>
  </si>
  <si>
    <t>Celem operacji jest zainicjowanie wspólnego działania kilkudziesięciu producentów produktu lokalnego, w celu stworzenia sieci współpracy. Zaprezentowanie Parku Etnograficznego w Tokarni jako atrakcyjnego miejsca prezentacji produktu lokalnego, którego potencjał ekonomiczny, społeczny i środowiskowy służy promocji. Celem jest także wsparcie tworzenia sieci współpracy partnerskiej dotyczącej rolnictwa i obszarów wiejskich przez podnoszenie poziomu wiedzy w tym zakresie poprzez zainicjowanie wspólnego spotkania, wymiany doświadczeń.</t>
  </si>
  <si>
    <t>Grupę docelową będą stanowić producenci produktu lokalnego z woj. świętokrzyskiego – otrzymają bezpłatne stoiska, na których będą promowali i prezentowali swoje produkty publiczności. Przygotują wspólny atrakcyjny produkt.
Osoby odwiedzające skansen – będą mieli okazję w wyjątkowych warunkach poznać walory produktu lokalnego.</t>
  </si>
  <si>
    <t>Celem operacji jest zaangażowanie lokalnych społeczności do działań służących promowaniu dziedzictwa kulturowego dawnej wsi poprzez czynny udział w imprezy folklorystycznej „Smaki Jesieni” organizowanej w Parku Etnograficznym w Tokarni w dniu 19 września 2021 r. 
Muzeum Wsi Kieleckiej chce wykorzystać potencjał osób znających tematykę regionalnej obrzędowości do zaprezentowania zwyczajów gospodarskich, które niegdyś towarzyszyły mieszkańcom kieleckich wsi (pokazy obrzędowe).
Działanie ma także na celu promowanie muzyki ludowej z terenów woj. świętokrzyskiego zawierające elementy dawnej gwary regionalnej.</t>
  </si>
  <si>
    <t>Smaki Gęsiny - przywrócenie tradycji hodowli, przyrządzania i jedzenia gęsiny</t>
  </si>
  <si>
    <t xml:space="preserve">Celami operacji są przybliżenie zapomnianych lub nieznanych elementów historycznych oraz zainspirowanie odbiorców do ich wskrzeszenia oraz zaangażowanie lokalnych społeczności do działań służących promowaniu niematerialnego dziedzictwa kulturowego dawnej wsi poprzez zorganizowanie wydarzenia Smaki Gęsiny - przywrócenie tradycji hodowli, przyrządzania i jedzenia gęsiny w Parku Etnograficznym w Tokarni w dniu 17 października 2021 r.  
Muzeum Wsi Kieleckiej chce wykorzystać potencjał osób znających tematykę związaną z hodowlą gęsi, dawnymi obrzędami związanymi z gęsiami, kulinariami regionalnymi, do zwiększenia wiedzy na temat gęsiny (tradycji, hodowli i kulinariów) szerokiej publiczności, które służą ochronie niematerialnego dziedzictwa kultury kieleckiej wsi. </t>
  </si>
  <si>
    <t>Celowość zadania jest uniwersalna, przeznaczona dla każdej grupy odbiorców, niezależnie od wieku: 
- aktywizacja seniorów – seniorzy będą największą grupą zaangażowaną w wydarzenie. Na ich wiedzy i doświadczeniu opierać się będzie realizacja wszystkich założeń operacji. Od udziału w konkursie kulinarnym, poprzez prezentację obrzędowości oraz muzyki ludowej. Dlatego spodziewamy się też dużej obecności turystów w sile wieku, dla których wydarzenie będzie przeżyciem emocjonalnym, powrotem do czasów młodości. Seniorzy będą pełnili rolę mentorów, których życiowe doświadczenie i wiedza zdobyta w latach młodości czynią ich przewodnikami dla młodszego pokolenia. W trakcie imprezy będą mogli przypomnieć sobie odchodzącą już w zapomnienie muzykę ludową oraz wziąć udział w prowadzonych pokazach obrzędowych i zaprezentować młodszym członkom rodziny swoje doświadczenie</t>
  </si>
  <si>
    <t xml:space="preserve">Szlakami ogrodnictwa zrównoważonego w Słowenii </t>
  </si>
  <si>
    <t xml:space="preserve">Grupę docelową stanowi 15 osób reprezentujących organizacje działające na rzecz rozwoju obszarów wiejskich w województwie świętokrzyskim. Są to liderzy tej działalności i koordynatorzy projektów o tematyce zrównoważonego ogrodnictwa, tacy jak członkowie Stowarzyszenia AGROEKOTON, Stowarzyszenia Sandomierski Szlak Jabłkowy, Lokalnej Grupy Producentów Ziemi Sandomierskiej. Wśród nich są także przedstawiciele producentów owoców – sadownicy, właściciele profesjonalnych gospodarstw, którzy mają realny wpływ na racjonalne korzystanie z zasobów środowiska naturalnego oraz pszczelarze. Członkiem grupy jest także przedstawiciel mediów branżowych, który rozpowszechni rezultaty projektu poprzez artykuł, zamieszczony na łamach prasy branżowej i w Internecie. </t>
  </si>
  <si>
    <t xml:space="preserve">Stowarzyszenie AGROEKOTON </t>
  </si>
  <si>
    <t>Świętokrzyskie Winnice – poszerzenie wiedzy i współpracy szansą na rozwój obszarów wiejskich</t>
  </si>
  <si>
    <t>Szkolenie, wyjazd studyjny, impreza plenerowa</t>
  </si>
  <si>
    <t>liczba uczestników szkolenia, wyjazdu studyjnego, imprezy plenerowej</t>
  </si>
  <si>
    <t>60                           24                       300</t>
  </si>
  <si>
    <t>Fundacja Świętokrzyskie Winnice</t>
  </si>
  <si>
    <t>Wola Żyzna 50a, 28-225 Szydłów</t>
  </si>
  <si>
    <t>Wprowadzenie i upowszechnienie nowych rozwiązań w działalności rolniczej dla podmiotów działających na obszarze regionu świętokrzyskiego</t>
  </si>
  <si>
    <t>Szkolenie, informacje i publikacje w internecie</t>
  </si>
  <si>
    <t>liczba uczestników szkolenia, liczba informacji/publikacji w internecie</t>
  </si>
  <si>
    <t>15                                 6</t>
  </si>
  <si>
    <t>Główną grupą docelową są osoby prowadzące małe przetwórstwo lokalne, jak i osoby, które planują podjąć inicjatywę na obszarach wiejskich położonych w regionie świętokrzyskim, w tym osoby poniżej 35 roku życia (min. 15 osób).</t>
  </si>
  <si>
    <t>Fundacja  Rozwoju Doliny Opatówki</t>
  </si>
  <si>
    <t>27-540 Malice Kościlne 22</t>
  </si>
  <si>
    <t>Świętokrzyskie Winnice jako promocja polskiej wsi</t>
  </si>
  <si>
    <t xml:space="preserve">Celem operacji jest stworzenie dwóch dużych wydarzeń targowo – promocyjnych na terenie województwa świętokrzyskiego, które wzmocnią przekaz wśród mieszkańców, turystów odwiedzających nasz region o wielkim potencjale enoturystycznym świętokrzyskiego. Oba wydarzenia, które odbędą się w większej skali, dzięki wsparciu KSOW, staną się kontynuacją odbywających się dotychczas mniejszych, typowo lokalnych wydarzeń, które realizowała Fundacja w małych miejscowościach. </t>
  </si>
  <si>
    <t>liczba uczestników targów</t>
  </si>
  <si>
    <t>Rola i znaczenie organizacji pozarządowych w realizacji projektów na rzecz rozwoju obszarów wiejskich</t>
  </si>
  <si>
    <t>Głównym celem projektu jest podniesienie wiedzy i umiejętności, poprzez organizację szkoleń, wśród członków organizacji pozarządowych w aspekcie pozyskiwania środków finansowych oraz podnoszenie jakości życia na obszarach wiejskich w kontekście wykorzystania powyższych środków na rzecz społeczności lokalnej. Ponadto projekt ma na celu ukierunkowanie świadomości członków organizacji pozarządowych na rzecz tworzenia partnerstw, czy to z sektorem publicznym czy prywatnym, celem zwiększenia zarówno skali jak i możliwości swojej działalności. Docelowo, w wyniku tychże działań projekt ukaże możliwości rozwoju lokalnego z uwzględnieniem potencjału ekonomicznego, społecznego i środowiskowego danego obszaru, celem stworzenia lepszych warunków bytowych dla mieszkańców obszarów wiejskich, zarówno zawodowych jak i życiowych.</t>
  </si>
  <si>
    <t>Szkolenie, wyjazd studyjny</t>
  </si>
  <si>
    <t>liczba uczestników szkolenia, wyjazdu studyjnego</t>
  </si>
  <si>
    <t>75                      75</t>
  </si>
  <si>
    <t xml:space="preserve">W 3-dniowych szkoleniach stacjonarnych weźmie udział 75 osób, średnio 25 osób na szkolenie, nie mniej jednak dopuszczalna jest grupa 20-30 osób na jednym szkoleniu. Szkolenia skierowane są dla członków organizacji pozarządowych, zarówno tych działających formalnie i nieformalnie na terenie województwa świętokrzyskiego. Rekrutacja będzie przebiegała w formie wysłania e-maili do organizacji pozarządowych, urzędów gmin czy lokalnych grup działania wraz z zaproszeniem na szkolenie oraz kartą zgłoszeniową. Warunkiem uczestnictwa w szkoleniu będzie odesłanie poprawnie uzupełnionej karty zgłoszeniowej. </t>
  </si>
  <si>
    <t>Warmia i Mazury- potencjał w oddolności</t>
  </si>
  <si>
    <t>konferencja, badanie</t>
  </si>
  <si>
    <t>liczba konferencji,/liczba uczestników/liczba badań</t>
  </si>
  <si>
    <t>1/100/2</t>
  </si>
  <si>
    <t>przedstawiciele LGD woj.. Warmińsko-mazurskiego, Urzędu Marszałkowskiego</t>
  </si>
  <si>
    <t>1 / 24</t>
  </si>
  <si>
    <t>Wzrost poziomu współpracy w produkcji ziemniaka. Integracja, innowacje, krótkie łańcuchy dostaw, budowa lokalnej marki oraz paszportyzacja żywności szansą rynkową dla producentów z woj. warm-maz</t>
  </si>
  <si>
    <t>przeszkolenie rolników- producentów ziemniaków w zakresie budowania integracji poziomej i pionowej, partnerskiej współpracy i skracania łańcuchów produkcji żywności przy wykorzystaniu innowacyjnych technologii, paszportyzacji żywności .</t>
  </si>
  <si>
    <t>liczba szkoleń/ liczba uczestników</t>
  </si>
  <si>
    <t>1/400</t>
  </si>
  <si>
    <t>producenci ziemniaka z woj.. Warmińsko-mazurskiego oraz doradcy rolniczy</t>
  </si>
  <si>
    <t xml:space="preserve">Polska Federacja Ziemniaka </t>
  </si>
  <si>
    <t>ul. Wiejska 17/16, 00-480 Warszawa</t>
  </si>
  <si>
    <t>Doświadczenia w realizacji priorytetów PROW - Litwa</t>
  </si>
  <si>
    <t>Projekt w dechę</t>
  </si>
  <si>
    <t>przeszkolenie uczniów Technikum Leśnego w zakresie wykorzystania surowców naturalnych , właściwych nawyków konsumenckich, postawy prośrodowiskowej oraz rozwijaniu inicjatyw na obszarach wiejskich</t>
  </si>
  <si>
    <t>liczba szkoleń/liczba uczestników</t>
  </si>
  <si>
    <t>uczniowie Technikum Leśnego</t>
  </si>
  <si>
    <t>IV kw.</t>
  </si>
  <si>
    <t>Budowanie sieci współpracy przez organizacje pozarządowe w środowisku lokalnym i pozyskiwanie środków finansowych na aktywizację ich działalności”.</t>
  </si>
  <si>
    <t>podniesienie wiedzy i umiejętności w aspekcie pozyskiwania środków finansowych oraz podnoszenia jakości życia na obszarach wiejskich</t>
  </si>
  <si>
    <t>liczba szkoleń/liczba uczestników/liczba wyjazdów studyjnych/liczba uczestników/liczba tytułów publikacji</t>
  </si>
  <si>
    <t>1/75/1/75/1</t>
  </si>
  <si>
    <t>Kobieta na końcu świata - wiejskie siłaczki</t>
  </si>
  <si>
    <t xml:space="preserve">zwiększenie informacji o dziedzictwie kulturowym, tworzonym przez kobiety Warmii </t>
  </si>
  <si>
    <t>liczba informacji/publikacji /liczba stron, na których będzie zamieszczona</t>
  </si>
  <si>
    <t>1/3</t>
  </si>
  <si>
    <t>kobiety z terenu Warmii, mieszkańcy województwa warmińsko-mazurskiego</t>
  </si>
  <si>
    <t>Stowarzyszenie Ekologiczno-Artystyczne Ręką Dzieło</t>
  </si>
  <si>
    <t>Godki 21, 11-042 Jonkowo</t>
  </si>
  <si>
    <t>Aktywna młodzież jako potencjał rozwoju obszarów wiejskich w gminie Małdyty</t>
  </si>
  <si>
    <t>liczba szkoleń/spotkań/ liczba uczestników</t>
  </si>
  <si>
    <t>2/6/152</t>
  </si>
  <si>
    <t>młodzież oraz osoby dorosłe do 35 r.ż. Z gminy Małdyty</t>
  </si>
  <si>
    <t>III-IV kw.</t>
  </si>
  <si>
    <t>SENSUS Grzegorz Dygacz</t>
  </si>
  <si>
    <t>Immanuela Kanta 17/106, 10-691 Olsztyn</t>
  </si>
  <si>
    <t>Gęsim tropem. Warmińsko-mazurskie smaki i smaczki</t>
  </si>
  <si>
    <t>dostarczenie wiedzy i inspiracji do utworzenia szlaku kulinarnego, zwiększenie poziomu wiedzy w zakresie tradycji kulinarnych, tworzenia wspólnych działań i promocji i przetwórstwa gęsiny</t>
  </si>
  <si>
    <t>liczba tytułów publikacji /liczba sztuk</t>
  </si>
  <si>
    <t>producenci gęsi, członkowie Sieci Dziedzictwa Kulinarnego, kucharze, przetwórcy, restauratorzy, konsumenci</t>
  </si>
  <si>
    <t>Tradycyjne pszczelarstwo jako szansa na nowoczesne przedsiębiorstwo</t>
  </si>
  <si>
    <t>zwiększenie zainteresowania lokalnej społeczności potencjałem środowiska naturalnego.</t>
  </si>
  <si>
    <t>mieszkańcy terenów wiejskich regionu Warmii i Mazur, pracownicy Nadleśnictwa Maskulińskie, uczniowie szkół średnich.</t>
  </si>
  <si>
    <t>Kuźnia Społeczna. Eco trendy # warsztaty # wiedza # inspiracje</t>
  </si>
  <si>
    <t>liczba szkoleń / liczba uczestników
liczba targów / liczba uczestników                                       liczba kampanii informacyjno-promocyjnych/liczba wyprodukowanych nośników rekl.</t>
  </si>
  <si>
    <t>6 / 45
12/ 660/3/27</t>
  </si>
  <si>
    <t>liczba targów/liczba uczestników</t>
  </si>
  <si>
    <t xml:space="preserve">1/ok 600 </t>
  </si>
  <si>
    <t>I-IV kw.</t>
  </si>
  <si>
    <t>ul. Jagiellońska 91,                10-356 Olsztyn</t>
  </si>
  <si>
    <t>Festiwal kultur- Warmia, Mazury, Powiśle</t>
  </si>
  <si>
    <t>Targi/ Konkurs</t>
  </si>
  <si>
    <t>1 / 300
1 / 150</t>
  </si>
  <si>
    <t>Poznajmy rolników RHD, którzy promują Produkt Polski i województwo warmińsko-mazurskie</t>
  </si>
  <si>
    <t>upowszechnianie wiedzy i znaczenia wytwarzanych w regionie produktów z oznaczeniem Produkt Polski oraz oznaczeniami europejskimi. Promocja dziedzictwa kulturowego, kulinarnego i przyrodniczego na obszarach wiejskich. Rozpowszechnienie wiedzy na temat zasad przyłączania się i wyróżniania spośród innych produktów asortymentu oznaczonego znaczkiem "Produkt Polski"</t>
  </si>
  <si>
    <t>rolnicy, doradcy rolni, konsumenci, mieszkańcy obszarów wiejskich, nauczyciele, uczniowie, studenci szkół rolniczych, potencjalni założyciele RHD</t>
  </si>
  <si>
    <t>Stowarzyszenie Rzeźników i Wędliniarzy RP</t>
  </si>
  <si>
    <t>ul. Miodowa 14, 00-246 Warszawa</t>
  </si>
  <si>
    <t>Piękno, tradycja i rozwój wsi polskiej</t>
  </si>
  <si>
    <t>aktywizacja i integracja społeczności lokalnej, promowanie obszarów wiejskich jako miejsca pracy, wypoczynku oraz ukazanie walorów kulturowych i przyrodniczych wsi polskiej</t>
  </si>
  <si>
    <t>Targi/konkurs</t>
  </si>
  <si>
    <t>liczba imprez plenerowych / liczba uczestników;                                    liczba konkursów / liczba uczestników konkursów</t>
  </si>
  <si>
    <t>1/900/4/150</t>
  </si>
  <si>
    <t>mieszkańcy gminy Iława, powiatu iławskiego, woj. warm.-maz, rolnicy, przedstawiciele władz samorządowych, Rad Sołeckich, przedsiębiorców.</t>
  </si>
  <si>
    <t>Laseczno 39A, 14-202 Iława</t>
  </si>
  <si>
    <t>Uwarunkowania stanu aktywności gospodarczej i społecznej młodych rolników w woj. Warm.-maz. Ze wskazaniem możliwości stymulowania zachowań przedsiębiorczych</t>
  </si>
  <si>
    <t>konferencja/publikacja w internecie/badanie</t>
  </si>
  <si>
    <t>liczba konferencji/liczba uczestników/liczba publikacji w internecie/ liczba stron, na których zostanie zamieszczona/ liczba odwiedzin strony internetowej/liczba analiz/ liczba ekspertyz/liczna badań</t>
  </si>
  <si>
    <t>1/50/2/4/500/7/1/3</t>
  </si>
  <si>
    <t>Uniwersytet Warmińsko-Mazurski w Olsztynie</t>
  </si>
  <si>
    <t>ul. Oczapowskiego 2, 10-719 Olsztyn</t>
  </si>
  <si>
    <t>Wpływ wybranych inteligentnych specjalizacji regionu na rozwój obszarów wiejskich</t>
  </si>
  <si>
    <t>analiza/ekspertyza/badanie; konferencja/kongres</t>
  </si>
  <si>
    <t>analiza/ekspertyza/badanie; liczna konferencji, liczba uczestników</t>
  </si>
  <si>
    <t>6/1/6;                                                    1/70</t>
  </si>
  <si>
    <t>min. 600 respondentów, reprezentujących 6 podgrup; uczestnicy konferencji (70 osób) to przedstawiciele samorządów lokalnych, lokalnych grup działania, członkowie partnerstw terytorialnych i instytucji, doradcy, zainteresowani problematyką konferencji przedsiębiorcy, rolnicy, pracownicy nauki i studenci</t>
  </si>
  <si>
    <t>Stowarzyszenie Doradców na Rzecz Rozwoju Obszarów Wiejskich</t>
  </si>
  <si>
    <t>Kultywowanie tradycji ludowych mieszkańców wsi</t>
  </si>
  <si>
    <t xml:space="preserve">Dotarcie do jak największej liczby mieszkańców naszej gminy i promowanie życia na wsi, poprzez bezpośredni udział w warsztatach kultywujących dziedzictwo ludowe, kulinarne bądź za pośrednictwem publikacji omawiającej wymienione warsztaty. Zwiększenie zainteresowania rolnictwem ekologicznym, tradycyjnym przetwarzaniem produktów rolnych oraz produktów mlecznych wpłynie bezpośrednio na jakość życia mieszkańców obszarów wiejskich, ich zdrowie. Udział w warsztatach wspomoże również rozwój życia społecznego, niejednokrotnie zaniedbywanego przez mieszkańców obszarów wiejskich z powodu braku czasu. </t>
  </si>
  <si>
    <t>szkolenie/seminarium/warsztat/spotkanie; publikacja/materiał drukowany</t>
  </si>
  <si>
    <t>liczba szkoleń/liczba uczestników;
liczba publikacji/nakład</t>
  </si>
  <si>
    <t>8/30;                                        1/250</t>
  </si>
  <si>
    <t>mieszkańcy Gminy Świątki przynależącej do województwa Warmińsko-Mazurskiego</t>
  </si>
  <si>
    <t>Gmina Świątki</t>
  </si>
  <si>
    <t>Świątki 87, 11-008 Świątki</t>
  </si>
  <si>
    <t>Koncerty edukacyjne wraz z warsztatami dla dzieci i młodzieży</t>
  </si>
  <si>
    <t>Podniesienie kompetencji młodzieży z obszarów wiejskich województwa warmińsko-mazurskiego poprzez dostarczenie edukacji kulturalnej, co przyczyni się do rozwoju obszarów wiejskich województwa warmińsko-mazurskiego poprzez wzmacnianie kapitału społecznego młodych mieszkańców terenów wiejskich, podniesie poziomu aktywizacji młodych mieszkańców obszarów wiejskich, w zakresie zdobywania przyszłego wykształcenia i kreowania nietradycyjnych miejsc pracy na terenach wiejskich</t>
  </si>
  <si>
    <t>szkolenie/seminarium/warsztat/spotkanie</t>
  </si>
  <si>
    <t>młodzież w wieku 12-15 lat z województwa warmińsko-mazurskiego</t>
  </si>
  <si>
    <t>Centrum Edukacji i Inicjatyw Kulturalnych w Olsztynie</t>
  </si>
  <si>
    <t>ul. Parkowa 1, 10-233 Olsztyn</t>
  </si>
  <si>
    <t>Konkurs "Czysta i piękna zagroda - estetyczna wieś"</t>
  </si>
  <si>
    <t>Zwiększenie zakresu wiedzy na temat dbałości o swoje otoczenie wśród mieszkańców wsi zgłoszonych do konkursu (wzrost wiedzy i świadomości na ten temat wpłynie na prawidłowo wykonane prace z zakresu działań ekologicznych, renowacji zgodnie z przepisami i poprawę mini infrastruktury wiejskiej), poprawa stanu ekologicznego i estetycznego wsi zgłoszonych do konkursu</t>
  </si>
  <si>
    <t>liczba konkursów/liczba uczestników</t>
  </si>
  <si>
    <t xml:space="preserve">mieszkańcy wsi z terenu gmin należących Związku Gmin Warmińsko – Mazurskich </t>
  </si>
  <si>
    <t>Związek Gmin warmińsko-Mazurskich</t>
  </si>
  <si>
    <t>Al. M.J.Piłsudskiego 7/9, 10-950 Olsztyn</t>
  </si>
  <si>
    <t>Sieć Lokalnych Grup Działania Warmii i Mazur 2021</t>
  </si>
  <si>
    <t>Podniesienie kompetencji 12 Lokalnych Grup Działania województwa warmińsko-mazurskiego w zakresie planowania strategicznego, działania w oparciu o misję i długofalowe strategie działania, integrowania ze środowiskiem lokalnym oraz współpracy sieciowej a także wzmocnienie roli 12 LGD w środowiskach lokalnych i w województwie warmińsko-mazurskim.</t>
  </si>
  <si>
    <t>liczba szkoleń/liczba uczestników;</t>
  </si>
  <si>
    <t>przedstawiciele Lokalnych Grup Działania funkcjonujących w województwie warmińsko-mazurskim</t>
  </si>
  <si>
    <t>LGD "Mazurskie Morze"</t>
  </si>
  <si>
    <t>ul. Leśna 22, 12-250 Orzysz</t>
  </si>
  <si>
    <t>Innowacyjne rozwiązania w hodowli owiec i kóz w rozwoju przedsiębiorczości obszarów wiejskich</t>
  </si>
  <si>
    <t>Transfer wiedzy z zakresu innowacyjnych rozwiązań w produkcji owiec i kóz oraz systemów jakości żywności pochodzącej od tych zwierząt</t>
  </si>
  <si>
    <t>szkolenie/seminarium/warsztat/spotkanie;                            publikacja/materiał drukowany</t>
  </si>
  <si>
    <t>1/98;                                                1/200</t>
  </si>
  <si>
    <t>Uczniowie kształcący się w kierunkach rolniczych i usługowych w obszarze rolnictwa i wsi  Zespołu Szkół Centrum Kształcenia Rolniczego w Dobrocinie</t>
  </si>
  <si>
    <t>Warmińsko-Mazurski Ośrodek Doradztwa Rolniczego z siedzibą w Olsztynie</t>
  </si>
  <si>
    <t>Zdobycie wiedzy z zakresu planowania przestrzennego poprzez udział w  szkoleniu przez radnych, władze wykonawcze trzech gmin wiejskich i jednej miejsko-wiejskiej, przedstawicieli Urzędów odpowiedzialnych za gospodarkę nieruchomościami oraz  przedstawicieli lokalnego stowarzyszenia</t>
  </si>
  <si>
    <t xml:space="preserve">przedstawiciele 4 gmin z terenu województwa warmińsko-mazurskiego: Stawiguda, Gietrzwałd, Jonkowo i Olsztynek, przedstawiciele Stowarzyszenia </t>
  </si>
  <si>
    <t>Gmina Stawiguda</t>
  </si>
  <si>
    <t>ul. Olsztyńska 10, 11-034 Stawiguda</t>
  </si>
  <si>
    <t>Warsztaty filmowe dla młodzieży</t>
  </si>
  <si>
    <t>Podniesienie poziomu aktywizacji młodych mieszkańców obszarów wiejskich,  włączenia społecznego  poprzez umożliwienie młodzieży z obszarów wiejskich podniesienia umiejętności i nabycia nowoczesnych kompetencji społeczeństwa cyfrowego, a także  zdobywanie przyszłego wykształcenia i kreowania nietradycyjnych miejsc pracy na terenach wiejskich</t>
  </si>
  <si>
    <t>3/45</t>
  </si>
  <si>
    <t>Promocja dziedzictwa kulturowego Warmii i Mazur</t>
  </si>
  <si>
    <t>Promocja i ukazanie dobrych praktyk prowadzenia działalności pozarolniczej w obiektach z zachowaniem architektury regionalnej, wypromowanie i ukazanie żywych przykładów tradycyjnego rzemiosła budowlanego regionu z sukcesem wykorzystanego jako element podnoszący jakość i autentyczność wytwarzanych w nim produktów konsumenckich</t>
  </si>
  <si>
    <t>konkurs/olimpiada;                                                         wyjazd studyjny;                                            publikacja/materiał drukowany</t>
  </si>
  <si>
    <t>liczba konkursów/liczba uczestników;                                        liczba wyjazdów studyjnych/liczba uczestników;                          liczba publikacji/nakład</t>
  </si>
  <si>
    <t>1/20;                                                         1/20;                                                          1/200</t>
  </si>
  <si>
    <t xml:space="preserve">mieszkańcy obszarów wiejskich położonych w województwie warmińsko-mazurskim </t>
  </si>
  <si>
    <t>Na warmińskich szlakach</t>
  </si>
  <si>
    <t xml:space="preserve">Zwiększenie informacji o potencjale kryjącym się regionie – tj. terenie Warmii w związku z usługami noclegowymi, produktami rolniczymi oferowanymi w ramach rolniczego handlu detalicznego, działalnością artystyczną lokalnych artystów, środowiskiem naturalnym i przyrodniczym. </t>
  </si>
  <si>
    <t>publikacja/materiał drukowany;                          informacje i publikacje w internecie</t>
  </si>
  <si>
    <t>liczba publikacji/nakład;                  liczba informacji/publikacji w internecie/liczba stron internetowych, na których zostanie umieszczona informacja/publikacja</t>
  </si>
  <si>
    <t>8/500;                                                    4/3</t>
  </si>
  <si>
    <t>lokalni rolnicy, członkowie ich rodzin/ gospodarstw domowych, lokalni producenci żywności, lokalni przedsiębiorców, Koła Gospodyń Wiejskich</t>
  </si>
  <si>
    <t>Ręką Dzieło Stowarzyszenie Ekologiczno Artystyczne</t>
  </si>
  <si>
    <t>Cykl szkoleń dla rolników w zakresie stosowania Kodeksu dobrej praktyki rolniczej dotyczącej ograniczenia emisji amoniaku</t>
  </si>
  <si>
    <t>Liczba szkoleń/Liczba uczestników szkoleń</t>
  </si>
  <si>
    <t>5/100</t>
  </si>
  <si>
    <t>rolnicy z województwa zachodniopomorskiego oraz pracownicy instytucji związanych z rolnictwem</t>
  </si>
  <si>
    <t>ul. Chmielewskiego 22a/9,          70-028 Szczecin</t>
  </si>
  <si>
    <t>Konkurs pn. Agro-Eko-Turystyczne "Zielone Lato" 2021</t>
  </si>
  <si>
    <t>1/12</t>
  </si>
  <si>
    <t>Nowa perspektywa, nowe doświadczenia w międzynarodowych projektach współpracy - łączy nas Leader</t>
  </si>
  <si>
    <t>1/16</t>
  </si>
  <si>
    <t>Stowarzyszenie "Lider Pojezierza"</t>
  </si>
  <si>
    <t>ul. Aleja 1 Maja 6,                            74-320 Barlinek</t>
  </si>
  <si>
    <t>Kolejne doświadczenia w międzynarodowych projektach współpracy</t>
  </si>
  <si>
    <t>1/37</t>
  </si>
  <si>
    <t>57 668,48</t>
  </si>
  <si>
    <t>Spotkanie dla przedstawicieli oraz pracowników biur LGD z obszaru Województwa Zachodniopomorskiego w zakresie omówienia procesu rejestracji tradycyjnych produktów lokalnych oraz podsumowanie realizacji PROW na lata 2014-2020</t>
  </si>
  <si>
    <t>Cel: podniesienie jakości wdrażania Lokalnych Strategii Rozwoju realizowanego Programu PROW 2014-2020. Zwiększenie udziału zainteresowanych stron we wdrażaniu inicjatyw na rzecz rozwoju obszarów wiejskich, połączenie w całość zdobytych informacji w celu możliwości wprowadzenia innowacyjnych działań podczas nowego programowania na terenie obszarów wiejskich Województwa Zachodniopomorskiego. Tematy: Aktywizacja mieszkańców obszarów wiejskich w celu tworzenia partnerstw na rzecz realizacji projektów nakierowanych na rozwój tych obszarów, w skład których wchodzą przedstawiciele sektora publicznego, sektora prywatnego oraz organizacji pozarządowych.</t>
  </si>
  <si>
    <t>Spotkanie</t>
  </si>
  <si>
    <t>liczba spotkań/liczba uczestników spotkania</t>
  </si>
  <si>
    <t>1/39</t>
  </si>
  <si>
    <t>4 675,57</t>
  </si>
  <si>
    <t>Stowarzyszenie Lokalna Grupa Działania POJEZIERZE RAZEM</t>
  </si>
  <si>
    <t>ul. Warcisława IV 16,                                      78-400 Szczecinek</t>
  </si>
  <si>
    <t>Dobre praktyki u sąsiada za miedzą</t>
  </si>
  <si>
    <t>21 743,60</t>
  </si>
  <si>
    <t>Współpraca podstawą rozwoju województwa zachodniopomorskiego</t>
  </si>
  <si>
    <t>Liczba szkoleń/Liczba uczestników szkolenia</t>
  </si>
  <si>
    <t>uczniowie szkół rolniczych, rolnicy i domownicy rolników oraz członkowie organizacji pozarządowych zamieszkujący obszary wiejskie województwa zachodniopomorskiego</t>
  </si>
  <si>
    <t xml:space="preserve"> II - IV</t>
  </si>
  <si>
    <t>ul. Chmielna 6/6,                              00-020 Warszawa</t>
  </si>
  <si>
    <t xml:space="preserve">Celem operacji jest przekazanie informacji i wiedzy na temat racjonalnego gospodarowania wodą oraz możliwości zapobiegania skutkom suszy w produkcji rolnej. Konferencja na ten temat pozwoli na przekazanie i wymianę wiedzy pomiędzy podmiotami uczestniczącymi w rozwoju obszarów wiejskich – czyli pomiędzy uczestnikami konferencji. Przedmiot operacji: konferencja. Tematy: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optymalizacji wykorzystywania przez mieszkańców obszarów wiejskich zasobów środowiska naturalnego, wspieranie rozwoju przedsiębiorczości na obszarach wiejskich przez podnoszenie poziomu wiedzy i umiejętności w obszarach innych niż w obszarze małego przetwórstwa lokalnego lub w obszarze rozwoju zielonej gospodarki, w tym tworzenie nowych miejsc pracy oraz wspieranie tworzenia sieci współpracy partnerskiej dotyczącej rolnictwa i obszarów wiejskich przez podnoszenie poziomu wiedzy w tym zakresie. 
</t>
  </si>
  <si>
    <t>rolnicy z województwa zachodniopomorskiego, osoby mieszkające na terenach wiejskich, osoby pełnoletnie; pracownicy Izby Rolniczej i instytucji około rolniczych.</t>
  </si>
  <si>
    <t>Konferencja: "Perspektywy dla zrównoważonego rolnictwa"</t>
  </si>
  <si>
    <t xml:space="preserve">Celem operacji jest zapoznanie uczestników z zagadnieniami innowacyjności w rolnictwie oraz możliwościami praktycznego zastosowania przedstawianych rozwiązań czy metod. Istotą jest, aby przekazać wiedzę na temat nawiązywania kontaktów i współpracy pomiędzy potencjalnymi uczestnikami rynków rolnych. Przedmiot operacji: konferencja. Tematy:  wspieranie rozwoju przedsiębiorczości na obszarach wiejskich przez podnoszenie poziomu wiedzy i umiejętności w obszarach innych niż w obszarze małego przetwórstwa lokalnego lub w obszarze rozwoju zielonej gospodarki, w tym tworzenie nowych miejsc pracy oraz wspieranie tworzenia sieci współpracy partnerskiej dotyczącej rolnictwa i obszarów wiejskich przez podnoszenie poziomu wiedzy w tym zakresie oraz upowszechnianie wiedzy dotyczącej zarządzania projektami z zakresu rozwoju obszarów wiejskich. 
</t>
  </si>
  <si>
    <t>rolnicy i mieszkańcy obszarów wiejskich oraz doradcy rolniczy z terenu województwa zachodniopomorskiego</t>
  </si>
  <si>
    <t>Zdobycie nowych umiejętności szansą na rozwój gospodarczy i społeczny obszarów wiejskich - III edycja 2021</t>
  </si>
  <si>
    <t>Cel: przeszkolenie grupy 12 osób w dziedzinie wyplatania ze sznurka (makrama) i słomy (tradycyjne plecionkarstwo) przedmiotów użytkowych lub dekoracyjnych. Przedmiot: warsztaty, Tematy: upowszechnianie wiedzy w zakresie optymalizacji wykorzystywania przez mieszkańców obszarów wiejskich zasobów środowiska naturalnego, wspieranie rozwoju przedsiębiorczości na obszarach wiejskich przez podnoszenie poziomu wiedzy i umiejętności w obszarach innych niż  małego przetwórstwa lokalnego lub w obszarze rozwoju zielonej gospodarki, w tym tworzenia nowych miejsc pracy, Promocja jakości życia na wsi lub promocja wsi jako miejsca do życia i rozwoju zawodowego, upowszechnianie wiedzy w zakresie planowania rozwoju lokalnego z uwzględnieniem potencjału ekonomicznego, społecznego i środowiskowego danego obszaru</t>
  </si>
  <si>
    <t>5/12</t>
  </si>
  <si>
    <t>Smaki obszarów wiejskich powiatu koszalińskiego</t>
  </si>
  <si>
    <t>8 / 1 / 1</t>
  </si>
  <si>
    <t>mieszkańcy terenów wiejskich i miejsko-wiejskich województwa zachodniopomorskiego, gmin powiatu koszalińskiego</t>
  </si>
  <si>
    <t>Publikacja "Wyniki Porejestrowego Doświadczalnictwa odmianowego w roku 2020 i "Lista Odmian Zalecanych w roku 2021 w województwie zachodniopomorskich"</t>
  </si>
  <si>
    <t>ul. Goleniowska 56 A, 70-847 Szczecin</t>
  </si>
  <si>
    <t>XXXIII Barzkowickie Targi Rolne AGRO POMERANIA 2021</t>
  </si>
  <si>
    <t>Celem operacji jest umożliwienie nawiązania współpracy i realizacji przez rolników wspólnych inwestycji, poprzez zrzeszenia się w grupy producenckie, spółdzielnie rolnicze czy tworzenie wspólnych struktur handlowych. Przedmiot: impreza targowa.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wspieranie tworzenia sieci współpracy partnerskiej dotyczącej rolnictwa i obszarów wiejskich przez podnoszenie poziomu wiedzy w tym zakresie.</t>
  </si>
  <si>
    <t>impreza plenerowa/materiał drukowany</t>
  </si>
  <si>
    <t>liczba dni imprez plenerowych/liczba rodzajów mat. Drukowanych</t>
  </si>
  <si>
    <t>3/4</t>
  </si>
  <si>
    <t>Wizyta gospodarcza zachodniopomorskich producentów rolnych na Węgrzech - wymiana wiedzy z zakresu retencji wód</t>
  </si>
  <si>
    <t>Celem operacji wizyty gospodarczej/studyjnej jest zapoznanie się z funkcjonowaniem węgierskiego sektora rolniczego, poznanie programu LIFE-MICACC, który ma na celu poprawę odporności na zmiany klimatu wrażliwych gmin na Węgrzech poprzez zmniejszenie ich zagrożeń wynikających ze zmian klimatycznych, wymiana doświadczeń i wiedzy podczas pobytu oraz nawiązanie kontaktów z rolnikami z Węgier, a przede wszystkim porównanie sposobów na retencję wody w rolnictwie., Tematy: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oraz wspieranie tworzenia sieci współpracy partnerskiej dotyczącej rolnictwa i obszarów wiejskich przez podnoszenie poziomu wiedzy w tym zakresie.</t>
  </si>
  <si>
    <t xml:space="preserve">rolnicy z województwa zachodniopomorskiego , kobiety i mężczyźni, mieszkańcy terenów wiejskich, osoby pełnoletnie; pracownicy Izby Rolniczej </t>
  </si>
  <si>
    <t>Lato z Sydonią. Od czarownicy do liderki wiejskiej. Forum aktywnych i przedsiębiorczych kobiet</t>
  </si>
  <si>
    <t>Celem głównym operacji jest zwiększenie inicjatyw na rzecz zmiany stereotypowego postrzegania kobiety na Polskiej wsi poprzez promocję, edukację kół gospodyń wiejskich oraz połączenie tradycji ze współczesnością. Przedmiot operacji: konferencja i warsztaty. Tematy: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oraz upowszechnianie wiedzy w zakresie planowania rozwoju lokalnego z uwzględnieniem potencjału ekonomicznego, społecznego i środowiskowego danego obszaru.</t>
  </si>
  <si>
    <t>konferencja/warsztaty</t>
  </si>
  <si>
    <t>liczba uczestników konferencji/liczba uczestników warsztatów</t>
  </si>
  <si>
    <t>100/90</t>
  </si>
  <si>
    <t>kobiety z obszarów wiejskich województwa zachodniopomorskiego, przedstawicielki  ngo działających na rzecz rozwoju wsi, przedstawiciele jst, przedstawiciele uczelni wyższych, przedsiębiorcy, rolnicy.</t>
  </si>
  <si>
    <t>Gmina Marianowo</t>
  </si>
  <si>
    <t>ul. Mieszka I 1,                                         73-121 Marianowo</t>
  </si>
  <si>
    <t>Gminny Konkurs Kulinarny - przepis na sukces II edycja</t>
  </si>
  <si>
    <t>Celem operacji jest wzmocnienie kapitału społecznego oraz wypromowanie dziedzictwa kulinarnego poprzez organizację kolejnej edycji konkursu kulinarnego. Tematy: aktywizacja mieszkańców obszarów wiejskich w celu tworzenia partnerstw na rzecz realizacji projektów nakierowanych na rozwój tych obszarów, w skład których wchodzą przedstawiciele sektora publicznego, sektora prywatnego oraz organizacji pozarządowych oraz upowszechnianie wiedzy w zakresie optymalizacji wykorzystywania przez mieszkańców obszarów wiejskich zasobów środowiska naturalnego.</t>
  </si>
  <si>
    <t>impreza plenerowa/konkurs</t>
  </si>
  <si>
    <t>liczba imprez plenerowych/liczba uczestników imprez plenerowych/liczba konkursów/liczba uczestników konkursów</t>
  </si>
  <si>
    <t>1/200/1/50</t>
  </si>
  <si>
    <t>mieszkańcy wiejskiej Gminy Świdwin, tutejsi rolnicy oraz pokoleniowe środowiska obszarów wiejskich.</t>
  </si>
  <si>
    <t>ul. Plac Konstytucji 3 Maja 1,                            78-300 Świdwin</t>
  </si>
  <si>
    <t>"Innowacyjne sołectwa - innowacyjna wieś"</t>
  </si>
  <si>
    <t>warsztaty/film/konkurs</t>
  </si>
  <si>
    <t>liczba warsztatów/liczba uczestników warsztatów/liczba filmów/liczba konkursów/liczba uczestników konkursów</t>
  </si>
  <si>
    <t>1/200/1/1/28</t>
  </si>
  <si>
    <t>mieszkańcy województwa zachodniopomorskiego w szczególności powiatu koszalińskiego</t>
  </si>
  <si>
    <t>V Powiatowy Jarmark Zdrowej Żywności i Rękodzieła Ludowego</t>
  </si>
  <si>
    <t>Cel: promocja regionalnych producentów żywnościowych, wytwórców produktów lokalnych, lokalnych twórców i artystów oraz propagowanie trendu naturalnej żywności i popularyzowanie informacji o jej wytwórcach w regionie, a przez to promowanie zrównoważonego rozwoju obszarów wiejskich, podczas Jarmarku Zdrowej Żywności i Rękodzieła. Przedmiot: impreza plenerowa. Tematy: upowszechnianie wiedzy w zakresie tworzenia krótkich łańcuchów dostaw w rozumieniu art. 2 ust. 1 akapit drugi lit. m rozporządzenia nr 1305/2013 w sektorze rolno-spożywczym,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oraz upowszechnianie wiedzy dotyczącej zarządzania projektami z zakresu rozwoju obszarów wiejskich.</t>
  </si>
  <si>
    <t>1/900</t>
  </si>
  <si>
    <t>Lokalni producenci, rolnicy - jako wystawcy. Mieszkańcy powiatu świdwińskiego i turyści - jako odwiedzający imprezę</t>
  </si>
  <si>
    <t>Powiat Świdwiński</t>
  </si>
  <si>
    <t>ul. Mieszka I 16, 78-300 Świdwin</t>
  </si>
  <si>
    <t>Obchody 30-lecia samorządu gminnego w Lipianach</t>
  </si>
  <si>
    <t>Celem operacji jest zwiększenie udziału zainteresowanych stron we wdrażaniu inicjatyw na rzecz zrównoważonego rozwoju obszarów wiejskich na terenie gminy Lipiany poprzez wspieranie transferu wiedzy na obszarach wiejskich, poprzez udział uczestników korzystających  z szerokiej oferty kulturalno-oświatowej z prezentacją potencjału gospodarczego obszarów wiejskich łącząc to z bogatą historią samorządu gminnego w Lipianach podczas planowanej imprezy. Tematy: Wspieranie rozwoju przedsiębiorczości na obszarach wiejskich przez podnoszenie poziomu wiedzy i umiejętności w obszarach innych niż wskazane w temacie 6.</t>
  </si>
  <si>
    <t>liczba konferencji/liczba uczestników konferencji/ liczba tytułów materiału drukowanego/ nakład materiału drukowanego</t>
  </si>
  <si>
    <t>1/150/2/1600</t>
  </si>
  <si>
    <t>Gmina Lipiany</t>
  </si>
  <si>
    <t>ul. Plac Wolności 1, 74-240 Lipiany</t>
  </si>
  <si>
    <t>Rowerowa agroturystyka na wyspie Wolin</t>
  </si>
  <si>
    <t xml:space="preserve">Celem operacji jest organizacja wydarzenia plenerowego ukierunkowanego na promocję walorów i zasobów regionalnych, pobudzenie lokalnej przedsiębiorczości celem rozwoju stanic, gastronomii, domów agroturystycznych w związku z rozwojem sieci szlaków pieszych i rowerowych, promocję infrastruktury turystycznej oraz nawiązywanie kontaktów i wymianę wiedzy między różnymi jednostkami i uczestnikami lokalnej społeczności. </t>
  </si>
  <si>
    <t>impreza plenerowa/warsztaty/materiał drukowany</t>
  </si>
  <si>
    <t>1/150/1/100/150</t>
  </si>
  <si>
    <t>WIĘCEJ WIEM, WIĘCEJ UMIEM, SPRAWNIEJ DZIAŁAM - wyjazd studyjny mieszkańców Gminy Lisków do Gminy Poronin</t>
  </si>
  <si>
    <t>Celem operacji jest podnoszenie wiedzy, umiejętności i kompetencji mieszkańców z zakresu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promocja jakości życia na wsi oraz promocja wsi jako miejsca do życia i rozwoju zawodowego. Cel operacji zostanie osiągnięty poprzez zorganizowanie wyjazdu studyjnego do gminy Poronin.</t>
  </si>
  <si>
    <t>Rolnicy, członkowie ich rodzin oraz samorządowcy z terenu gminy Lisków.</t>
  </si>
  <si>
    <t>Gmina Lisków</t>
  </si>
  <si>
    <t>ul. Ks. W. Blizińskiego 56, 62-850 Lisków</t>
  </si>
  <si>
    <t>Inicjatywa na rzecz rozwoju obszarów wiejskich – Liderzy Gminy Kołaczkowo</t>
  </si>
  <si>
    <t xml:space="preserve">Celem jest  przeszkolenie 15 mieszkańców Gminy Kołaczkowo,  osób aktywnych społecznie i kulturalnie, które w sobie widzą chęć dalszego działania i wykazujących potencjał nadający się do rozwijania. Przeszkoleni liderzy mają wraz z organizatorami przygotować i przeprowadzić dwa wydarzenia przeznaczone dla mieszkańców Gminy Kołaczkowo. </t>
  </si>
  <si>
    <t>Gminny Ośrodek Kultury im. Wł. Reymonta w Kołaczkowie</t>
  </si>
  <si>
    <t>Plac Reymonta, 62-306 Kołaczkowo</t>
  </si>
  <si>
    <t xml:space="preserve">w tym: liczba 
przedstawicieli LGD </t>
  </si>
  <si>
    <t>n/d</t>
  </si>
  <si>
    <t>Liczba targów/imprez plenerowych/wystaw</t>
  </si>
  <si>
    <t>Szacowana liczba uczestników targów/ imprez plenerowych/wystaw</t>
  </si>
  <si>
    <t>290 uczestników 180 kibiców</t>
  </si>
  <si>
    <t>Liczba uczestników konkursów/olimpiad</t>
  </si>
  <si>
    <t>Eko wieś II</t>
  </si>
  <si>
    <t>Mieszkańcy terenów wiejskich i miejsko-wiejskich zamieszkałych na terenie województwa wielkopolskiego (powiat średzki, grodziski, wągrowiecki, poznański, bez m. Poznań). W ramach projektu zrekrutowanych zostanie 200 osób, w tym co najmniej 100 osób w wieku do 35 lat (w tym dzieci i młodzież z obszarów wiejskich co najmniej 100 osób).</t>
  </si>
  <si>
    <t>Jubileuszowy Festyn Rodzinny ŚWIĘTO PALAT promocją rozwoju obszarów wiejskich</t>
  </si>
  <si>
    <t>Celem operacji będzie organizacja imprezy plenerowej  w dniu 15.08.2021 r. pn. „Jubileuszowy Festyn Rodzinny ŚWIĘTO PALAT promocją rozwoju obszarów wiejskich”, która przyczyni się do zwiększenia udziału zainteresowanych stron we wdrażaniu inicjatyw na rzecz rozwoju obszarów wiejskich,  ułatwieniu wymiany wiedzy pomiędzy podmiotami uczestniczącymi w rozwoju oraz wymiany i rozpowszechniania rezultatów działań, a także aktywizacji i integracji mieszkańców, wspierania włączenia społecznego, rozwoju przedsiębiorczości, w tym małego przetwórstwa, upowszechniania wiedzy w zakresie optymalizacji wykorzystania zasobów środowiska naturalnego i szeroko rozumianej promocji  jakości życia na wsi.</t>
  </si>
  <si>
    <t>Mieszkańcy sołectwa Palaty oraz pozostali mieszkańcy Miasta i Gminy Grabów nad Prosną, a także zaproszeni goście. Grupę docelową będą tworzyli: przedsiębiorcy, rolnicy, przedstawiciele jednostek samorządu terytorialnego, stowarzyszeń, innych organizacji funkcjonujących na terenie gminy, osoby w różnym przedziale wiekowym: dzieci, młodzież, dorośli, aktywni i nieaktywni zawodowo.</t>
  </si>
  <si>
    <t>Senioriada nad Prosną</t>
  </si>
  <si>
    <t>Celem operacji jest organizacja spotkania w mieście Grabów nad Prosną w dniu 2.10.2021 r. pn. "Senioriada nad Prosną", która przyczyni się do zwiększenia udziału zainteresowanych stron we wdrażaniu inicjatyw na rzecz rozwoju obszarów wiejskich,  ułatwieniu wymiany wiedzy pomiędzy podmiotami uczestniczącymi w rozwoju oraz wymiany i rozpowszechniania rezultatów działań, a także aktywizacji i integracji mieszkańców, wspierania włączenia społecznego, rozwoju przedsiębiorczości, w tym małego przetwórstwa, upowszechniania wiedzy w zakresie optymalizacji wykorzystania zasobów środowiska naturalnego i szeroko rozumianej promocji  jakości życia na wsi.</t>
  </si>
  <si>
    <t xml:space="preserve">Seniorzy mieszkający na terenie Miasta i Gminy w tym: przedsiębiorcy, rolnicy, przedstawiciele jednostek samorządu terytorialnego, Stowarzyszeń, innych organizacji funkcjonujących na terenie gminy Grabów nad Prosną /m.in. reprezentujący Koło Polskiego Związku Emerytów, Inwalidów i Rencistów w Grabowie nad Prosną, Stowarzyszenie Klub Seniora „Pelikan”, Grup Odnowy Wsi, Rad Sołeckich, Ochotniczych Straży Pożarnych czy też osoby indywidualne, niezrzeszone/, a także zaproszeni goście. </t>
  </si>
  <si>
    <t>Ochrona klimatu - wykorzystanie odnawialnych źródeł energii.</t>
  </si>
  <si>
    <t>Podwyższenie wiedzy uczestników szkolenia, uczniów szkół rolniczych/leśnych oraz mieszkańców obszarów wiejskich w zakresie możliwości ochrony klimatu poprzez wykorzystanie odnawialnych źródeł energii, które wpływają w istotny sposób na poprawę jakości powietrza.</t>
  </si>
  <si>
    <t>Centrum doradztwa Rolniczego w Brwinowie Oddział w Poznaniu</t>
  </si>
  <si>
    <t>ul. Winogrady 63, 61-659 Poznań</t>
  </si>
  <si>
    <t>Rozwój planujemy - możliwości obszaru analizujemy</t>
  </si>
  <si>
    <t>Celem operacji jest zdiagnozowanie możliwości rozwojowych obszaru LGD "Wielkopolska z Wyobraźnią" w świetle doświadczeń realizacji na tym terenie WPR oraz aktualnych priorytetowych kierunków rozwoju lokalnego jak ochrona klimatu, nowe technologie, Smart Village, sieci współpracy oraz upowszechnianie tej wiedzy w lokalnym środowisku dla zwiększania podejmowanych inicjatyw.</t>
  </si>
  <si>
    <t>Lokalni liderzy (władze samorządowe, pracownicy jst, radni, sołtysi, przedstawiciele instytucji i organizacji działających na rzecz obszarów wiejskich) - 170 osób.</t>
  </si>
  <si>
    <t>Analizy</t>
  </si>
  <si>
    <t>Federacja Grup i Producentów Wołowina Polska</t>
  </si>
  <si>
    <t>al. Jana Pawła II 61/123, 01-031 Warszawa</t>
  </si>
  <si>
    <t>70</t>
  </si>
  <si>
    <t>W tym: liczba przedstawicieli LGD</t>
  </si>
  <si>
    <t>1-2</t>
  </si>
  <si>
    <t xml:space="preserve">W tym: liczba doradców </t>
  </si>
  <si>
    <t>2-4</t>
  </si>
  <si>
    <t>Udział w międzynarodowym Jarmarku Folkloru.</t>
  </si>
  <si>
    <t xml:space="preserve">Twórcy ludowi, przedstawiciele zespołów folklorystycznych, Kół Gospodyń Wiejskich i producenci produktów lokalnych 27 osób oraz dwóch   przedstawicieli LGD z terenu powiatu krotoszyńskiego i gostyńskiego. </t>
  </si>
  <si>
    <t>29</t>
  </si>
  <si>
    <t>Stoisko wystawiennicze/Punkt informacyjny na targach/imprezie plenerowej/wystawie</t>
  </si>
  <si>
    <t>Wielofunduszowe LGD źródłem inspiracji</t>
  </si>
  <si>
    <t>Członkowie istniejącego partnerstwa LGD "Wielkopolska z Wyobraźnią" oraz członkowie osób prawnych wchodzących w skład LGD, reprezentujący różne sektory (społeczny, gospodarczy i publiczny), osoby stanowiące grupę liderów swoich środowisk branżowych i gminnych.</t>
  </si>
  <si>
    <t>Akademia Kobiecego Rozwoju</t>
  </si>
  <si>
    <t>Kobiety w wieku od 16 wzwyż, zamieszkujące obszary wiejskie południowej części Wielkopolski (m.in. mieszkanki powiatów: rawickiego, gortyńskiego, krotoszyńskiego i leszczyńskiego).</t>
  </si>
  <si>
    <t>INGENIA S.A.</t>
  </si>
  <si>
    <t>ul. Parkowa 14, 63-920 Pakosław</t>
  </si>
  <si>
    <t>broszura w nakładzie 200 sztuk</t>
  </si>
  <si>
    <t>Festiwal Familijny smaków i Rękodzieła Wielkopolski w Pakosławiu</t>
  </si>
  <si>
    <t>Głównym celem operacji jest promocja zrównoważonego rozwoju obszarów wiejskich oraz poprawa jakości życia mieszkańców wsi poprzez zaprezentowanie bogactwa kulinarnego i kulturowego występującego na obszarze Wielkopolski.</t>
  </si>
  <si>
    <t>Fundacja Rodziny Duda im. Maksymiliana Duda</t>
  </si>
  <si>
    <t>63-930 Grąbkowo 76</t>
  </si>
  <si>
    <t>Dziedzictwo kulturowe w wielkopolskiej zagrodzie</t>
  </si>
  <si>
    <t>Liczba informacji/publikacji w internecie</t>
  </si>
  <si>
    <t>Liczba stron internetowych, na których zamieszczona zostanie informacja/publikacja</t>
  </si>
  <si>
    <t>Uprawa ziół i ich przetwórstwo - zapoznanie się z dobrymi praktykami w województwie podlaskim.</t>
  </si>
  <si>
    <t>Mieszkańcy obszarów wiejskich w ilości 15 osób z województwa wielkopolskiego.</t>
  </si>
  <si>
    <t>W tym: liczba doradców</t>
  </si>
  <si>
    <t>Jak dbam o środowisko i klimat w wiejskim gospodarstwie domowym i/lub gospodarstwie rolnym?</t>
  </si>
  <si>
    <t>Rolnicy oraz mieszkańcy obszarów wiejskich z terenu województwa wielkopolskiego, którzy na dzień przesłania zgłoszenia konkursowego nie ukończyli 35 lat.</t>
  </si>
  <si>
    <t>Aktywna Wielkopolska Wieś</t>
  </si>
  <si>
    <t>Celem operacji jest organizacja imprezy plenerowej połączonej z konferencją dla przedstawicieli organizacji działających na rzecz obszarów wiejskich. Poprzez organizację wydarzenia chcemy stworzyć platformę do nawiązania współpracy, wymiany doświadczeń i integracji miedzy organizacjami działającymi na terenach wiejskich w całej Wielkopolsce.</t>
  </si>
  <si>
    <t>1500</t>
  </si>
  <si>
    <t>Wielkopolski Rolnik Roku narzędziem upowszechniania dobrych praktyk w rolnictwie.</t>
  </si>
  <si>
    <t>Celem operacji jest wykorzystanie okazji, jaką stwarza konkurs "Wielkopolski Rolnik Roku" do upowszechniania i transferu innowacji poprzez pokazanie najlepszych gospodarstw rolnych w Wielkopolsce.</t>
  </si>
  <si>
    <t>Rolnicy z terenu województwa wielkopolskiego.</t>
  </si>
  <si>
    <t>1200</t>
  </si>
  <si>
    <t>Festiwal Karpia</t>
  </si>
  <si>
    <t>Celem operacji jest organizacja imprezy plenerowej, która przyczyni się do promocji spożycia karpia i lokalnych ryb oraz promocji turystyki rybackiej. W ramach imprezy odbędą się: konferencja dla producentów ryb, prezentacja oferty lokalnych gospodarstw rybackich oraz pokazy kulinarne i konkurs kulinarny.</t>
  </si>
  <si>
    <t>Rolnicy prowadzących działalność na terenie Wielkopolski oraz mieszkańcy Wielkopolski.</t>
  </si>
  <si>
    <t>Nasze regionalne bogactwo na stoły!</t>
  </si>
  <si>
    <t>Celem operacji jest stworzenie możliwości do bezpośredniego spotkania  producentów, przetwórców i konsumentów produktów lokalnych, ich promocja oraz tworzenie sieci powiązań pomiędzy producentami oraz pomiędzy producentami i konsumentami.</t>
  </si>
  <si>
    <t>Chów przyzagrodowy gęsi wielkopolską tradycją</t>
  </si>
  <si>
    <t>Rolnicy i mieszkańcy obszarów wiejskich zainteresowani prowadzeniem przyzagrodowego chowu gęsi, przetwórstwem i zbytem gęsiny w ramach RHD; przetwórcy, osoby prowadzące gospodarstwa agroturystyczne, restauratorzy, właściciele punktów gastronomicznych; potencjalni konsumenci; Kola Gospodyń Wiejskich</t>
  </si>
  <si>
    <t xml:space="preserve">Rekreacja konna tradycja i współczesność
</t>
  </si>
  <si>
    <t>Celem operacji jest organizacja plenerowej imprezy hipicznej, która przyczyni się do promocji rekreacji i turystyki konnej. W  ramach imprezy odbędą się zawody jeździeckie oraz prezentacja oferty miejscowych ośrodków jeździeckich i gospodarstw agroturystycznych. Realizacja projektu nakierowana będzie także na działania aktywizujące rolników, zachęcające do współpracy, wspólnej realizacji inicjatyw oraz zrzeszania się. Celem jest również zachęcenie rolników do profesjonalnej współpracy i realizacji wspólnych inwestycji, poprzez tworzenie wspólnych struktur, powiązań organizacyjnych lub innych form współpracy przyczyniających się wspólnej realizacji inwestycji.</t>
  </si>
  <si>
    <t>Wiejskie przestrzenie publiczne gminy Szydłowo - aranżacja miejsc integracji.</t>
  </si>
  <si>
    <t xml:space="preserve">60-80 osób (mieszkańców gminy Szydłowo), z podziałem na dzieci, młodzież i dorosłych. </t>
  </si>
  <si>
    <t>Rolnicy z Wielopolski, w szczególności producenci trzody chlewnej oraz pozostali przedstawiciele łańcucha produkcji wieprzowiny , w tym m.in. doradcy rolniczy,  lekarze weterynarii, zootechnicy, przedstawiciele ubojni i przetwórni oraz przedstawiciele samorządu terytorialnego.</t>
  </si>
  <si>
    <t>Stowarzyszenie Wieprzowina Polska</t>
  </si>
  <si>
    <t>ul. Lipowa 31, 64-030 Śmigiel</t>
  </si>
  <si>
    <t>od 2 do 4</t>
  </si>
  <si>
    <t>Celem planowanych badań jest rozpoznanie zmian uwarunkowań rozwoju obszarów wiejskich województwa wielkopolskiego, wywołanych pandemią COVID-19 ze szczególnym uwzględnieniem powstałych innowacji organizacyjnych i społecznych.</t>
  </si>
  <si>
    <t>ul. Wojska Polskiego 28, 60-637 Poznań</t>
  </si>
  <si>
    <t>Dziedzictwo kulturowe szansą na rozwój obszarów wiejskich.</t>
  </si>
  <si>
    <t>20 osób z obszaru działania Lokalnej Grupy Działania "Między Ludźmi i Jeziorami" oraz 20 osób z obszaru działania LGD Krajna Złotowska.</t>
  </si>
  <si>
    <t>Innowacyjne i bezpieczne rolnictwo</t>
  </si>
  <si>
    <t>Liczba artykułów/wkładek/ogłoszeń w prasie</t>
  </si>
  <si>
    <t>Sieć badawcza Łukasiewicz - Przemysłowy Instytut Maszyn Rolniczych</t>
  </si>
  <si>
    <t>Starołęcka 31, 60-963 Poznań</t>
  </si>
  <si>
    <t>200000</t>
  </si>
  <si>
    <t>Koła Gospodyń Wiejskich i zespoły biesiadne - źródłem promocji i rozwoju obszarów wiejskich</t>
  </si>
  <si>
    <t>Grupa docelowa to 150 osób: mieszkańcy Gminy i Miasta Stawiszyn, mieszkańcy Powiatu Kaliskiego, przedstawiciele jednostek  samorządu terytorialnego, organizacji i stowarzyszeń oraz zespoły biesiadne i KGW</t>
  </si>
  <si>
    <t>Agroinformacja podstawą współpracy wielkopolskiego rolnictwa</t>
  </si>
  <si>
    <t>Rolnicy, głównie plantatorzy buraka cukrowego oraz członkowie należący do organizacji będących partnerami projektu, pochodzący z woj.. wielkopolskiego.</t>
  </si>
  <si>
    <t>Rejonowy Związek Plantatorów Buraka Cukrowego</t>
  </si>
  <si>
    <t>1-go Maja 3, 63-76- Zduny</t>
  </si>
  <si>
    <t>Wielkopolska sieć młodych rolników - współpracę czas zacząć</t>
  </si>
  <si>
    <t>Wymiana wiedzy pomiędzy młodymi rolnikami oraz podmiotami uczestniczącymi w rozwoju obszarów wiejskich, wpływającej na aktywizację i zwiększenie ich udziału w podejmowaniu wspólnych inicjatyw na rzecz rozwoju gospodarczego oraz poprawy jakości życia na obszarach wiejskich poprzez organizację szkolenia oraz przeprowadzenie spotkań w gospodarstwach.</t>
  </si>
  <si>
    <t>Uczniowie szkół rolniczych, rolnicy i domownicy rolników oraz przedstawiciele samorządu terytorialnego i organizacji pozarządowych zamieszkujący obszary wiejskie województwa wielkopolskiego.</t>
  </si>
  <si>
    <t>Vi</t>
  </si>
  <si>
    <t>Ot, pany się nudzą sami, to się pięknie bawiom z nami" Dramat S. Wyspiańskiego jako wyraz włączenia kulturowo-społecznego mieszkańców obszarów wiejskich.</t>
  </si>
  <si>
    <t>Mieszkańcy gmin z powiatu tureckiego: Brudzew, Dobra,  Kawęczyn,  Malanów, Turek, Przykona, Władysławów, z powiatu kolskiego - Kościelec, z powiatu sieradzkiego - Goszczanów (woj. łódzkie). Osoby młode (do 35 roku życia) będą stanowić ponad 50 % grupy docelowej)</t>
  </si>
  <si>
    <t>Turkowska Unia Rozwoju - T.U.R.</t>
  </si>
  <si>
    <t>ul. Krwony 32, 62-720 Brudzew</t>
  </si>
  <si>
    <t>Inne: spektakl</t>
  </si>
  <si>
    <t>Liczba uczestników projektu</t>
  </si>
  <si>
    <t>Liczba podmiotów - partnerów KSOW</t>
  </si>
  <si>
    <t>Liczba widzów</t>
  </si>
  <si>
    <t>Wymiana doświadczeń, źródłem inspiracji do dalszego rozwoju obszaru LGD.</t>
  </si>
  <si>
    <t>Osoby z obszaru działania Stowarzyszenia "Solidarni w Partnerstwie", tj. z gmin: Golina, Grodziec, Rychwał, Rzgów, Stare Miasto i Tuliszków.</t>
  </si>
  <si>
    <t>II,III</t>
  </si>
  <si>
    <t>II Powiatowy Festiwal Lokalnych Smaków i Rękodzieła</t>
  </si>
  <si>
    <t>Aleja Niepodległości 10, 63-200 Jarocin</t>
  </si>
  <si>
    <t>Udział w imprezie Polskie Kulinaria Busko Zdrój 2021</t>
  </si>
  <si>
    <t>Celem operacji jest udział w organizowanej przez Świętokrzyski Oddział Polskiej Izby Produktu Regionalnego i Lokalnego imprezie targowej "Polskie Kulinaria Busko Zdrój 2021" w dniach 4-5 września 2021, jako wystawca 13 członków Wielkopolskiego Oddziału Izby Produktu Regionalnego i Lokalnego. Podczas imprezy targowej podejmowane będą działania informacyjno-promocyjne polegające na bezpośrednich rozmowach, panelach, pokazach, degustacjach i dystrybucji materiałów drukowanych.</t>
  </si>
  <si>
    <t>Uczestnicy targów - 13 członków Wielkopolskiego Oddziału Polskiej Izby Produktu Regionalnego i Lokalnego.</t>
  </si>
  <si>
    <t>Polska Izba Produkty Regionalnego i Lokalnego Oddział Wielkopolski</t>
  </si>
  <si>
    <t>Zrzeszanie się rolników szansą na dywersyfikację dochodowości gospodarstw rolnych</t>
  </si>
  <si>
    <t>Celem projektu jest realizacja szkolenia dla uczniów szkół rolniczych, w trakcie trwania ich roku szkolnego, z zakresu zwiększenia ich udziału we wdrażaniu inicjatyw na rzecz rozwoju obszarów wiejskich, ze szczególnym uwzględnieniem działań wspólnych rolników, takich jak sprzedaż bezpośrednia, RHD, GPR, działanie Współpraca, spółdzielczości czy kooperatyw spożywczych itp.</t>
  </si>
  <si>
    <t>Stowarzyszenie Rodzina Kolpinga w Porębie Żegoty</t>
  </si>
  <si>
    <t>ul. Przecznica 31, 32-566 Alwernia</t>
  </si>
  <si>
    <t>Błękitno-zielona infrastruktura dla łagodzenia zmian klimatu, wspierania bioróżnorodności i rozwoju lokalnego na obszarze Stowarzyszenia "LGD Gościnna Wielkopolska" - pozyskiwanie wiedzy, stworzenie dobrych praktyk i wymiana doświadczeń.</t>
  </si>
  <si>
    <t>Kadra zarządzająca w gminach położonych na obszarze działania Stowarzyszenia - 25 osób, osoby zajmujące się gospodarką wodną/ochroną środowiska w gminach członkowskich Stowarzyszenia - 60 osób, odbiorcy materiałów promocyjnych - filmu i broszury informacyjnej w wersji elektronicznej publikowanych na stronie internetowej, facebooku i youtube - min 500 osób</t>
  </si>
  <si>
    <t>Stowarzyszenie "Lokalna Grupa Działania Gościnna Wielkopolska" w Pępowie</t>
  </si>
  <si>
    <t>ul. Powstańców Wielkopolskich 43, 63-830 Pępowo</t>
  </si>
  <si>
    <t>Akademia Lidera na Krajnie Złotowskiej</t>
  </si>
  <si>
    <t>Celem operacji jest zintegrowanie oraz aktywizacja grupy mieszkańców obszaru funkcjonowania Stowarzyszenia - przede wszystkim sołtysów i przedstawicieli rad sołeckich. Podstawą integracji,  a także animowania będzie edukowanie poprzez cykl warsztatów. Ich celem będzie zainicjowanie działań sprzyjających rozwojowi  "Małych Ojczyzn"</t>
  </si>
  <si>
    <t>Organizacja imprezy plenerowej pn. "Dzień Ogórka"</t>
  </si>
  <si>
    <t>Zwiększenie współpracy w regionie poprzez udział w imprezie plantatorów ogórków oraz przedstawicieli z sektora przetwórstwa, a także budowanie relacji partnerskich ze społecznością.</t>
  </si>
  <si>
    <t>Mieszkańcy powiatu kolskiego, ze szczególnym uwzględnieniem mieszkańców gminy Dąbie.</t>
  </si>
  <si>
    <t>Gmina Dąbie</t>
  </si>
  <si>
    <t>Plac Mickiewicza 1, 62-660 Dąbie</t>
  </si>
  <si>
    <t xml:space="preserve">Liczba </t>
  </si>
  <si>
    <t>Dolnośląska JR</t>
  </si>
  <si>
    <t>Kujawsko-pomorska JR</t>
  </si>
  <si>
    <t>Lubelska JR</t>
  </si>
  <si>
    <t>Lubuska JR</t>
  </si>
  <si>
    <t>Łódzka JR</t>
  </si>
  <si>
    <t>Małopolska JR</t>
  </si>
  <si>
    <t>Mazowiecka JR</t>
  </si>
  <si>
    <t>Opolska JR</t>
  </si>
  <si>
    <t>Podkarpacka JR</t>
  </si>
  <si>
    <t>Podlaska JR</t>
  </si>
  <si>
    <t>Pomorska JR</t>
  </si>
  <si>
    <t>Śląska JR</t>
  </si>
  <si>
    <t>Świętokrzyska JR</t>
  </si>
  <si>
    <t>Warmińsko-mazurska JR</t>
  </si>
  <si>
    <t>Wielkopolska JR</t>
  </si>
  <si>
    <t>Zachodniopomorska JR</t>
  </si>
  <si>
    <t>RAZEM</t>
  </si>
  <si>
    <t>280</t>
  </si>
  <si>
    <t>Lubelskie Stowarzyszenie Miłośników Cydru</t>
  </si>
  <si>
    <t>Liczba uczestników wyjazdu studyjnego</t>
  </si>
  <si>
    <t>Liczba stoisk wystawienniczych</t>
  </si>
  <si>
    <t>1.</t>
  </si>
  <si>
    <t>2.</t>
  </si>
  <si>
    <t>3.</t>
  </si>
  <si>
    <t>4.</t>
  </si>
  <si>
    <t>5.</t>
  </si>
  <si>
    <t>6.</t>
  </si>
  <si>
    <t>7.</t>
  </si>
  <si>
    <t>8.</t>
  </si>
  <si>
    <t>9.</t>
  </si>
  <si>
    <t>10.</t>
  </si>
  <si>
    <t>Konkurs "Kultura i Folklor Podbabiogórza"</t>
  </si>
  <si>
    <t>Włączenie społeczności lokalnej w poprawę jakości życia i stanu dziedzictwa kulturowego Podbabiogórza- dzięki organizacji konkursu związanego z folklorem społeczność lokalna zostanie włączona w życie kulturalne. Jednocześnie zadanie ma wpłynąć na ochronę tradycji folkloru podbabiogórzańskiego, kultywowanie i poszanowanie dziedzictwa kulturowego Podbabiogórza.</t>
  </si>
  <si>
    <t xml:space="preserve"> Województwo Małopolskie (w szczególności osoby poniżej 35 roku życia)</t>
  </si>
  <si>
    <t>Wymiana dobrych praktyk i doświadczeń w zakresie rozwoju turystyki i ekoturystyki na obszarach wiejskich - organizacja wyjazdu studyjnego</t>
  </si>
  <si>
    <t>Celem operacji jest spotkanie przedstawicieli Partnera KSOW (Gmina Stryszów), organizacji pozarządowych i KGW z ternu Gminy Stryszów i Gminy Krokowa oraz Stowarzyszenia Północnokaszubska Lokalna Grupa Rybacka (woj. pomorskie, powiat pucki) zaczerpnięcie inspiracji w oparciu o przykłady dobrych praktyk w zakresie rozwoju turystyki i ekoturystyki, a także rozwiązań, jakie zostały zastosowane w zakresie gospodarki inskoemisyjnej i edukacji ekologicznej.</t>
  </si>
  <si>
    <t>przedstawiciele Gminy Stryszów, stowarzyszeń i KGW z terenu Gminy Stryszów</t>
  </si>
  <si>
    <t>Gmina Stryszów</t>
  </si>
  <si>
    <t>Siepraw 149, 34-146 Siepraw</t>
  </si>
  <si>
    <t>osoby z terenu Województwa Małopolskiego</t>
  </si>
  <si>
    <t>LGD Turystyczna Podkowa</t>
  </si>
  <si>
    <t>ul. Jana Pawła II 38, 32-447 Siepraw</t>
  </si>
  <si>
    <t>Ewaluacja zewnętrzna małopolskich Lokalnych Strategii Rozwoju</t>
  </si>
  <si>
    <t>Celem operacji jest identyfikacja i ocena efektów realizacji lokalnych strategii rozwoju 2014-2020 w województwie małopolskim zakończona opracowaniem narzędzia wspierającego zarządzanie LGD poprzez przeprowadzenie ewaluacji zewnętrznej w okresie czerwiec-październik 2021 r.</t>
  </si>
  <si>
    <t>badanie</t>
  </si>
  <si>
    <t>32 małopolskie LGD</t>
  </si>
  <si>
    <t>Federacja LGD</t>
  </si>
  <si>
    <t>ul. Papieska 2, 33-395 Chełmiec</t>
  </si>
  <si>
    <t>liczba uczestników badania</t>
  </si>
  <si>
    <t>Lokalne Targi Przedsiębiorczości 2021</t>
  </si>
  <si>
    <t>szkolenie, targi, publikacja/materiał drukowany</t>
  </si>
  <si>
    <t>szkolenia - mieszkańcy Gminy Michałowice, min. 50% osób poniżej 35 roku życia
Targi - lokalna społeczność
folder - dystrybucja woj.. Małopolskie oraz strona www
Targi - lokalna społeczność
folder - dystrybucja Województwo Małopolskie oraz strona www</t>
  </si>
  <si>
    <t>Gmina Michałowice</t>
  </si>
  <si>
    <t>Pl. Józefa Piłsudskiego 1, 32-091 Michałowice</t>
  </si>
  <si>
    <t>liczba targów</t>
  </si>
  <si>
    <t>szacowana liczba uczestników targów</t>
  </si>
  <si>
    <t>II Festiwal Folklorystyczny pn. "Zatrzymać zanikające tradycje"</t>
  </si>
  <si>
    <t>festiwal</t>
  </si>
  <si>
    <t>liczba festiwali</t>
  </si>
  <si>
    <t>mieszkańcy Województwa Małopolskiego</t>
  </si>
  <si>
    <t>Centrum Kultury Gminy Biskupice</t>
  </si>
  <si>
    <t>Tomaszkowice 455, 32-020 Wieliczka</t>
  </si>
  <si>
    <t>szacowana liczba uczestników festiwalu</t>
  </si>
  <si>
    <t>Organizacja stosika dla producentów produktów regionalnych, tradycyjnych, ekologicznych z Województwa Małopolskiego oraz należący do Sieci Dziedzictwa Kulinarnego Małopolska podczas Targów Smaki Regionów 2021 w Poznaniu</t>
  </si>
  <si>
    <t xml:space="preserve">Celem operacji jest organizacja stoiska podczas Targów Smaki Regionów w Poznaniu, na którym wystawcami będą producenci produktów regionalnych, tradycyjnych, ekologicznych oraz należących do Sieci Dziedzictwa Kulinarnego Małopolska </t>
  </si>
  <si>
    <t>Ul. Racławicka 56,
30-017 Kraków</t>
  </si>
  <si>
    <t>Organizacja stoiska dla winiarzy i producentów cydrów z Małopolski podczas Targów WINO-Targi Polskich Win i Winnic 2021 w Poznaniu</t>
  </si>
  <si>
    <t>Branża hotelarska, restauracje, firmy cateringowe, winiarze, sommelierzy, sklepy specjalistyczne, działy marketingowe, domy mediowe, pasjonaci i kolekcjonerzy wina</t>
  </si>
  <si>
    <t>200 000</t>
  </si>
  <si>
    <t>Warsztaty dla dzieci i młodzieży mające na celu przygotowanie do przyszłej pracy społecznej na rzecz ochrony przeciwpożarowej i ewentualnej służby w szeregach OSP oraz zwiększenie bezpieczeństwa w ruchu drogowym na obszarach wiejskich</t>
  </si>
  <si>
    <t>Członkowie i potencjalni członkowie Młodzieżowych Drużyn Pożarniczych w Województwie Małopolskim - 90 osób. Zostaną zorganizowane 3-dniowe warsztaty dla dzieci i młodzieży w 3 powiatach Województwa Małopolskiego: Powiecie Krakowskim, Powiecie Proszowickim i Powiecie Dąbrowskim, w każdym weźmie udział 30 osób</t>
  </si>
  <si>
    <t>Sołtys, rada sołecka, zebranie wiejskie…czyli co komu wolno w sołectwie-3 dniowe warsztaty dla sołtysów oraz członków rad sołeckich z Województwa Małopolskiego</t>
  </si>
  <si>
    <t>Celem operacji jest wzmocnienie kompetencji i podniesienie kwalifikacji sołtysów z Województwa Małopolskiego jako liderów lokalnych inicjatyw i animatorów partycypacji społecznej.</t>
  </si>
  <si>
    <t>Sołtysi Województwa Małopolskiego i członkowie rad sołeckich (100 osób), wykładowcy (4 osoby), przedstawiciele partnerów KSOW (16 osób)</t>
  </si>
  <si>
    <t>Przedstawiciele Kół Gospodyń Wiejskich z Województwa Małopolskiego - 100 osób, wykładowcy (3 osoby), przedstawiciele partnerów KSOW (Instytutu, partnerów dodatkowych - 17 osób)</t>
  </si>
  <si>
    <t>Przykłady dobrych praktyk w zakresie regionalnego dziedzictwa kulinarnego-organizacja dwóch wizyt studyjnych: dla obecnych oraz potencjalnych członków Sieci Dziedzictwa Kulinarnego Małopolska w Województwie Warmińsko-Mazurskim</t>
  </si>
  <si>
    <t>Członkowie i kandydaci Sieci Dziedzictwo Kulinarne Małopolska - producenci surowców żywnościowych, przetwórcy artykułów rolno - spożywczych, właściciele obiektów gastronomicznych, hotelarskich świadczących usługi gastronomiczne, sprzedawcy artykułów rolno - spożywczych - po 25 osób na każdy wyjazd</t>
  </si>
  <si>
    <t>24.</t>
  </si>
  <si>
    <t>Podstawy produkcji wyrobów z mleka-skracanie łańcucha żywności</t>
  </si>
  <si>
    <t>Celem operacji jest rozwój małego przetwórstwa na obszarach wiejskich poprzez r+E123:F157ozbudowę małych serowarni</t>
  </si>
  <si>
    <t>osoby z terenów wiejskich planujących uruchomienie własnej działalności w zakresie produkcji przetworów z mleka i serów farmerskich lub posiadających podstawowe kompetencje w ww. zakresie - 12 osób, przedstawiciele partnerów KSOW (Instytutu, partnerów dodatkowych-2 osoby)</t>
  </si>
  <si>
    <t>25.</t>
  </si>
  <si>
    <t>Magia ziół i miodów dla zdrowia i zwiększenia dochodów</t>
  </si>
  <si>
    <t xml:space="preserve">Operacja zakłada przeprowadzenie 6 jednodniowych szkoleń połączonych z zajęciami praktycznymi na terenie Województwa Małopolskiego. </t>
  </si>
  <si>
    <t>84 rolników, 3 przedstawicieli LGD, 3 przedstawicieli PZDR</t>
  </si>
  <si>
    <t>os. Krakowiaków 45A/15, 31-964 Kraków</t>
  </si>
  <si>
    <t>26.</t>
  </si>
  <si>
    <t>Współczesna kobieta w środowisku wiejskim</t>
  </si>
  <si>
    <t>48</t>
  </si>
  <si>
    <t>27.</t>
  </si>
  <si>
    <t>właściciele gospodarstw ekologicznych i agroturystycznych, rolnicy konwencjonalni zainteresowani zmianą profilu produkcji</t>
  </si>
  <si>
    <t>28.</t>
  </si>
  <si>
    <t>Chusty malowane - warsztaty artystyczne dla Kół Gospodyń Wiejskich</t>
  </si>
  <si>
    <t>mieszkańcy powiatów (po 15 osób): tatrzański, nowotarski, wadowicki, limanowski, nowosądecki, gorlickiego</t>
  </si>
  <si>
    <t>29.</t>
  </si>
  <si>
    <t>Zgoda, szacunek i praca każdą wieś wzbogaca</t>
  </si>
  <si>
    <t>przedstawiciele wiejsko-miejskich samorządów gminnych z Małopolski (wójtowie/burmistrzowie, pracownicy referatów ds. planowania przestrzennego, ochrony środowiska i rolnictwa, członkowie rad gmin, sołtysi). 5 przedstawicieli małopolskich LGD, 5 przedstawicieli samorządu rolniczego (MIR), 5 przedstawicieli MSDR, 5 przedstawicieli IROW</t>
  </si>
  <si>
    <t>30.</t>
  </si>
  <si>
    <t>Warsztaty pieczenia i dekoracji ciast dla Kół Gospodyń Wiejskich z Powiatu Dąbrowskiego II edycja</t>
  </si>
  <si>
    <t>Głównym celem operacji jest zwiększenie wiedzy KGW na temat przygotowywania ciast i dekoracji tych ciast poprzez zorganizowanie 2 warsztatów</t>
  </si>
  <si>
    <t xml:space="preserve">liczba uczestników konkursu </t>
  </si>
  <si>
    <t>31.</t>
  </si>
  <si>
    <t>Współpraca na rzecz rozwoju i promocji polskiej wsi</t>
  </si>
  <si>
    <t>Celem realizacji operacji jest zbudowanie i ugruntowanie trwałej współpracy z inną organizacją pozarządową na rzecz wielowymiarowego rozwoju i promocji Kryspinowa.</t>
  </si>
  <si>
    <t>członkowie KGW Kryspinianki</t>
  </si>
  <si>
    <t>Koło Gospodyń Wiejskich Kryspinianki w Kryspinowie</t>
  </si>
  <si>
    <t>32.</t>
  </si>
  <si>
    <t>Produkt lokalny-dźwignią rozwoju turystyki na obszarach Lokalnej Grupy Działania Dunajec Biała</t>
  </si>
  <si>
    <t>Celem operacji jest zapoznanie uczestników projektu z działaniem certyfikatu produktu lokalnego na przykładzie Nyskiego Księstwa Jezior i Gór oraz przedstawienie dobrych praktyk w zakresie wykorzystania produktów lokalnych w rozwoju turystycznym obszaru poprzez organizację i przeprowadzenie seminarium, wyjazdu studyjnego oraz opracowanie poradnika.</t>
  </si>
  <si>
    <t>Lokalna Grupa Działania Dunajec-Biała</t>
  </si>
  <si>
    <t>ul. Browarki 7, 32-840 Zakliczyn</t>
  </si>
  <si>
    <t>31</t>
  </si>
  <si>
    <t>33.</t>
  </si>
  <si>
    <t>Zrównoważony rozwój obszarów wiejskich dzięki lokalnym producentom żywności wysokiej jakości</t>
  </si>
  <si>
    <t>spot wideo</t>
  </si>
  <si>
    <t>liczba spotów wideo</t>
  </si>
  <si>
    <t xml:space="preserve">liczba osób oglądających program </t>
  </si>
  <si>
    <t>liczba informacji i publikacji w internecie</t>
  </si>
  <si>
    <t>liczba stoisk wystawienniczych</t>
  </si>
  <si>
    <t>szacowana liczba odwiedzających stoiska wystawiennicze</t>
  </si>
  <si>
    <t>34.</t>
  </si>
  <si>
    <t>Sprzedaż własnych produktów-szansa dla rolnictwa</t>
  </si>
  <si>
    <t>rolnicy z terenu Województwa Małopolskiego, Świętokrzyskiego i Podkarpackiego</t>
  </si>
  <si>
    <t>Tarnowska Agencja Rozwoju Regionalnego S.A.</t>
  </si>
  <si>
    <t>ul. Szujskiego 66, 33-100 Tarnów</t>
  </si>
  <si>
    <t>35.</t>
  </si>
  <si>
    <t>Strażacy Ochotnicy w służbie na rzecz swoich społeczności</t>
  </si>
  <si>
    <t xml:space="preserve">Celem operacji jest zapoznanie się z rozwiązaniami ochrony przeciwpożarowej, ekologii czy działalności statutowej jednostek w różnych częściach kraju i województwa. </t>
  </si>
  <si>
    <t>przedstawiciele OSP z terenu wszystkich powiatów ( co najmniej połowa grupy do 35 roku życia)</t>
  </si>
  <si>
    <t>Związek Ochotniczych Straży Pożarnych RP Województwa Małopolskiego</t>
  </si>
  <si>
    <t>ul. Wyki 3, 31-223 Kraków</t>
  </si>
  <si>
    <t>160</t>
  </si>
  <si>
    <t>36.</t>
  </si>
  <si>
    <t>Dobre praktyki w zakresie enoturystyki na obszarze ENOTarnowskie</t>
  </si>
  <si>
    <t>film wideo</t>
  </si>
  <si>
    <t>liczba filmów wideo</t>
  </si>
  <si>
    <t>Tarnowska Organizacja Turystyczna</t>
  </si>
  <si>
    <t>ul. Wałowa 2/12, 33-100 Tarnów</t>
  </si>
  <si>
    <t xml:space="preserve">Lokalni twórcy, członkowie i członkinie KGW, mieszkańcy odwiedzający placówki kultury, oświaty, urzędy gmin i starostw z terenu działania LGD. </t>
  </si>
  <si>
    <t xml:space="preserve">Liderzy obszarów wiejskich, rolnicy, sołtysi, osoby aktywne w swoich społecznościach. </t>
  </si>
  <si>
    <t>Szkoła praktycznego działania dla młodych rolników</t>
  </si>
  <si>
    <t xml:space="preserve">ul. Chmielna 6/6
00-020 Warszawa
</t>
  </si>
  <si>
    <t>Automatyka i Robotyka w Rolnictwie</t>
  </si>
  <si>
    <t xml:space="preserve">Celem wyjazdu jest wymiana/poszerzenie wiedzy na temat nowych technologii stosowanych w rolnictwie oraz zdobycie doświadczenia, a tym samym zwiększenie konkurencyjności Polskiej wsi na arenie międzynarodowej. </t>
  </si>
  <si>
    <t>Uczniowie i nauczyciele Technikum Automatyki i Robotyki w Łodzi</t>
  </si>
  <si>
    <t>Strefa Edukacji Sp. z o.o.</t>
  </si>
  <si>
    <t xml:space="preserve">ul. Ks. Bp. Wincentego Tymienieckiego 22 G
 90-349 Łódź
</t>
  </si>
  <si>
    <t>X Jubileuszowe Wojewódzkie Święto Chrzanu</t>
  </si>
  <si>
    <t>Celem operacji jest promocja produktów tradycyjnych regionu, szczególnie nadwarciańskiego chrzanu.
Celem działań jest promocja produktu, który pomoże w aktywizacji społeczeństwa, pozwoli na większe utożsamienie się z regionem, zwiększy zainteresowanie, poszerzy wiedzę młodszej społeczności lokalnej i regionalnej województwa łódzkiego na temat tradycji lokalnych, a przede wszystkim przyczyni się do upowszechniania wśród mieszkańców informacji na temat pozyskiwania dodatkowych źródeł dochodu.</t>
  </si>
  <si>
    <t>Mieszkańcy województwa łódzkiego</t>
  </si>
  <si>
    <t>Gminny Ośrodek Kultury w Osjakowie</t>
  </si>
  <si>
    <t xml:space="preserve">ul. Wieluńska 26
98-320 Osjaków
</t>
  </si>
  <si>
    <t>Stoiska wystawiennicze</t>
  </si>
  <si>
    <t>Liczba odwiedzających</t>
  </si>
  <si>
    <t>Lokalna wieś miejscem do życia i rozwoju – warsztaty aktywizujące</t>
  </si>
  <si>
    <t>Celem operacji jest udział w warsztatach uczniów szkół rolniczych- z Zespołu szkół Rolnicze Centrum Kształcenia Ustawicznego w Wojsławicach i Zespołu Szkół Rolniczych w Zduńskiej Dąbrowie oraz rolników. Poprzez udział w warsztatach uczestnicy poznają dobre praktyki, nabędą praktyczne umiejętności oraz skorzystają z porad specjalistów z zakresu rozwijania działalności pozarolniczej, wymogów dotyczących prowadzenia takiej działalności, rolniczego handlu detalicznego, przetwórstwa i sprzedaży bezpośredniej produktów rolnych, bezpieczeństwa i higieny pracy.</t>
  </si>
  <si>
    <t>Mieszkańcy terenów wiejskich - rolnicy i uczniowie szkół rolniczych</t>
  </si>
  <si>
    <t>Stowarzyszenie Ekobiesiada</t>
  </si>
  <si>
    <t>99-440 Zduny 64</t>
  </si>
  <si>
    <t>Promocja produktów lokalnych Ziemi Piotrkowskiej prosto z serca</t>
  </si>
  <si>
    <t xml:space="preserve">Celem operacji jest podniesienie wiedzy mieszkańców Powiatu Piotrkowskiego na temat produktów lokalnych Ziemi Piotrkowskiej, ich wytwórców, marki lokalnej, rejestracji produktów, krótkich łańcuchów dostaw poprzez wydanie publikacji i zorganizowanie konkursu. </t>
  </si>
  <si>
    <t>ul. Dąbrowskiego 7
97-300 Piotrków Trybunalski</t>
  </si>
  <si>
    <t>Uczniowie i nauczyciele szkół rolniczych z terenu województwa łódzkiego</t>
  </si>
  <si>
    <t>ul. Lubelska 4                                               24-300 Opole Lubelskie</t>
  </si>
  <si>
    <t>mieszkańcy obszarów wiejskich z terenu województwa lubelskiego, w tym głównie społeczność gminy Fajsławice</t>
  </si>
  <si>
    <t>Fajsławice 107a lok. 1                                21-060 Fajsławice</t>
  </si>
  <si>
    <t>Strzyżewice 109                                             23-107  Strzyżewice</t>
  </si>
  <si>
    <t>Gmina Wojciechów - moje miejsce na Ziemi</t>
  </si>
  <si>
    <t>Film w internecie</t>
  </si>
  <si>
    <t>mieszkańcy województwa lubelskiego</t>
  </si>
  <si>
    <t>Gmina Wojciechów</t>
  </si>
  <si>
    <t>Wojciechów 5                                              24-204 Wojciechów</t>
  </si>
  <si>
    <t>przedstawiciele Lokalnych Grup Działania woj. lubelskiego, członkowie zarządów i rad LGD, pracownicy biur związani z wdrażaniem Lokalnych Strategii Rozwoju</t>
  </si>
  <si>
    <t>II, IV</t>
  </si>
  <si>
    <t xml:space="preserve">Lokalna Grupa Działania "Owocowy Szlak" </t>
  </si>
  <si>
    <t>ul. Lubelska 4                       24-300 Opole Lubelskie</t>
  </si>
  <si>
    <t>Dobre praktyki za granicą - szansą na rozwój obszarów wiejskich w Gminie Opole Lubelskie</t>
  </si>
  <si>
    <t>mieszkańcy obszarów wiejskich, przedstawiciele organizacji pozarządowych oraz przedstawiciele przedsiębiorców</t>
  </si>
  <si>
    <t>Gmina Opole Lubelskie</t>
  </si>
  <si>
    <t>ul. Lubelska 4                         23-300 Opole Lubelskie</t>
  </si>
  <si>
    <t xml:space="preserve">Święto Produktu Lokalnego </t>
  </si>
  <si>
    <t>lokalna społeczność - mieszkańcy obszarów wiejskich</t>
  </si>
  <si>
    <t>ul. Lubelska 4                                           24-300 Opole Lubelskie</t>
  </si>
  <si>
    <t>Spot w internecie</t>
  </si>
  <si>
    <t>Festiwal Promocyjno - Edukacyjny "Kiszeniaki i Kwaszeniaki"</t>
  </si>
  <si>
    <t>mieszkańcy województwa lubelskiego, koła gospodyń wiejskich</t>
  </si>
  <si>
    <t>Regionalny Ośrodek Kultury i Sportu w Krzczonowie</t>
  </si>
  <si>
    <t xml:space="preserve">ul. Stefana Żeromskiego 11   23-110 Krzczonów </t>
  </si>
  <si>
    <t>Dobre bo Nasze - sprzedawaj lokalnie, wspieraj regionalnie</t>
  </si>
  <si>
    <t>mieszkańcy terenu województwa lubelskiego głównie obszarów wiejskich, społeczność Gminy Fajsławice i powiatu krasnostawskiego, przedstawiciele organizacji pozarządowych, KGW, rękodzielnicy, producenci produktów rolniczych, przedsiębiorcy, przedstawiciele sektora publicznego, osoby i instytucje spoza gminy</t>
  </si>
  <si>
    <t>Gminny Ośrodek Kultury w Fajsławicach</t>
  </si>
  <si>
    <t>Fajsławice 96                             21-060 Fajsławice</t>
  </si>
  <si>
    <t xml:space="preserve">Uprawa winorośli i produkcja wina szansą na rozwój obszarów wiejskich </t>
  </si>
  <si>
    <t>producenci wina, osoby związane z branżą winiarską, osoby zainteresowane podjęciem zatrudnienia lub własną działalnością w branży winiarskiej, rolnicy, producenci produktów lokalnych i tradycyjnych, przedstawiciele ośrodków doradztwa rolniczego</t>
  </si>
  <si>
    <t>Fundacja Winiarnie Zamojskie</t>
  </si>
  <si>
    <t>ul. Stanisława Staszica 27         22-400 Zamość</t>
  </si>
  <si>
    <t>Smaki tradycji szansą zrównoważonego rozwoju wsi</t>
  </si>
  <si>
    <t>Oddział Regionalny Polskiej Izby Produktu Regionalnego i Lokalnego w Lublinie</t>
  </si>
  <si>
    <t>Elizówka 65                                  21-003 Ciecierzyn</t>
  </si>
  <si>
    <t>Wiejski Kramik Rozmaitości</t>
  </si>
  <si>
    <t>mieszkańcy wsi z Gminy Ryki, rolnicy, lokalni przedsiębiorcy, organizacje pozarządowe, turyści</t>
  </si>
  <si>
    <t>Miejsko - Gminne Centrum Kultury w Rykach</t>
  </si>
  <si>
    <t>Wiedza i współpraca w rozwoju obszarów wiejskich</t>
  </si>
  <si>
    <t>rolnicy, sadownicy, producenci cydru, przedstawiciele organizacji udzielających dotacji, LGD, przedstawiciele organizacji branżowych związanych z sadownictwem, ODR</t>
  </si>
  <si>
    <t>Mikołajówka 11                               23-250 Urzędów</t>
  </si>
  <si>
    <t>Ułęskie Święto Jabłka</t>
  </si>
  <si>
    <t xml:space="preserve">mieszkańcy Gminy  Ułęż, mieszkańcy obszarów wiejskich, producenci produktów regionalnych i tradycyjnych, rolnicy </t>
  </si>
  <si>
    <t>Ułęż 173                                                    08-504 Ułęż</t>
  </si>
  <si>
    <t>Kluchy Mełgiewskie - przez tradycję do aktywności i przedsiębiorczości</t>
  </si>
  <si>
    <t>Gmina Mełgiew</t>
  </si>
  <si>
    <t>ul. Partyzancka 2                                     21-007 Mełgiew</t>
  </si>
  <si>
    <t>Jarmark Opolski</t>
  </si>
  <si>
    <t>ul. Lubelska 4                                             24-300 Opole Lubelskie</t>
  </si>
  <si>
    <t>Dziedzictwo lokalne Gminy Wojciechów - nowoczesne formy dystrybucji</t>
  </si>
  <si>
    <t>organizacje pozarządowe, KGW</t>
  </si>
  <si>
    <t>Gminny Ośrodek Kultury w Wojciechowie</t>
  </si>
  <si>
    <t>Wojciechów 9                                              24-204 Wojciechów</t>
  </si>
  <si>
    <t>Eko babki - aktywizacja kobiet w środowisku wiejskim</t>
  </si>
  <si>
    <t>mieszkańcy obszarów wiejskich</t>
  </si>
  <si>
    <t>Gmina Wierzbica</t>
  </si>
  <si>
    <t>ul. Włodawska 1                                       22-150 Wierzbica</t>
  </si>
  <si>
    <t>Spławy - mała wieś wielkich możliwości</t>
  </si>
  <si>
    <t xml:space="preserve">Stowarzyszenie Koło Gospodyń Wiejskich w Spławach </t>
  </si>
  <si>
    <t>Spławy 11                                            24-320 Spławy</t>
  </si>
  <si>
    <t>Na ludowo i sportowo łączymy pokolenia</t>
  </si>
  <si>
    <t>Koło Gospodyń Wiejskich w Tarnawatce</t>
  </si>
  <si>
    <t>ul. Księdza Boguty 48                                                                                                     22-604 Tarnawatka</t>
  </si>
  <si>
    <t>"Pszczelarstwo - rękodzieło i kulinaria" cykl warsztatów promujących lokalne produkty w oparciu o infrastrukturę Inkubatora Pszczelarstwa</t>
  </si>
  <si>
    <t>Lokalna Grupa Działania na Rzecz Rozwoju Gmin Powiatu Lubelskiego "Kraina wokół Lublina"</t>
  </si>
  <si>
    <t>Celem operacji jest nabycie umiejętności podstawowych technik wikliniarskich i ich wykorzystanie przy kreowaniu postaw przedsiębiorczych oraz tworzenie nowych miejsc pracy.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t>
  </si>
  <si>
    <t>organizacje pozarządowe, KGW, osoby młode</t>
  </si>
  <si>
    <t>Koło Gospodyń Wiejskich "Wysoki Obcasy" w Modliborzycach</t>
  </si>
  <si>
    <t>ul. Piłsudskiego 58                                                  23-310 Modliborzyce</t>
  </si>
  <si>
    <t>Zielarstwo - od tradycji do współczesności</t>
  </si>
  <si>
    <t>Al. Jana Pawła II                               21-010 Łęczna</t>
  </si>
  <si>
    <t>AGRO FESTIWAL jako metoda rozpowszechniania informacji na temat rozwoju obszarów wiejskich oraz promocji wsi jako miejsca do życia i rozwoju zawodowego</t>
  </si>
  <si>
    <t xml:space="preserve">Celem operacji jest rozpowszechnianie informacji na temat obszarów wiejskich.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Upowszechnianie wiedzy dotyczącej zarządzania projektami z zakresu rozwoju obszarów wiejskich. </t>
  </si>
  <si>
    <t>mieszkańcy gminy, powiatów ościennych, mieszkańcy obszarów wiejskich</t>
  </si>
  <si>
    <t>Powiat Świdnicki w Świdniku</t>
  </si>
  <si>
    <t>ul. Niepodległości 13                                   21-040 Świdnik</t>
  </si>
  <si>
    <t>15-17</t>
  </si>
  <si>
    <t>liczba  imprez plenerowych</t>
  </si>
  <si>
    <t>min. 15</t>
  </si>
  <si>
    <t xml:space="preserve">liczba tytułów </t>
  </si>
  <si>
    <t>min. 12</t>
  </si>
  <si>
    <t>"Powiat świdnicki - wschód możliwości" - promocja wsi jako miejsca do życia i rozwoju zawodowego</t>
  </si>
  <si>
    <t>Spot radiowy</t>
  </si>
  <si>
    <t>liczba emisji</t>
  </si>
  <si>
    <t>Informacje w internecie</t>
  </si>
  <si>
    <t xml:space="preserve">liczba informacji </t>
  </si>
  <si>
    <t>Piknik kulinarny w Gminie Czemierniki</t>
  </si>
  <si>
    <t>mieszkańcy gminy w tym rolnicy, dzieci, osoby bezrobotne, seniorzy</t>
  </si>
  <si>
    <t xml:space="preserve">Gmina Czemierniki </t>
  </si>
  <si>
    <t>ul. Zamkowa 9 21-306 Czemierniki</t>
  </si>
  <si>
    <t>min. 100 max. 200</t>
  </si>
  <si>
    <t>Cel: Zwiększenie udziału zainteresowanych stron we wdrażaniu inicjatyw na rzecz rozwoju obszarów wiejskich. Przedmiot: przeprowadzenie procesu certyfikacji (audytów), organizacja konferencji branżowej połączonej z warsztatami. Tematy zgodne z § 17 ust. 1 pkt  9 rozporządzenia  Ministra Rolnictwa i Rozwoju Wsi z dnia 17 stycznia 2017 r. w sprawie krajowej sieci obszarów wiejskich w ramach Programu Rozwoju Obszarów Wiejskich na lata 2014–2020.</t>
  </si>
  <si>
    <t>Cel: pośrednim celem operacji jest pozyskanie wiedzy przez lokalnych producentów wina i kadrę naukową (uczestnicy) od producentów wina i specjalistów z regionu o podobnych warunkach klimatycznych (Niemcy/Saksonia). Celem pośrednim operacji jest wyeliminowanie w przyszłości przez uczestników wydarzenia problemów związanych z formami prowadzenia/uprawy określonych szczepów winorośli oraz występujących błędów w procesie winifikacji moszczu winogronowego. Przedmiot:  organizacja
zagranicznego wyjazdu studyjnego. Tematy zgodne z § 17 ust. 1 pkt  9 rozporządzenia  Ministra Rolnictwa i Rozwoju Wsi z dnia 17 stycznia 2017 r. w sprawie krajowej sieci obszarów wiejskich w ramach Programu Rozwoju Obszarów Wiejskich na lata 2014–2020.</t>
  </si>
  <si>
    <t>Cel: Zachęcenie mieszkańców wsi do podejmowania różnorodnej aktywności, w tym także gospodarczej, edukacyjno-artystycznej czy prospołecznej,  często prowadzących do uniezależnienia się finansowego, realizacji planów życiowych czy pasji. Kolejny cel to zachęcenie do brania inicjatywy we własne ręce i tym  samym, do wzmocnienia społeczności lokalnej; wpływ na plany edukacyjne społeczności lokalnej: uczenie się, dokształcanie się, podpatrywanie tych, którzy mają długi staż w aktywności na rzecz społeczności lokalnej - to sposób na zrealizowanie  wielopłaszczyznowych planów rozwojowych. Chcemy nauczyć mieszkańców wsi zasad współpracy, tworzenia partnerstw mających rozwijać i wzmacniać społeczność lokalną w wielu aspektach: od kwestii gospodarczych, przez edukacyjne, skończywszy na oświatowych czy infrastrukturalnych. Audycja ma przekonać widzów, że wieś i małe miejscowości to coraz częściej świetne miejsce do wygodnego życia, rozwoju zawodowego, podtrzymywania pasji czy wykonywania nietypowych zawodów.  Przedmiot:  produkcja 10 odcinków audycji  pt. „Sielskie życie”. Tematy zgodne z § 17 ust. 1 pkt  9 rozporządzenia  Ministra Rolnictwa i Rozwoju Wsi z dnia 17 stycznia 2017 r. w sprawie krajowej sieci obszarów wiejskich w ramach Programu Rozwoju Obszarów Wiejskich na lata 2014–2020.</t>
  </si>
  <si>
    <t>Współpraca, partnerstwo, rozwój - wymiana wiedzy i  doświadczeń pomiędzy partnerami KSOW</t>
  </si>
  <si>
    <t xml:space="preserve">Cel: Głównym celem projektu jest wymiana wiedzy pomiędzy podmiotami uczestniczącymi w rozwoju obszarów wiejskich, zwiększenie intensywności współpracy i integracji oraz poznanie dobrych praktyk wypracowanych przez partnerów projektu szczególnie w obszarze zawiązywania partnerstw lokalnych, poprzez współorganizację i współuczestnictwo w szeregu działań odbywających się na terenie gmin Dzierżoniów i Krobia w 2020 roku. Przedmiot: organizacja 1 krajowego wyjazdu studyjnego, wydanie publikacji książkowej.  Tematy zgodne z § 17 ust. 1 pkt  9 rozporządzenia  Ministra Rolnictwa i Rozwoju Wsi z dnia 17 stycznia 2017 r. w sprawie krajowej sieci obszarów wiejskich w ramach Programu Rozwoju Obszarów Wiejskich na lata 2014–2020.
</t>
  </si>
  <si>
    <t xml:space="preserve">Cel: poszerzenie i upowszechnienie wiedzy przez przedstawicieli lokalnych grup działania z Dolnego Śląska w zakresie wdrażania i realizacji wielofunduszowego RLKS, w kontekście dotychczasowych doświadczeń LGD i nowych priorytetowych kierunków wyznaczonych przez KE takich jak: ochrona klimatu, nowe technologie, Smart Village. Przedmiot: organizacja spotkania, wyjazdu studyjnego, konferencji, wydanie publikacji. Tematy zgodne z § 17 ust. 1 pkt  9 rozporządzenia  Ministra Rolnictwa i Rozwoju Wsi z dnia 17 stycznia 2017 r. w sprawie krajowej sieci obszarów wiejskich w ramach Programu Rozwoju Obszarów Wiejskich na lata 2014–2020.
</t>
  </si>
  <si>
    <t xml:space="preserve">Celem operacji jest zwiększenie wiedzy mieszkańców na temat zwyczajów i tradycji przyrządzania potraw tradycyjnych.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Upowszechnianie wiedzy w zakresie optymalizacji wykorzystywania przez mieszkańców obszarów wiejskich zasobów środowiska naturalnego. </t>
  </si>
  <si>
    <t>Liczba wyjazdów studyjnych/liczba uczestników/liczba przedstawicieli LGD</t>
  </si>
  <si>
    <t>Liczba wyjazdów studyjnych/liczba uczestników</t>
  </si>
  <si>
    <t>Cel operacji: uświadomienie najmłodszym, że segregacja odpadów jest bardzo ważna dla naszej planety i w naszych rękach leży to czy wykorzystamy ten fakt. Konkurs ekologiczny ma na celu najpierw zmotywować dzieci do twórczego działania i wykonania pomysłowego rysunku, przedstawiającego jak w ciekawy sposób można segregować odpady, by zachęć do tego każdego</t>
  </si>
  <si>
    <t xml:space="preserve">Celem operacji jest wymiana wiedzy pomiędzy młodymi rolnikami oraz podmiotami uczestniczącymi w rozwoju obszarów wiejskich, wpływającej na aktywizację i zwiększenie ich udziału w podejmowaniu inicjatyw na rzecz rozwoju gospodarczego oraz poprawy jakości życia na obszarach wiejskich poprzez organizację szkolenia oraz przeprowadzenie prezentacji w gospodarstwach. </t>
  </si>
  <si>
    <t>Uczniowie szkół rolniczych, rolnicy i domownicy rolników oraz przedstawiciele jednostek samorządu terytorialnego i organizacji pozarządowych zamieszkujący obszary wiejskie województwa łódzkiego i województwa śląskiego.</t>
  </si>
  <si>
    <t>Liczba imprez plenerowych</t>
  </si>
  <si>
    <t xml:space="preserve">Mieszkańcy powiatu piotrkowskiego, lokalni wytwórcy, producenci, koła gospodyń wiejskich </t>
  </si>
  <si>
    <t>Wspólne przedsięwzięcia rolników ukierunkowane na wzrost dochodowości gospodarstw rolnych</t>
  </si>
  <si>
    <t>Włączanie społeczności lokalnej w poprawę jakości życia i stanu dziedzictwa kulturowego Podbabiogórza-dzięki promocji lokalnych produktów społeczność Podbabiogórza przyczyni się do wzmocnienia dorobku kulturowego, zostanie wypromowana działalność twórców ludowych, ich pasje, zaangażowanie w kultywowanie sztuki i rzemiosła ludowego.</t>
  </si>
  <si>
    <t>Przykłady dobrych praktyk w zakresie regionalnego dziedzictwa kulinarnego - organizacja dwóch wizyt studyjnych: dla obecnych oraz dla potencjalnych członków Sieci Dziedzictwa Kulinarnego Małopolska w Województwie Opolskim</t>
  </si>
  <si>
    <t>członkowie i kandydaci sieci Dziedzictwo Kulinarne Małopolska-pochodzący z Województwa Małopolskiego producenci surowców żywnościowych, przetwórcy artykułów rolno-spożywczych, właściciele obiektów gastronomicznych, hotelarskich świadczących usługi gastronomiczne, sprzedawcy artykułów rolno-spożywczych</t>
  </si>
  <si>
    <t>konkurs/warsztaty</t>
  </si>
  <si>
    <t>Włączanie społeczności lokalnej w poprawę jakości życia i dziedzictwa kulturowego Podbabiogórza dzięki organizacji konkursu związanego z folklorem społeczność lokalna zostanie włączona w życie kulturalne.</t>
  </si>
  <si>
    <t>Podniesienie wiedzy , doskonalenie umiejętności oraz rozbudzenie potrzeby kultywowania tradycji poprzez poznawanie technik wykonywania ozdób okolicznościowych.</t>
  </si>
  <si>
    <t>przedstawiciele KGW z Województwa Małopolskiego, z terenu powiatów: gorlickiego, nowosądeckiego, nowotarskiego i tatrzańskiego</t>
  </si>
  <si>
    <t>Rolnicy, przedstawiciele jednostek doradztwa rolniczego, instytucji okołorolniczych, mieszkańcy obszarów wiejskich, studenci uczelni rolniczych z terenu Województwa Małopolskiego</t>
  </si>
  <si>
    <t>Promocja walorów turystycznych i przyrodniczych Gorców poprzez zorganizowanie stoiska wystawienniczego na targach turystycznych, na którym prezentowane będą tradycyjne produkty żywnościowe, wyroby rękodzielnicze i materiały promocyjne pokazujące m.in. walory Gminy wiejskiej Ochotnica Dolna.</t>
  </si>
  <si>
    <t>mieszkańcy Gminy Ochotnica Dolna, podmioty z sektora społecznego, gospodarczego i publicznego realizujące inicjatywy na rzecz zrównoważonego rozwoju obszarów wiejskich</t>
  </si>
  <si>
    <t>Organizacja wyjazdu studyjnego dla KGW ma na celu wymianę wiedzy i doświadczeń dotyczących szans i zagrożeń dla rozwoju współczesnej wsi.</t>
  </si>
  <si>
    <t>Celem operacji jest włączenie społeczności lokalnej w poprawę jakości życia i stanu dziedzictwa kulturowego Podbabiogórza- dzięki promocji lokalnych produktów społeczność Podbabiogórza przyczyni się do wzmocnienia dorobku kulturowego, zostanie wypromowana działalność twórców ludowych, ich pasje, zaangażowanie w kultywowanie sztuki i rzemiosła ludowego.</t>
  </si>
  <si>
    <t>mieszkańcy Województwo Małopolskie, Powiat Suski (ponad połowę grupy docelowej stanowią osoby poniżej 35 roku życia)</t>
  </si>
  <si>
    <t>Działalność lokalnych społeczności w aspekcie turystycznego rozwoju obszarów wiejskich Europy</t>
  </si>
  <si>
    <t>Celem operacji jest ukazanie mieszkańcom obszarów wiejskich poprzez wizyty studyjne alternatywnych zajęć, przynoszącym im dochody finansowe. Wyjazd studyjny przyczyni się również do ograniczenia ubóstwa oraz rozwoju gospodarczego, poprzez ukazanie potencjalnych nowych możliwości rozwoju przedsiębiorczości na obszarach wiejskich.   Wyjazd studyjny będzie służył też identyfikacji i upowszechnianiu dobrych praktyk z zakresu radzenia sobie podmiotów z branży turystycznej poprzez wydaną publikacje (dostępna w formie papierowej i elektronicznej).</t>
  </si>
  <si>
    <t>Celem operacji jest informowanie społeczeństwa oraz potencjalnych beneficjentów o polityce rozwoju obszarów wiejskich oraz wymiana doświadczeń i pomysłów w jaki sposób można przyczynić się do rozwoju obszarów wiejskich, promocja lokalnych wyrobów, promocja walorów wsi jako miejsca do życia i rozwoju zawodowego oraz wzrost wiedzy i umiejętności z obszaru przedsiębiorczości poprzez organizację lokalnych targów przedsiębiorczości oraz przygotowanie i druk katalogu "Przedsiębiorczo nad Dłubnią.</t>
  </si>
  <si>
    <t>Celem operacji jest zwiększenie udziału zainteresowanych stron we wdrażaniu inicjatyw na rzecz rozwoju obszarów wiejskich, poprzez organizację wydarzenia kulturalnego, upowszechniającego i podtrzymującego zanikające tradycje ludowe, folklor, rzemiosło, staropolskie kulinaria, edukację z zakresu ochrony środowiska, promocję obszarów wiejskich, a także przekazanie wiedzy mieszkańcom gminy Biskupice (m.in. osobom fizycznym, rolnikom, mikro przedsiębiorcom, lokalnym KGW) istotnych informacji na temat polityki rozwoju obszarów wiejskich i wsparciu.</t>
  </si>
  <si>
    <t>Konsumenci przykładający dużą uwagę do spożywania produktów i poszukujących tych, które mają ekologiczne pochodzenie czy też ich produkcja jest potwierdzana certyfikatami jakości</t>
  </si>
  <si>
    <t>Celem operacji jest zwiększenie liczby odbiorców (konsumentów) wina oraz cydrów od winiarzy z Małopolski, a także nawiązanie przez nich nowych znajomości i kontaktów w branży winiarskiej.</t>
  </si>
  <si>
    <t>Celem operacji jest zainteresowanie dzieci młodzieży tematem ochrony przeciwpożarowej oraz przygotowania jej do służby w szeregach OSP poprzez działanie w Młodzieżowych Drużynach Pożarniczych oraz zwiększanie bezpieczeństwa w ruchu drogowym na obszarach wiejskich.</t>
  </si>
  <si>
    <t>Celem operacji jest nadrobienie braków oraz zniwelowanie wykluczenia cyfrowego wśród przedstawicieli Kół Gospodyń Wiejskich w Województwie Małopolskim, aby jak najlepiej umieli wykorzystać nowe technologie w służbie kultury.</t>
  </si>
  <si>
    <t xml:space="preserve">Celem operacji jest wizyta studyjna do Województwa Warmińsko-Mazurskiego dla obecnych i potencjalnych członków Sieci Dziedzictwa Kulinarnego z Województwa Małopolskiego </t>
  </si>
  <si>
    <t>Celem operacji jest organizacja 5-dniowego wyjazdu studyjnego dla grupy 48 osób podczas którego uczestnicy poznają aktywności i inicjatywy podejmowane przez kobiety na obszarach wiejskich w Rumunii i na Węgrzech.</t>
  </si>
  <si>
    <t>kobiety z obszarów wiejskich z Małopolski: właścicielek, współwłaścicielek gospodarstw rolnych, członkiń KGW, delegatek MIR, doradczyń rolnych, sołtysek, radnych, kobiet prow. Działał. Gops.</t>
  </si>
  <si>
    <t>Inspirująca wymiana doświadczeń właścicieli gospodarstw ekologicznych i agroturystycznych</t>
  </si>
  <si>
    <t>Celem wyjazdu studyjnego jest usprawnienie ekologicznego systemu produkcji poprzez wymianę wiedzy i doświadczeń pomiędzy rolnikami z południa, a rolnikami z północy Polski oraz dążenie do zatrzymania tendencji spadowej ilości gospodarstw ekologicznych.</t>
  </si>
  <si>
    <t>Głównym celem operacji jest podniesienie wiedzy, doskonalenie umiejętności oraz rozbudzenie potrzeby rozwoju twórczości artystyczo-regionalnej uczestników poprzez poznawanie sztuki i techniki malowania na tkaninie.</t>
  </si>
  <si>
    <t>Celem projektu jest organizacja 5-dniowego wyjazdu studyjnego do Austrii i Niemiec, dla 40 osób z Małopolski. Program wyjazdu będzie skoncentrowany na poszukiwaniu efektywnych strategii prowadzących do harmonijnego rozwoju społecznego oraz poprawy jakości mieszkańców na obszarach wiejskich.</t>
  </si>
  <si>
    <t>członkinie KGW i stowarzyszeń skupiających gospodynie wiejskie</t>
  </si>
  <si>
    <t>osoby zajmujące się produktem lokalnym, przedstawiciele LGD oraz mieszkańcy zainteresowani produktem lokalnym oraz rozwojem turystyki</t>
  </si>
  <si>
    <t>Celem operacji jest przedstawienie korzyści i możliwości jakie daje zrównoważony rozwój obszarów wiejskich w ramach istniejących systemów jakości żywności, opierając to na konkretnych przykładach wsparcia promocji tych produktów oraz umożliwienie producentom bezpośredniego przedstawienia tych korzyści i sposobu w jaki sami pokonali bariery przystąpienia do systemu poprzez rzeczowe wystąpienia w spotach video.</t>
  </si>
  <si>
    <t xml:space="preserve">producenci żywności wysokiej jakości i mieszkańcy Małopolski </t>
  </si>
  <si>
    <t xml:space="preserve">Celem operacji jest zwiększenie udziału zainteresowanych stron we wdrażaniu inicjatyw na rzecz rozwoju obszarów wiejskich. Zadanie ma na celu zachęcenie rolników do rozpoczęcia sprzedaży bezpośredniej swoich produktów, w tym przekazanie im niezbędnej do tego wiedzy i umiejętności. </t>
  </si>
  <si>
    <t>Celem operacji jest zidentyfikowanie i zgromadzenie dobrych praktyk w zakresie wykorzystania produktu lokalnego do rozwoju obszaru, w tym praktyk związanych z tworzeniem partnerstw na rzecz realizacji projektów pozwalających zwiększyć konkurencyjność małych, rodzinnych gospodarstw na przykładzie rolników i producentów lokalnych z obszaru ENOTarnowskie i ich upowszechnienie poprzez opracowanie poradnika po dobrych praktykach w wersji elektronicznej, filmów, jak też poprzez przeprowadzenie kampanii informacyjnej w sieci Internet.</t>
  </si>
  <si>
    <t>producenci lokalni z ENOTarnowskie, mieszkańcy Malop9olski - rolnicy, lokalni producenci, rękodzielnicy, przetwórcy, ich rodziny</t>
  </si>
  <si>
    <t>konferencja, kongres/stoisko wystawiennicze, punkt informacyjnych na targach, imprezie plenerowej, wystawie/publikacja, materiał drukowany/ konkurs olimpiada</t>
  </si>
  <si>
    <t>Poszukiwanie inspiracji we współpracy partnerskiej, jako źródła dobrych praktyk kształtujących rozwój gospodarczy i turystyczny na obszarach wiejskich</t>
  </si>
  <si>
    <t>1) 1 szt.,  2) 30 osób</t>
  </si>
  <si>
    <t>1)1 szt., 2) 100 osób</t>
  </si>
  <si>
    <t>beneficjenci/potencjalni beneficjenci</t>
  </si>
  <si>
    <t>1) Liczba spotykań, 2) Liczba uczestników spotkań, 3) Liczba imprez plenerowych, 4) Liczba uczestników imprez plenerowych, 5) Liczba Konkursów, 6) Liczba uczestników konkursu, 7) Liczba informacji w internecie, 8) Liczba stron internetowych</t>
  </si>
  <si>
    <t xml:space="preserve">1. Konkurs-mieszkańcy Gminy, 2. Impreza plenerowa - mieszkańcy powiatu rzeszowskiego, 3. Publikacja w internecie - mieszkańcy województwa Podkarpackiego, 4. Spotkania - rodziny z gminy Krasne min. 50 osób </t>
  </si>
  <si>
    <t>Uczestnicy szkolenia tj. Przedstawiciele LGD z Podkarpacia</t>
  </si>
  <si>
    <t xml:space="preserve">Celem operacji jest nawiązanie współpracy międzynarodowej w obszarze działań Lokalnych Grup Działania w celu wypracowania innowacyjnych instrumentów wykorzystujących zasoby lokalne oraz poprawiające wdrażanie inicjatyw z zakresu rozwoju obszarów wiejskich. Wspieranie rozwoju przedsiębiorczości na obszarach wiejskich przez podnoszenie poziomu wiedzy. Nawiązanie współpracy międzynarodowej, wizyta w miejscach, które osiągnęły sukces w swojej działalności oraz poznanie dobrych praktyk przyczynią się do zdobycia wiedzy. 
Podczas wizyty studyjnej uczestnicy będą upowszechniać i promować dobre praktyki związane z rozwojem obszarów wiejskich, a nawiązana współpraca międzynarodowa zapewni promocje poza granicami Polski.
</t>
  </si>
  <si>
    <t>Grupą docelowa będą przedstawiciele LGD z Podkarpacia należący do sektorów publicznego, gospodarczego, NGO i mieszkańcy ponadto przedstawiciele zarządów, członkowie rad, pracownicy biura</t>
  </si>
  <si>
    <t>Ekologia a turystyka - wymiana wiedzy i rozpowszechnianie rezultatów działań na przykładzie Austrii</t>
  </si>
  <si>
    <t>1) 1 szt., 2) 40 osób, 3) 1 szt.,  4) 20 osób</t>
  </si>
  <si>
    <t xml:space="preserve">Celem operacji jest zapewnienie rolnikom z  województwa podkarpackiego  poszerzenia wiedzy teoretycznej i praktycznej z zakresu produkcji roślinnej z wykorzystaniem dorobku naukowego instytutów badawczych i szkolnictwa wyższego. Operacja stworzy możliwość do uzyskania wszechstronnego doradztwa dotyczącego merytorycznych, prawnych, technicznych, technologicznych i finansowych aspektów funkcjonowania gospodarstwa.  Zamierzeniem operacji jest praktyczne zapoznanie rolników z cechami użytkowo -rolniczymi różnych gatunków i odmian roślin będących wynikiem postępu biologicznego w rolnictwie. </t>
  </si>
  <si>
    <t>1) 1 szt., 2)110 osób,  3) 1 szt.,   4) 3000 osób,  5) a )40 szt., b)25 szt., 6) 7 szt.,  7) 1 szt.</t>
  </si>
  <si>
    <t>Rolnicy, doradcy, studenci uczelni wyższych oraz uczniowie  szkół rolniczych, mieszkańcy wsi</t>
  </si>
  <si>
    <t>1) liczba wyjazdów studyjnych, 2) liczba uczestników wyjazdu studyjnego, 3) liczba informacji, publikacji w internecie, 4) liczba stron internetowych na których zostanie zamieszczona informacja, publikacja, 5) liczba odwiedzin strony</t>
  </si>
  <si>
    <t>1) 1 szt. , 2) 45 osób, 3) 1szt, 4) 1 szt., 5) 200 odwiedzin</t>
  </si>
  <si>
    <t xml:space="preserve">Wyjazd studyjny do gospodarstw rolnych w Grecji, szansa rozwoju obszarów wiejskich Podkarpacia, poprzez przeniesienie dobrych praktyk w zakresie produkcji zdrowej żywności. </t>
  </si>
  <si>
    <t xml:space="preserve">Celem operacji jest zapoznanie się z funkcjonowaniem ekologicznych gospodarstw rodzinnych i gospodarstw edukacyjnych w Grecji poprzez zorganizowanie wyjazdu studyjnego dla rolników i przedstawicieli  instytucji działających na rzecz rolnictwa. Organizacja wyjazdu studyjnego jest instrumentem podnoszenia wiedzy i umiejętności w zakresie wspierania rozwoju przedsiębiorczości na obszarach wiejskich poprzez tworzenie ekologicznych gospodarstw rodzinnych i edukacyjnych oraz tworzenie i prowadzenie zagród edukacyjnych. </t>
  </si>
  <si>
    <t>Celem operacji jest wskazanie szerokiego zakresu istniejących narzędzi, które mogą wspierać długoterminowe, zintegrowane strategie i społeczności wiejskie w realizacji projektów ukierunkowanych na rozwój obszarów wiejskich. Wspieranie rozwoju obszarów wiejskich poprzez aktywizację mieszkańców do podejmowania nowych aktywności. Podniesienie poziomu wiedzy uczestników projektu.</t>
  </si>
  <si>
    <t>1) liczba szkoleń, 2) liczba uczestników szkoleń</t>
  </si>
  <si>
    <t>1) 3 szt., 2) 50 osób</t>
  </si>
  <si>
    <t>1) 1 szt., 2) 35 osób</t>
  </si>
  <si>
    <t>osoby bezpośrednio  zaangażowane działalność i tworzenie grup producentów rolnych w woj. Podkarpackim</t>
  </si>
  <si>
    <t>1)  1 szt.  , 2)10 000 osób, 3)1 szt., 4)  66 osób</t>
  </si>
  <si>
    <t xml:space="preserve">Celem operacji jest zaprezentowanie jak największej ilości odbiorcom kultury podkarpackiej wsi, jej tradycji i możliwości wykorzystania potencjału do rozwoju działalności. Istotne dla operacji jest przedstawienie rozwoju gospodarki oraz turystyki wiejskiej. Celem operacji jest również promocja i wspieranie przedsiębiorczości lokalnej branży spożywczej i dziedzictwa kulturowego prezentowanego przez wielu wystawców. Organizowane Dni Otwartych Drzwi połączone z XXII Regionalną Wystawą Zwierząt Hodowlanych mają stworzyć okazję do nawiązywania kontaktów i współpracy mających za zadanie wypłynąć na rozwój gospodarstw bądź przetwórstwa oraz jego restrukturyzację, a przez to zwiększenie dochodowości. Zainteresowanym mają zostać przedstawione innowacyjne rozwiązania, możliwości pozyskania pomocy finansowej i sposoby promocji produktów i usług. Operacja daje również możliwość realizacji celu jakim jest przedstawienie opcji wykorzystania potencjału odnawialnych źródeł energii i pokazania racjonalnej gospodarki zasobami środowiska naturalnego.  
Operacja ma na celu promocję osiągnięć najlepszych hodowców podkarpackich oraz regionalnych producentów żywności. Wystawa ma za zadanie umożliwić wymianę doświadczeń i zapoznanie zainteresowanych osób z innowacyjnymi rozwiązaniami w rolnictwie ze szczególnym uwzględnieniem hodowli zwierząt. Celem operacji jest poszerzenie wiedzy rolników oraz zainteresowanych osób na temat obecnych trendów panujących w rolnictwie. Podczas Dni Otwartych Drzwi połączonych z XXII Regionalną Wystawą Zwierząt Hodowlanych ma zostać upowszechniona wiedza na temat dobrych praktyk związanych z żywieniem, rozrodem, profilaktyką chorób i dobrostanem zwierząt. Realizacja operacji ma na celu wdrażanie postępu genetycznego oraz poszerzenie wiedzy w zakresie bioróżnorodności z zachowaniem racjonalności produkcji zwierzęcej.
</t>
  </si>
  <si>
    <t>1) 50 osób, 200 firm a, 2) 20 000osóbh, 3) 7 szt. , 4) 40 szt., 25 szt., 5) 15osób</t>
  </si>
  <si>
    <t>Hodowcy z terenu województwa podkarpackiego, rolnicy, mieszkańcy wsi i miast, osoby prowadzące działalność związaną z rolnictwem, konsumenci produktów spożywczych, Grupa docelowa konkursu: zakłady przetwórcze, KGW, Stowarzyszenia, podmioty gospodarcze i indywidualni producenci z terenu woj. podkarpackiego</t>
  </si>
  <si>
    <t xml:space="preserve">Celem operacji jest  zwiększenie aktywności  mieszkańców terenów wiejskich gminy  Błażowa na rzecz podejmowania inicjatyw służących zapobieganiu wykluczenia społecznemu, a także poprawa ich pozycji na rynku pracy i pomoc w samozatrudnieniu oraz aktywizacja społeczności wiejskich. Promocja jakości życia na wsi lub promocja wsi jako miejsca do życia i rozwoju zawodowego jest tematem niezwykle ważnym w XXI wieku. Podczas realizacji operacji adresaci/uczestnicy będą mieli możliwość zdobywać wiedzę i informacje   w zakresie realizacji projektów służących  aktywizacji lokalnej społeczności i zarzadzania projektami  z zakresu rozwoju obszarów wiejskich. </t>
  </si>
  <si>
    <t xml:space="preserve">1) 1 szt.   2) 8 000 </t>
  </si>
  <si>
    <t>Mieszkańcy terenów wiejskich w Gminie Błażowa, twórcy ludowi i przedsiębiorcy.</t>
  </si>
  <si>
    <t>1) 1 szt., 2) 1 szt.</t>
  </si>
  <si>
    <t xml:space="preserve">1) Liczba imprez plenerowych , 2) Liczba uczestników  imprezy plenerowej, 3) Liczba warsztatów, 4) Liczba uczestników warsztatów . </t>
  </si>
  <si>
    <t xml:space="preserve">Celem operacji jest aktywizacja mieszkańców wsi na rzecz podejmowania inicjatyw służących wyłączeniu społecznemu. Udział mieszkańców wsi przyczyni się do nabycia wiedzy, umiejętności i doświadczenia w zakresie technik wykorzystywanych do tworzenia sztuki artystycznego układania kwiatów. </t>
  </si>
  <si>
    <t xml:space="preserve">1) 1 szt., 2) 1000 szt., 3) 1 szt., 4)  konkurs otwarty . </t>
  </si>
  <si>
    <t>Mieszkańcy województwa podkarpackiego, rolnicy województwa podkarpackiego</t>
  </si>
  <si>
    <t>KGW z terenu woj. podkarpackiego, producenci żywności, rolnicy, przetwórcy, potencjalni nabywcy, właściciele restauracji i gospodarstw agroturystycznych</t>
  </si>
  <si>
    <t xml:space="preserve"> Cel operacji to ukazanie piękna polskiej wsi, korzyści osiąganych z uprawiania ziemi, hodowli zwierząt. Celem operacji jest także kształtowanie u dzieci poczucia więzi z najbliższym środowiskiem i regionem. Dzieci życie w środowisku naturalnym znają w dużej mierze tylko z opowieści, natomiast podczas wyjazdu będą mieć szansę zobaczenia wszystkiego na własne oczy, dotknięcia, posmakowania. Pokazując dzieciom korzyści płynące z uprawiania ziemi, hodowli zwierząt przyczyniamy się do rozwoju gospodarczego na obszarach wiejskich – jadąc na warsztaty do prawdziwej wsi dzieci poznają naturalne smaki, uczą się wykorzystywać naturalne zasoby. Jest bardzo duża szansa na to, ze wrócą tam lub pojadą w podobne miejsca z rodzicami, a ci skorzystają z produktów, które daje wieś</t>
  </si>
  <si>
    <t xml:space="preserve">1) Warsztaty, 2) Wyjazd studyjny </t>
  </si>
  <si>
    <t xml:space="preserve">Celem operacji jest ochrona dziedzictwa kulturowego województwa podkarpackiego, zwłaszcza terenów wiejskich a  także krzewienie bogatych tradycji zakorzenionych w kulturze ludowej obrzędowej mieszkańców podkarpacia a przede wszystkim aktywizacja mieszkańców wsi  na rzecz podejmowania inicjatyw społecznych służących wyłączeniu społecznemu.  Podczas konkursów promowane są tradycyjne wartości, dorobek muzyczny, kulinarny i kulturalny Podkarpacia. Operacja przyczyni się do rozwoju współpracy regionalnej i budowania partnerskich relacji ze społecznością lokalną. </t>
  </si>
  <si>
    <t xml:space="preserve">ul. Armii Krajowej 17 A, 36-030 Błażowa </t>
  </si>
  <si>
    <t>Celem operacji jest promocja lokalnych produktów, sprzedaży bezpośredniej, zwyczajów, tradycji, rozwoju wszelkich form turystyki wiejskiej oraz promowanie zdrowego stylu życia wraz ze zdrową żywnością.</t>
  </si>
  <si>
    <t>warsztaty, konferencja, stoisko wystawiennicze, publikacja/ materiał drukowany, konkurs</t>
  </si>
  <si>
    <t>1)  liczba warsztatów, 2) liczba uczestników warsztatów, 3) liczba konferencji, 4) liczba uczestników konferencji, 5) liczba stoisk wystawienniczych, 6) liczba publikacji, 7) nakład, 8) liczba plakatów, 9) nakład, 10) liczba konkursów, 11) liczba uczestników konkursów</t>
  </si>
  <si>
    <t>1) 1 szt., 2) 400 osób, 3) 1 szt., 4) 100 szt.,  5) 20 szt., 6) 1 szt. 7) 500 szt.,8) 1 szt. 9)  500 szt., 10) 2 szt., 11) 30 osób</t>
  </si>
  <si>
    <t>publikacja/ materiał drukowany, prasa, informacja i publikacja w internecie</t>
  </si>
  <si>
    <t>1) liczba materiałów drukowanych,2) liczba artykułów/ ogłoszeń w prasie, 3) liczba informacji w internecie, 4) liczba stron internetowych, 5) liczba odwiedzanych stron</t>
  </si>
  <si>
    <t>1)  10 000 szt.,2) 4 szt., 2 szt., 3) 30 szt., 4) 6 szt., 5)  10 000 szt.</t>
  </si>
  <si>
    <t xml:space="preserve">1) liczba stoisk 2) liczba odwiedzających 3) liczba konkursów 4) liczba uczestników konkursu 5)liczba szkoleń  6)liczba uczestników szkolenia7) liczba imprez    8)liczba uczestników 9)liczba pokazów 10) liczba kucharzy 11) liczba uczestników pokazu  </t>
  </si>
  <si>
    <t xml:space="preserve">Członkinie KGW </t>
  </si>
  <si>
    <t xml:space="preserve">Mieszkańcy Gminy Dydnia </t>
  </si>
  <si>
    <r>
      <rPr>
        <b/>
        <sz val="10"/>
        <rFont val="Calibri"/>
        <family val="2"/>
        <charset val="238"/>
        <scheme val="minor"/>
      </rPr>
      <t xml:space="preserve">Cel operacji: </t>
    </r>
    <r>
      <rPr>
        <sz val="10"/>
        <rFont val="Calibri"/>
        <family val="2"/>
        <charset val="238"/>
        <scheme val="minor"/>
      </rPr>
      <t xml:space="preserve">Celem operacji jest podniesienie wiedzy z zakresu odmianoznawstwa i innowacji w rolnictwie. </t>
    </r>
    <r>
      <rPr>
        <b/>
        <sz val="10"/>
        <rFont val="Calibri"/>
        <family val="2"/>
        <charset val="238"/>
        <scheme val="minor"/>
      </rPr>
      <t>Przedmiot operacji: P</t>
    </r>
    <r>
      <rPr>
        <sz val="10"/>
        <rFont val="Calibri"/>
        <family val="2"/>
        <charset val="238"/>
        <scheme val="minor"/>
      </rPr>
      <t xml:space="preserve">rzeprowadzenie warsztatów polowych przez wykwalifikowanych ekspertów przyczyni się do podniesienia poziomu wiedzy z zakresu  stosowania odmian rekomendowanych, jak również uczestnicy zdobędą wiedzę z zakresu stosowania bezzałogowych statków powietrznych (dronów) w produkcji roślinnej. Ponadto przewiduje się, że młodzi rolnicy zwrócą większą uwagę na nowo zarejestrowane odmiany, odmiany zalecane do uprawy  na teren woj. podlaskiego. Wykorzystanie tej wiedzy spowoduje korzystanie z List odmian zalecanych i wysiew ich we własnych gospodarstwach, co podniesie poziom produkcji roślinnej we własnych gospodarstwach oraz dochód z ich uprawy. </t>
    </r>
    <r>
      <rPr>
        <b/>
        <sz val="10"/>
        <rFont val="Calibri"/>
        <family val="2"/>
        <charset val="238"/>
        <scheme val="minor"/>
      </rPr>
      <t xml:space="preserve">Temat operacji: </t>
    </r>
    <r>
      <rPr>
        <sz val="10"/>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rozwoju społeczeństwa cyfrowego na obszarach wiejskich przez podnoszenie poziomu wiedzy w tym zakresie; Wspieranie tworzenia sieci współpracy partnerskiej dotyczącej rolnictwa i obszarów wiejskich przez podnoszenie poziomu wiedzy w tym zakresie. </t>
    </r>
  </si>
  <si>
    <t xml:space="preserve">Liczba Warsztatów/ Liczba uczestników warsztatów/ Liczba wyjazdów studyjnych/ Liczba uczestników wyjazdu studyjnego/ Liczba informacji/publikacji w internecie/ Liczba stron internetowych, na których zostanie zamieszczona informacja/publikacja/ Liczba odwiedzin strony internetowej </t>
  </si>
  <si>
    <t>Liczba Szkoleń/ Liczba uczestników szkoleń</t>
  </si>
  <si>
    <r>
      <rPr>
        <b/>
        <sz val="10"/>
        <rFont val="Calibri"/>
        <family val="2"/>
        <charset val="238"/>
        <scheme val="minor"/>
      </rPr>
      <t>Cel operacji:</t>
    </r>
    <r>
      <rPr>
        <sz val="10"/>
        <rFont val="Calibri"/>
        <family val="2"/>
        <charset val="238"/>
        <scheme val="minor"/>
      </rPr>
      <t xml:space="preserve"> Podniesienie wiedzy mieszkańców obszarów wiejskich oraz osób prowadzących działalność na terenach wiejskich na temat promocji, sprzedaży oraz marketingu turystyki wiejskiej za pomocą narzędzi internetowych.</t>
    </r>
    <r>
      <rPr>
        <b/>
        <sz val="10"/>
        <rFont val="Calibri"/>
        <family val="2"/>
        <charset val="238"/>
        <scheme val="minor"/>
      </rPr>
      <t xml:space="preserve"> Przedmiot operacji:</t>
    </r>
    <r>
      <rPr>
        <sz val="10"/>
        <rFont val="Calibri"/>
        <family val="2"/>
        <charset val="238"/>
        <scheme val="minor"/>
      </rPr>
      <t xml:space="preserve"> Organizacja szkolenia z zakresu promocji, sprzedaży oraz marketingu turystyki wiejskiej za pomocą narzędzi internetowych. </t>
    </r>
    <r>
      <rPr>
        <b/>
        <sz val="10"/>
        <rFont val="Calibri"/>
        <family val="2"/>
        <charset val="238"/>
        <scheme val="minor"/>
      </rPr>
      <t>Temat operacji:</t>
    </r>
    <r>
      <rPr>
        <sz val="10"/>
        <rFont val="Calibri"/>
        <family val="2"/>
        <charset val="238"/>
        <scheme val="minor"/>
      </rPr>
      <t xml:space="preserve"> Wspieranie rozwoju przedsiębiorczości na obszarach wiejskich przez podnoszenie poziomu wiedzy i umiejętności w obszarach innych niż wskazane w pkt. 4.6; Promocja jakości życia na wsi lub promocja wsi jako miejsca do życia i rozwoju zawodowego; Wspieranie rozwoju społeczeństwa cyfrowego na obszarach wiejskich przez podnoszenie poziomu wiedzy w tym zakresie; Wspieranie tworzenia sieci współpracy partnerskiej dotyczącej rolnictwa i obszarów wiejskich przez podnoszenie poziomu wiedzy w tym zakresie. </t>
    </r>
  </si>
  <si>
    <t xml:space="preserve"> mieszkańcy działający w obszarze lokalnej grupy działania PLGR, w tym w szczególności: przedstawiciele organizacji pozarządowych,  jst,  branży turystycznej, restauracyjnej, lokalni producenci i przetwórcy </t>
  </si>
  <si>
    <t>rolnicy, przedstawiciele organizacji pozarządowych, doradcy, przedstawiciele pomorskich LGD</t>
  </si>
  <si>
    <t>koła gospodyń wiejskich z województwa pomorskiego, odwiedzający: mieszkańcy województwa pomorskiego, turyści</t>
  </si>
  <si>
    <t>seminarium, wyjazd studyjny, publikacja, opracowanie (logotyp)</t>
  </si>
  <si>
    <t>Zwiedzanie zgodnie z naturą - promocja szlaków rekreacyjnych szansą na rozwój Gminy Somonino</t>
  </si>
  <si>
    <t xml:space="preserve">spotkania, warsztaty, koncepcja marki, </t>
  </si>
  <si>
    <t xml:space="preserve"> mieszkańcy powiatu człuchowskiego, w tym w szczególności: przedstawiciele jst, przedstawiciele organizacji pozarządowych, przedstawiciele branży turystycznej i okołoturystycznej</t>
  </si>
  <si>
    <t>warsztaty, wystawa, konkurs</t>
  </si>
  <si>
    <t>hodowcy koni, rolnicy, przedstawiciele związków branżowych, przedsiębiorcy branżowi, odwiedzający - mieszkańcy województwa pomorskiego</t>
  </si>
  <si>
    <t>Wizyta studyjna w przedsiębiorstwie społecznym "Garncarska Wioska" we wsi Kamionka</t>
  </si>
  <si>
    <t>mieszkańcy gminy Morzeszczyn zainteresowani zdobyciem wiedzy z zakresu tworzenia wiosek tematycznych i przedsiębiorstw społecznych</t>
  </si>
  <si>
    <t>wystawcy: rolnicy, przetwórcy, rękodzielnicy; odwiedzający:  mieszkańcy województwa pomorskiego, w tym głównie powiatu słupskiego</t>
  </si>
  <si>
    <t>Gospodarstwa opiekuńcze szansą na rozwój dzielności pozarolniczej</t>
  </si>
  <si>
    <t>konkurs, publikacja, audycja telewizyjna</t>
  </si>
  <si>
    <t>Konferencja, wyjazd studyjny</t>
  </si>
  <si>
    <t>liczba uczestnik konkursu, ilość sztuk publikacji</t>
  </si>
  <si>
    <t>W ramach realizacji operacji zostanie zorganizowane spotkanie warsztatowo-informacyjne skierowane do rolników z terenu gminy Bieliny prowadzących lub zamierzających prowadzić uprawę truskawek. Wnioskodawca zakłada, że w spotkaniu weźmie udział min. 25 osób. Będą to plantatorzy truskawek zainteresowani pogłębieniem wiedzy z zakresu metod pielęgnowania i uprawy owoców, a także rozmaitymi formami przetwórstwa lokalnego. Pierwszeństwo do udziału w działaniu będą mieli mieszkańcy terenu gminy Bieliny. Grupą docelową operacji będą także wszyscy uczestnicy wydarzenia plenerowego - XXII Dnia Świętokrzyskiej Truskawki. Zadania zaplanowane w ramach operacji są skierowane głównie do mieszkańców Gminy Bieliny – dla tych, którzy zaprezentują efekty zrealizowanych przedsięwzięć i innowacyjnych pomysłów w zakresie aktywizacji społecznej i kulturowej, jak i tych, którzy są zainteresowani zapoznaniem się z tymi efektami i zaangażowaniem się w kolejne.
Grupą docelową są mieszkańcy sąsiednich gmin, powiatu, regionu, a także turyści z kraju i zza granicy, którzy zwłaszcza w okresie wiosenno-letnim odwiedzają Góry Świętokrzyskie i poszukują ciekawej oferty spędzenia wolnego czasu.</t>
  </si>
  <si>
    <t xml:space="preserve">Celem głównym operacji jest zapoznanie się z systemem  transferu wiedzy i rozwiązaniami dotyczącymi racjonalnego wykorzystania zasobów środowiska naturalnego i zachowania bioróżnorodności stosowanymi w ogrodnictwie słoweńskim. 
Celem szczegółowym operacji jest organizacja wyjazdu studyjnego liderów podmiotów działających na rzecz  rozwoju obszarów wiejskich w województwie świętokrzyskim, głównie w sadowniczym rejonie sandomierskim. Do odwiedzenia wybrano uznane i doświadczone instytucje, realizujące projekty na rzecz zrównoważonego rolnictwa, w tym finansowany ze środków unijnych projekt „Fruit growers for pollinators and pollinators for fruit growers” Producenci owoców dla zapylaczy, zapylacze dla producentów owoców). Liderem projektu jest Narodowy Instytut Biologii, Departament badania ekosystemów, a uczestnikami m.in..  Słoweński Instytut Uprawy Chmielu i Piwowarstwa, Park Koziński, Słoweńskie Stowarzyszenie Pszczelarzy, których siedziby i uprawy doświadczalne odwiedzą uczestnicy operacji. Zapoznają się też z efektami wdrażanych badań w praktyce, odwiedzając gospodarstwa ogrodnicze. </t>
  </si>
  <si>
    <t>Celem operacji jest przeprowadzenie serii szkoleń dotyczących między innymi: uprawy winorośli, przetwórstwa winogron, tworzenia sieci współpracy, marketingu oraz obsługi turystycznej. Planowane jest przeprowadzenie kilku szkoleń, spotkań i prezentacji, podczas których uczestnicy podniosą swą wiedzę. Nauczą się nawiązywania współpracy oraz tworzenia wspólnej sieci współpracy. Cztery szkolenia mają podnieść wiedzę na temat uprawy winorośli, podniesienia jakości wytwarzanych produktów, oraz mają podnieść wiedzę marketingową i reklamową na temat sprzedaży i nowoczesnych technik prezentowania własnych produktów oraz tworzenia sieci współpracy. Kolejne szkolenia i spotkania z partnerami KSOW mają umożliwić wymianę doświadczeń oraz zdobycie dobrych praktyk na przykładzie współpracy w sektorze rolnym pomiędzy podmiotami winiarskimi i około winiarskimi.</t>
  </si>
  <si>
    <t>Winiarze z województwa świętokrzyskiego (minimum 15 osób), w  celu podniesienia wiedzy i nawiązania współpracy z lokalnymi podmiotami.
Lokalne podmioty, lokalne władze, partnerzy KSOW, turyści – w celu zapoznania się z ofertą świętokrzyskich winiarzy i sprawdzenia możliwości nawiązania współpracy.</t>
  </si>
  <si>
    <t>Głównym celem jest przeprowadzenie szkolenia i warsztatów z zakresu zdobycia wiedzy na temat podejmowania nowych działań oraz wzmocnienia i kreowania nowych miejsc pracy na obszarach wiejskich poprzez rozwój własnych produktów, sieci sprzedaży i nawiązywania współpracy z innymi podmiotami, które przyczynią się do zbycia produktów. Szkolenie i warsztaty mają zaprezentować dobre praktyki wykorzystywane w innych regionach oraz możliwości ich zainicjowania pomiędzy podmiotami w naszym regionie. Wskazane zostaną przykłady działań zarówno w działalności standardowej jak i nowoczesne umiejętności wykorzystywania sieci Internet do budowania własnej marki, sprzedaży, reklamy, marketingu. Uczestnicy na podstawie dobrych praktyk, prezentacji współczesnych technik sprzedaży i marketingu będą nie tylko zdobywać wiedzę, podczas warsztatów opracują własne formy współpracy prowadzące do rozwoju.</t>
  </si>
  <si>
    <t>Winiarze z rejonu świętokrzyskiego, którzy będą promować enoturystykę i walory obszarów wiejskich woj. świętokrzyskiego na obu wydarzeniach (6 podmiotów)
Mieszkańcy, władze miasta, lokalni przedsiębiorcy, turyści – poznający ofertę enoturystyczną regionu oraz możliwości wynikające ze współpracy różnych podmiotów. A także osoby szukające pomysłu na tworzenie własnych projektów na obszarach wiejskich. (ok 900 osób)</t>
  </si>
  <si>
    <t>Organizacja wyjazdu studyjnego w celu promowania życia na wsi, podniesienia poziomu wiedzy i świadomości na temat ochrony środowiska a także upowszechniania wiedzy w zakresie planowania rozwoju lokalnego z uwzględnieniem potencjału, społecznego i środowiskowego oraz wymiany doświadczeń pomiędzy LGD "Między Ludźmi i Jeziorami" a LGD "Krajna Złotowska"</t>
  </si>
  <si>
    <t>Organizacja konferencji oraz wydanie ulotki w formie drukowanej i elektronicznej w celu zwiększenia zaangażowania zainteresowanych stron we wdrażaniu z inicjatyw na rzecz rozwoju obszarów wiejskich poprzez zwiększanie wiedzy w zakresie zrównoważonego planowania i zarządzania rozwojem jednostek wiejskich; współpracy lokalnych liderów oraz promocji obszarów wiejskich i informacji o rezultatach tych działań  z terenu powiatu krotoszyńskiego i gostyńskiego.</t>
  </si>
  <si>
    <t>Lokalni liderzy. Grupa 15 dorosłych osób w różnym wieku i różnych zawodów spełniających kryterium aktywności społecznej i publicznej na terenie Gminy Kołaczkowo. Co najmniej 8 osób szkolących będzie miało wiek do 35 lat.
Koła Gospodyń Wiejskich z terenu Gminy Kołaczkowo – 12 kół, dla których biorący udział w szkoleniu przygotują (we współpracy z Kołami i GOK Kołaczkowo) biesiadę. Mieszkańcy Gminy Kołaczkowo biorący udział w „Sołtysiadzie”</t>
  </si>
  <si>
    <t>Głównym celem operacji jest zwiększenie udziału zainteresowanych stron we wdrażaniu inicjatyw na rzecz rozwoju obszarów wiejskich. W tym celu zamierza się przeprowadzić następujące działania: zorganizowanie spotkań (dla każdego powiatu) on-line i zachęcenie do udziału w projekcie; warsztaty - wyjazd do Muzeum Rolnictwa celem promowania tradycyjnej żywności regionalnej poprzez naukę wytwarzania produktów regionalnych; zorganizowanie i przeprowadzenie spotkania on-line w celu podsumowania efektów zrealizowanej operacji oraz wymiana doświadczeń wśród uczestników operacji.</t>
  </si>
  <si>
    <t>Bezpośredni odbiorcy operacji to osoby z terenu Wielkopolski:  uczestnicy szkolenia oraz trzech webinarów zorganizowanych przez partnerów, w tym: przedstawiciele organizacji pozarządowych (np. Lokalnych Grup Działania), przedstawiciele doradztwa rolniczego, przedstawiciele samorządów, nauczyciele i uczniowie szkół rolniczych leśnych i mieszkańcy obszarów wiejskich (np. rolnicy, przedsiębiorcy) zainteresowani ochroną klimatu i poprawą jakości powietrza z wykorzystaniem odnawialnych źródeł energii oraz ich zastosowaniem w przedsiębiorczości, inwestycjach komunalnych. budownictwie. Odbiorcami są także strony realizujące projekt, ponieważ dzięki udziałowi w projekcie same podwyższają swój kapitał wiedzy i wymieniają doświadczenia.</t>
  </si>
  <si>
    <t>Konferencja: Produkcja bydła w warunkach niepewności i gwałtownych zwrotów akcji na rynkach - integracja, innowacje, krótkie łańcuchy dostaw, ekologia i rasy rodzime, klasyfikacja poubojowa, paszportyzacja żywności.</t>
  </si>
  <si>
    <t>Celem operacji jest zorganizowanie konferencji i akcji informacyjno-promocyjnej dla rolników z Wielkopolski oraz pozostałych przedstawicieli łańcucha produkcji wołowiny, w tym m.in. doradców rolniczych, lekarzy weterynarii, zootechników, przedstawicieli ubojni i przetwórni oraz przedstawicieli samorządu terytorialnego, poświęconych budowaniu integracji poziomej i pionowej, partnerskiej współpracy i skracaniu łańcuchów produkcji żywności przy wykorzystaniu coraz bardziej dostępnych innowacyjnych rozwiązań wykorzystujących najnowocześniejsze technologie, do niedawna niedostępne dla rolnictwa.</t>
  </si>
  <si>
    <t>Celem operacji jest upowszechnianie wiedzy, wymiana doświadczeń i promocja w zakresie dobrych praktyk tradycyjnej wytwórczości lokalnej, folkloru oraz organizacji wydarzeń i inicjatyw promujących wykorzystanie zasobów lokalnych twórców ludowych, przedstawicieli zespołów folklorystycznych, Kół Gospodyń Wiejskich, producentów produktów lokalnych oraz ich aktywizacja przez uczestnictwo w wyjeździe studyjnym na JarmarkFolkloru w Węgorzewie oraz przygotowanie stoiska promocyjnego.</t>
  </si>
  <si>
    <t>Celem operacji jest poszerzanie i upowszechnianie wiedzy przez reprezentantów Lokalnej Grupy Działania z powiatu krotoszyńskiego i gostyńskiego w zakresie wdrażania i realizacji wielofunduszowego RLKS, w kontekście dotychczasowych doświadczeń LGD z woj. podlaskiego poprzez nawiązanie kontaktu i wymianę doświadczeń.</t>
  </si>
  <si>
    <t>Głównym celem operacji jest przeszkolenie uczestniczek i zainspirowanie ich do zakładania działalności związanych z rękodziełem artystycznym oraz prezentacja przykładów i możliwości poprawy warunków ekonomicznych kobiet, a także integracja kobiet w środowisku wiejskim.</t>
  </si>
  <si>
    <t>Mieszkańcy południowej części Wielkopolski m.in. powiatów rawickiego, gortyńskiego, krotoszyńskiego i leszczyńskiego.</t>
  </si>
  <si>
    <t>Olej lniany, kiełbasa nowotomyska - czyli zdrowo i tradycyjnie wokół wielkopolskiego stołu.</t>
  </si>
  <si>
    <t>Celem operacji jest przekazanie wiedzy i umiejętności rolnikom i innym podmiotom w zakresie przetwórstwa żywności w oparciu o produkt lokalny i tradycyjne metody wytwarzania, co wpłynie na zrównoważony rozwój obszarów wiejskich.</t>
  </si>
  <si>
    <t>Grupa docelowa będzie pochodzić z województwa wielkopolskiego, będą to głównie rolnicy (48 osób). Zamierzający rozpocząć przetwórstwo żywności w oparciu o produkt lokalny i tradycyjne metody wytwarzania oraz sprzedaż tych produktów w ramach krótkich łańcuchów dostaw.</t>
  </si>
  <si>
    <t>Celem operacji jest przybliżenie mieszkańcom województwa wielkopolskiego sposobów kultywowania dziedzictwa kulturowego w codziennym życiu oraz wykorzystanie go do promocji obszarów wiejskich.</t>
  </si>
  <si>
    <t>Osoby prowadzące gospodarstwa rolne, agroturystyczne, zagrody edukacyjne, osoby prowadzące obiekty turystyki wiejskiej oraz inni mieszkańcy obszarów wiejskich, których "zagrody" prezentują dziedzictwo kulturowe Wielkopolski, a także pozostali mieszkańcy Wielkopolski, którzy uzyskają lub poszerzą swoją wiedzę z zakresu dziedzictwa kulturowego.</t>
  </si>
  <si>
    <t>Liczba odwiedzin strony internetowej</t>
  </si>
  <si>
    <t>Celem operacji jest zwiększenie wiedzy uczestników wyjazdu studyjnego z zakresu uprawy ziół i ich przetwórstwa poprzez skorzystanie z gotowych wzorców i dobrych praktyk w województwie podlaskim. Zorganizowany zostanie wyjazd studyjny połączony ze szkoleniem i warsztatami do "Zielonego Zakątka" w Korycinach na Podlasiu, który jest unikatowym obiektem agroturystycznym.</t>
  </si>
  <si>
    <t>Celem operacji jest promocja i rozpowszechnianie dobrych praktyk w jaki sposób rolnicy i mieszkańcy terenów wiejskich dbają o środowisko i klimat wiejskim gospodarstwie domowym i/lub gospodarstwie rolnym. Podczas trwania konkursu uczestnicy będą musieli nagrać krótkie filmy prezentujące dobre przykłady praktyk służących ochronie środowiska i zmianom klimatu podejmowane w wiejskim gospodarstwie domowym i/lub gospodarstwie rolnym, stanowiących podstawę zrównoważonego rozwoju.</t>
  </si>
  <si>
    <t>Całość grupy pochodzić będzie z terenu wielkopolski. Będą to liderzy rozwoju lokalnego, członkowie organizacji pozarządowych, działający na terenach wiejskich (w tym członkowie samorządu rolniczego) oraz osoby aktywnie działające na rzecz rozwoju obszarów wiejskich. Do udziału w spotkaniu zaproszeni zostaną również przedstawiciele instytucji działających w otoczeniu rolnictwa i lokalnych samorządów.</t>
  </si>
  <si>
    <t>Celem operacji jest organizacja spotkania w formie imprezy plenerowej, w ramach którego podjęte zostaną działania zmierzające do rozpropagowania wśród mieszkańców obszarów wiejskich wiedzy z zakresu prowadzenia przyzagrodowego chowu gęsi, przetwórstwa i sprzedaży gęsiny w ramach rolniczego handlu detalicznego (RHD) oraz poprzez nawiązanie do tradycji chowu przyzagrodowego gęsi, wykreowanie lokalnego produktu i zainteresowanie nim potencjalnych konsumentów.</t>
  </si>
  <si>
    <t>Operacja ma służyć aktywizacji mieszkańców wsi (zwłaszcza dzieci i młodzieży, także dorosłych) oraz przyczyniać się do powstawania nowych miejsc integracji społecznej, pozwalającej na społeczny kontakt, nawiązywanie relacji, realizowanie zainteresowań. Operacja ma sprzyjać aktywizacji społeczności wiejskich poprzez włączenie mieszkańców wsi do planowania i wdrażania lokalnych inicjatyw.</t>
  </si>
  <si>
    <t>Konferencja: Produkcja trzody chlewnej w warunkach niepewności i gwałtownych zwrotów akcji na rynkach - integracja, innowacje, krótkie łańcuchy dostaw, ekologia i rasy rodzime, klasyfikacja poubojowa, paszportyzacja żywności.</t>
  </si>
  <si>
    <t>Celem operacji jest zorganizowanie konferencji i akcji informacyjno-promocyjnej dla rolników z Wielkopolski oraz pozostałych przedstawicieli łańcucha produkcji wieprzowiny, w tym m.in. doradców rolniczych, lekarzy weterynarii, zootechników, przedstawicieli ubojni i przetwórni oraz przedstawicieli samorządu terytorialnego, poświęconych budowaniu integracji poziomej i pionowej, partnerskiej współpracy i skracaniu łańcuchów produkcji żywności przy wykorzystaniu coraz bardziej dostępnych innowacyjnych rozwiązań wykorzystujących najnowocześniejsze technologie, do niedawna niedostępne dla rolnictwa.</t>
  </si>
  <si>
    <t>Badanie uwarunkowań rozwoju obszarów wiejskich województwa wielkopolskiego w kontekście kryzysu wywołanego przez COVID-19 (w poszukiwaniu innowacji organizacyjnych i społecznych)</t>
  </si>
  <si>
    <t>Poprzez wyjazd studyjny i wymianę doświadczeń nastąpi promowanie życia na wsi, podniesienie poziomu wiedzy i świadomości na temat zdrowego żywienia i produktów regionalnych a także upowszechnianie wiedzy w zakresie planowania rozwoju lokalnego z uwzględnieniem potencjału ekonomicznego, społecznego i środowiskowego danego obszaru.</t>
  </si>
  <si>
    <t>Opracowanie i realizacja materiału w postaci cyklu 3 audycji telewizyjnych oraz 3 publikacji w prasie i 3 na portalu internetowym. Treść materiału dotyczy będzie zagadnień traktujących o bezpieczeństwie użytkowania maszyn rolniczych i wypadkowości w rolnictwie, dobrych praktyk w zakresie zrealizowanych projektów, potencjale i możliwościach współpracy i tworzeniu sieci współpracy partnerskiej dot. rolnictwa i obszarów wiejskich.</t>
  </si>
  <si>
    <t>Przedsiębiorstwa o profilu branży inżynierii rolniczej i spożywczej, rolnicy i przetwórcy indywidualni, uczelnie wyższe o profilach  rolniczym i technicznym, inne instytucje (ośrodki doradztwa rolniczego, szkoły rolnicze, instytucje naukowe, naukowcy, instytucje otoczenia biznesu)</t>
  </si>
  <si>
    <t>Celem operacji jest wymiana doświadczeń oraz zwiększenie świadomości członków grupy docelowej (przedstawicieli  jednostek  samorządu terytorialnego, organizacji i stowarzyszeń, mieszkańców Gminy i Miasta Stawiszyn oraz mieszkańców Powiatu Kaliskiego) poprzez organizację spotkania informacyjno-integracyjnego "Koła Gospodyń Wiejskich  - źródłem promocji i rozwoju obszarów wiejskich" połączonego z konkursem kulinarnym na temat potencjału zespołów biesiadnych i KGW jako produktów lokalnych, przyczyniających się do rozwoju obszarów wiejskich oraz możliwości podejmowania inicjatyw promujących działalność zespołów biesiadnych oraz KGW na terenie Gminy i Miasta Stawiszyn oraz powiatu Kaliskiego.</t>
  </si>
  <si>
    <t>Celem operacji jest poprawa dostępu do wiedzy i informacji z zastosowaniem stworzonej platformy transferu wiedzy innowacyjnej, służącej budowie powiązań organizacyjnych o charakterze informacyjnym wśród rolników z obszaru województwa wielkopolskiego, w szczególności plantatorów buraka cukrowego jako źródła współpracy w sektorze rolnym, które wzmocni ich pozycję w łańcuchu żywnościowym i poprawi zdolności integracyjne.</t>
  </si>
  <si>
    <t>Celem operacji jest włączenie społeczne mieszkańców, ze szczególnym uwzględnieniem młodych kobiet oraz seniorów zamieszkujących obszar dziewięciu gmin członkowskich LGD TUR - Brudzew, Dobra, Goszczanów, Kawęczyn, Kościelec, Malanów, Turek, Przykona, Władysławów - przez aktywizację artystyczną w II półroczu 2021 (udział w warsztatach i sztuce) przedstawicieli różnych pokoleń oraz promocja wsi jako miejsca atrakcyjnego kulturowo, z poszanowaniem i przywiązaniem do tradycji i sztuki ludowej.</t>
  </si>
  <si>
    <t>68 uczniów szkół rolniczych oraz szkół średnich na obszarach wiejskich oraz 7 nauczycieli. Przynajmniej połowę grupy docelowej będą stanowiły osoby do 35 roku życia zamieszkujące obszary wiejskie w Polsce.</t>
  </si>
  <si>
    <t>Zwiększenie udziału zainteresowanych stron i aktywizacja mieszkańców wsi we wdrażaniu inicjatyw na rzecz rozwoju obszarów wiejskich, uwzględniając ochronę klimatu w zakresie wykorzystania błękitno-zielonej infrastruktury przez seminarium, szkolenie i upowszechnianie wykonanego w ramach operacji planowania i kosztorysowania ogrodu deszczowego. Zainteresowanie oraz zainspirowanie do podjęcia działań osób odwiedzających strony internetowe tematyką błękitno-zielonej infrastruktury poprzez publikację filmu i broszury.</t>
  </si>
  <si>
    <t>Mieszkańcy obszarów wiejskich, którzy w ostatnich wyborach otrzymali mandat społeczny do sprawowania funkcji sołtysa, a także lokalni liderzy i przedstawiciele organizacji pozarządowych.</t>
  </si>
  <si>
    <t>Cel: wymiana doświadczeń uczestników wyjazdu studyjnego oraz ich spotkania z litewskimi lokalnymi grupami działania. Poznanie zrealizowanych litewskich projektów, ze szczególnym naciskiem na projekty dotyczące wspierania włączenia społecznego, ograniczania ubóstwa i rozwoju gospodarczego na obszarach wiejskich. Przedmiot operacji: wyjazd studyjny.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Upowszechnianie wiedzy w zakresie planowania rozwoju lokalnego z uwzględnieniem potencjału ekonomicznego, społecznego i środowiskowego danego obszaru.</t>
  </si>
  <si>
    <t xml:space="preserve">Celem imprezy plenerowej jest zwiększenie udziału zainteresowanych stron we wdrażaniu inicjatyw na rzecz rozwoju obszarów wiejskich. Wspieranie rozwoju przedsiębiorczości na obszarach wiejskich przez podnoszenie poziomu wiedzy i umiejętności w obszarze małego przetwórstwa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Aktywizacja mieszkańców obszarów wiejskich w celu tworzenia partnerstw na rzecz realizacji projektów nakierowanych na rozwój tych obszarów w skład których wchodzą przedstawiciele sektora publicznego, sektora prywatnego oraz organizacji pozarządowych. </t>
  </si>
  <si>
    <t xml:space="preserve">Zwiększenie udziału zainteresowanych stron we wdrażaniu inicjatyw na rzecz rozwoju obszarów wiejskich.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Celem projektu jest wymiana doświadczeń i wzrost umiejętności praktycznych w zakresie nowych kierunków działalności pozarolniczej. </t>
  </si>
  <si>
    <t>Wyjazd studyjno - szkoleniowy, impreza plenerowa</t>
  </si>
  <si>
    <t xml:space="preserve">Zwiększenie udziału zainteresowanych stron we wdrażaniu inicjatyw na rzecz rozwoju obszarów wiejskich. Upowszechnianie wiedzy w zakresie tworzenia krótkich łańcuchów dostaw w sektorze rolno - spożywczym.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</si>
  <si>
    <t xml:space="preserve">Cech Rzemiosł Spożywczych </t>
  </si>
  <si>
    <t>Inkubatory Przetwórstwa Lokalnego szansa na współprace w sektorze rolnym</t>
  </si>
  <si>
    <t xml:space="preserve">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</si>
  <si>
    <t>Mieszkańcy Województwa Lubelskiego w tym rolnicy, pszczelarze, przedstawiciele organizacji pozarządowych, przedstawiciele zakładów gastronomicznych, przetwórstwa produktów rolniczych, przedstawiciele samorządu oraz instytucji publicznych</t>
  </si>
  <si>
    <t>Przedstawiciele podmiotów prowadzących działalność gospodarczą związaną z obsługa ruchu turystycznego na terenie powiatu łęczyńskiego, przedstawiciele lokalnych samorządów i samorządowych jednostek kultury, przedstawiciele organizacji pozarządowych</t>
  </si>
  <si>
    <t>liczba godzin doradztwa</t>
  </si>
  <si>
    <t xml:space="preserve">liczba podmiotów objętych doradztwem </t>
  </si>
  <si>
    <t xml:space="preserve">Zwiększenie udziału zainteresowanych stron we wdrażaniu inicjatyw na rzecz rozwoju obszarów wiejskich. Informowanie społeczeństwa i potencjalnych beneficjentów o polityce rozwoju obszarów wiejskich i wsparciu finansowym.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</si>
  <si>
    <t xml:space="preserve">Mieszkańcy województwa lubelskiego, gminy Annopol, członkowie KGW Świeciechów, Dąbrowa </t>
  </si>
  <si>
    <t xml:space="preserve">liczba uczestników warsztatów  </t>
  </si>
  <si>
    <t xml:space="preserve">ilość konferencji </t>
  </si>
  <si>
    <t xml:space="preserve">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t>
  </si>
  <si>
    <t xml:space="preserve">szacowana liczba uczestników imprezy plenerowej </t>
  </si>
  <si>
    <t>ilość uczestników konkursu</t>
  </si>
  <si>
    <t>mieszkańcy wsi z powiatu ryckiego, rolnicy, lokalni przedsiębiorcy, organizacje pozarządowe oraz turyści</t>
  </si>
  <si>
    <t>ilość uczestników szkoleń</t>
  </si>
  <si>
    <t>członkowie organizacji pozarządowych, w szczególności Koła Gospodyń Wiejskich , osoby młode działające na rzecz rozwoju obszarów wiejskich</t>
  </si>
  <si>
    <t>ilość warsztatów</t>
  </si>
  <si>
    <t>ilość uczestników warsztatu</t>
  </si>
  <si>
    <t>Wydanie publikacji promującej jakość  życia w Gminie Strzyżewice</t>
  </si>
  <si>
    <t xml:space="preserve">Zwiększenie udziału zainteresowanych stron we wdrażaniu inicjatyw na rzecz rozwoju obszarów wiejskich. Podniesienie jakości realizacji programu. netów o polityce rozwoju obszarów wiejskich i wsparciu finansowym. Aktywizacja mieszkańców obszarów wiejskich w celu tworzenia partnerstw na rzecz realizacji projektów nakierowanych na rozwój tych obszarów, w skład których wchodzą przedstawiciele sektora publicznego, sektora prywatnego oraz organizacji pozarządowych. Promocja jakości życia na wsi lub promocja wsi jako miejsca do życia i rozwoju zawodowego.  Upowszechnianie wiedzy dotyczącej zarządzania projektami z zakresu rozwoju obszarów wiejskich. Upowszechnianie wiedzy w zakresie planowania rozwoju lokalnego z uwzględnieniem potencjału ekonomicznego, społecznego i środowiskowego danego obszaru </t>
  </si>
  <si>
    <t xml:space="preserve">Celem operacji jest budowanie pozytywnego wizerunku Gminy Wojciechów poprzez promocje potencjału społecznego, gospodarczego i turystycznego oraz upowszechnianie wiedzy na temat środków unijnych oraz ich wykorzystanie w gminie. Upowszechnianie wiedzy w zakresie optymalizacji wykorzystywania przez mieszkańców obszarów wiejskich zasobów środowiska naturalnego. Promocja jakości życia na wsi lub promocja wsi jako miejsca do życia i rozwoju zawodowego.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planowania rozwoju lokalnego z uwzględnieniem potencjału ekonomicznego, społecznego i środowiskowego danego obszaru. </t>
  </si>
  <si>
    <t>Organizacja szkoleń dla przedstawicieli Lokalnych Grup Działania podnoszących wiedzę i umiejętności niezbędne w procesie realizacji Lokalnych Strategii Rozwoju</t>
  </si>
  <si>
    <t>Celem operacji jest podniesienie wiedzy i umiejętności przedstawicieli Lokalnych Grup Działania woj.. Lubelskiego w zakresie podejmowanych działań związanych z prawidłowym wdrażaniem Lokalnych Strategii Rozwoju oraz rozwojem obszarów wiejskich. Wspieranie rozwoju przedsiębiorczości na obszarach wiejskich przez podnoszenie poziomu wiedzy i umiejętności. Promocja jakości życia na wsi lub promocja wsi jako miejsca do życia i rozwoju zawodowego. Wspieranie rozwoju społeczeństwa cyfrowego na obszarach wiejskich przez podnoszenie poziomu wiedzy w tym zakresie. Upowszechnianie wiedzy w zakresie planowania rozwoju lokalnego z uwzględnieniem potencjału ekonomicznego, społecznego i środowiskowego danego obszaru.</t>
  </si>
  <si>
    <t xml:space="preserve">Celem operacji jest wymiana wiedzy pomiędzy podmiotami uczestniczącymi w rozwoju obszarów wiejskich oraz zwiększenie promocji integracji i współpracy między nimi po przez prezentacje dobrych praktyk krajów zagranicznych. Upowszechnianie wiedzy w zakresie tworzenia krótkich łańcuchów dostaw.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i tworzenie sieci współpracy partnerskiej dotyczącej rolnictwa i obszarów wiejskich przez podnoszenie poziomu wiedzy w tym zakresie. </t>
  </si>
  <si>
    <t>Celem operacji jest zwiększenie wiedzy i wymiana doświadczeń w zakresie przedsiębiorczości i wykorzystania lokalnych zasobów oraz wzrosty integracji i aktywności wśród mieszkańców obszarów LGD.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t>
  </si>
  <si>
    <t xml:space="preserve">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t>
  </si>
  <si>
    <t>Celem operacji jest transfer wiedzy i zwiększenie udziału zainteresowanych stron we wdrażaniu inicjatyw na rzecz popularyzacji sprzedaży produktów lokalnych, tradycyjnych, regionalnych wspierającej rozwój gospodarczy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t>
  </si>
  <si>
    <t>Podniesienie poziomu wiedzy i wymiana doświadczeń w zakresie nowych kierunków rozwoju obszarów wiejskich. Upowszechnianie wiedzy w zakresie tworzenia krótkich łańcuchów dostaw.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Upowszechnianie wiedzy w zakresie planowania rozwoju lokalnego z uwzględnieniem potencjału ekonomicznego, społecznego i środowiskowego danego obszaru.</t>
  </si>
  <si>
    <t>Celem operacji jest zachowanie dziedzictwa kulturowego poprzez upowszechnianie wiedzy na temat tradycyjnej lubelskiej kuchni. Upowszechnianie wiedzy w zakresie tworzenia krótkich łańcuchów dostaw.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Upowszechnianie wiedzy w zakresie planowania rozwoju lokalnego z uwzględnieniem potencjału ekonomicznego, społecznego i środowiskowego danego obszaru.</t>
  </si>
  <si>
    <t>producenci produktów lokalnych i tradycyjnych z województwa lubelskiego, przedstawiciele gospodarstw agroturystycznych, przedstawiciele szkół rolniczych/ szkół zawodowych, branżowych, LGD, KGW, ODR, rolnicy</t>
  </si>
  <si>
    <t>Celem operacji jest przekazanie wiedzy dotyczącej możliwości dodatkowych źródeł dochodu dla  mieszkańców wsi, wprowadzenie innowacyjnych rozwiązań w rolnictwie i leśnictwie, poprawa jakości życia mieszkańców.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t>
  </si>
  <si>
    <t xml:space="preserve">Celem projektu jest rozwój współpracy oraz wymiana dobrych praktyk i doświadczeń w zakresie inicjatyw wspierających przedsiębiorczość na obszarach wiejskich.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 </t>
  </si>
  <si>
    <t>Celem projektu jest zwiększenie udziału zainteresowanych stron we wdrażaniu wszelkich projektów na rzecz rozwoju obszarów wiejskich.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t>
  </si>
  <si>
    <t>Celem operacji jest aktywizacja mieszkańców gminy Mełgiew poprzez przeszkolenie z zakresu  możliwości rozwoju indywidualnych gospodarstw domowych na obszarach wiejskich.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t>
  </si>
  <si>
    <t xml:space="preserve">mieszkańcy gminy, KGW, OSP, organizacje pozarządowe, koła seniora, rady sołecki, </t>
  </si>
  <si>
    <t xml:space="preserve">Celem operacji jest zwiększenie integracji i aktywizacja mieszkańców wsi, w tym grup wykluczonych społecznie na rzecz podejmowania inicjatyw w zakresie rozwoju obszarów wiejskich, w tym kreowania miejsc pracy na terenach wiejskich.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t>
  </si>
  <si>
    <t>organizacje pozarządowe, przedstawiciele JST, przedsiębiorcy z terenu Gminy Opole Lubelskie, LODR, ARiMR, ZS RP, społeczność lokalna</t>
  </si>
  <si>
    <t>Celem operacji jest podjęcie współpracy z sektorem prywatnym i społecznym w zakresie tworzenia nowych inicjatyw dla rozwoju obszarów wiejskich. Upowszechnianie wiedzy w zakresie optymalizacji wykorzystywania przez mieszkańców obszarów wiejskich zasobów środowiska naturalnego.  Promocja jakości życia na wsi lub promocja wsi jako miejsca do życia i rozwoju zawodowego. Wspieranie tworzenia sieci współpracy partnerskiej dotyczącej rolnictwa i obszarów wiejskich przez podnoszenie poziomu wiedzy w tym zakresie. Aktywizacja mieszkańców obszarów wiejskich w celu tworzenia partnerstw na rzecz realizacji projektów nakierowanych na rozwój tych obszarów w skład których wchodzą przedstawiciele sektora publicznego, sektora prywatnego oraz organizacji pozarządowych.</t>
  </si>
  <si>
    <t>Celem operacji jest podniesienie wiedzy i umiejętności kobiet ze środowiska wiejskiego, a także zakładanie własnej działalności gospodarczej.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t>
  </si>
  <si>
    <t>Celem operacji jest aktywizacja mieszkańców wsi poprzez włączenie ich w inicjatywy społeczne, wykorzystujące dziedzictwo i zasoby naturalnej polskiej wsi.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optymalizacji wykorzystywania przez mieszkańców obszarów wiejskich zasobów środowiska naturalnego.</t>
  </si>
  <si>
    <t xml:space="preserve">Celem operacji jest budowanie tożsamości lokalnej oraz włączenie społeczne różnych grup wiekowych we wspólne działania. Promocja jakości życia na wsi lub promocja wsi jako miejsca do życia i rozwoju zawodowego. </t>
  </si>
  <si>
    <t>mieszkańcy obszarów wiejskich, KGW, osoby wykluczone społecznie, stowarzyszenie, kluby seniora</t>
  </si>
  <si>
    <t>Celem operacji jest zwiększenie zainteresowania lokalnymi produktami, ich promocja i wykorzystanie w działalności wpływającej na rozwój obszarów wiejskich województwa lubelskiego.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t>
  </si>
  <si>
    <t>mieszkańcy województwa w tym: rolnicy, pszczelarze, przedstawiciele organizacji pozarządowych, młodzież ucząca się, przedstawiciele zakładów gastronomicznych, przetwórstwa produktów rolniczych</t>
  </si>
  <si>
    <t>Wikliną wyplatane - tradycja połączona z nowoczesnością</t>
  </si>
  <si>
    <t>Celem projektu jest tworzenie partnerstw oraz możliwość generowania nowych miejsc pracy.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t>
  </si>
  <si>
    <t xml:space="preserve">mieszkańcy obszarów wiejskich, KGW, podmioty odpowiedzialne za rozwój społeczno - gospodarczy </t>
  </si>
  <si>
    <t xml:space="preserve">Celem operacji jest 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Upowszechnianie wiedzy dotyczącej zarządzania projektami z zakresu rozwoju obszarów wiejskich.  </t>
  </si>
  <si>
    <t>mieszkańcy województwa lubelskiego, rolnicy, lokalni producenci żywności, przedsiębiorcy, osoby prowadzące działalność agroturystyczną</t>
  </si>
  <si>
    <r>
      <rPr>
        <b/>
        <sz val="10"/>
        <rFont val="Calibri"/>
        <family val="2"/>
        <charset val="238"/>
        <scheme val="minor"/>
      </rPr>
      <t>CEL:</t>
    </r>
    <r>
      <rPr>
        <sz val="10"/>
        <rFont val="Calibri"/>
        <family val="2"/>
        <charset val="238"/>
        <scheme val="minor"/>
      </rPr>
      <t xml:space="preserve"> Wzrost wiedzy mieszkańców z terenu LGD na temat inteligentnych wsi oraz stworzenie koncepcji wsi, które wykorzystają swoje istniejące mocne strony i zasoby, a także nowe możliwości, aby osiągać wartość dodaną.  
</t>
    </r>
    <r>
      <rPr>
        <b/>
        <sz val="10"/>
        <rFont val="Calibri"/>
        <family val="2"/>
        <charset val="238"/>
        <scheme val="minor"/>
      </rPr>
      <t>PRZEDMIOT:</t>
    </r>
    <r>
      <rPr>
        <sz val="10"/>
        <rFont val="Calibri"/>
        <family val="2"/>
        <charset val="238"/>
        <scheme val="minor"/>
      </rPr>
      <t xml:space="preserve"> przeprowadzenie cyklu 6 warsztatów dotyczących tworzenia koncepcji inteligentnych wsi.   
</t>
    </r>
    <r>
      <rPr>
        <b/>
        <sz val="10"/>
        <rFont val="Calibri"/>
        <family val="2"/>
        <charset val="238"/>
        <scheme val="minor"/>
      </rPr>
      <t>TEMATY: 1</t>
    </r>
    <r>
      <rPr>
        <sz val="10"/>
        <rFont val="Calibri"/>
        <family val="2"/>
        <charset val="238"/>
        <scheme val="minor"/>
      </rPr>
      <t xml:space="preserve">. Aktywizacja mieszkańców obszarów wiejskich w celu tworzenia partnerstw na rzecz realizacji projektów nakierowanych na rozwój tych obszarów, w skład których wchodzą przedstawiciele sektora publicznego, sektora prywatnego oraz organizacji pozarządowych. </t>
    </r>
    <r>
      <rPr>
        <b/>
        <sz val="10"/>
        <rFont val="Calibri"/>
        <family val="2"/>
        <charset val="238"/>
        <scheme val="minor"/>
      </rPr>
      <t>2.</t>
    </r>
    <r>
      <rPr>
        <sz val="10"/>
        <rFont val="Calibri"/>
        <family val="2"/>
        <charset val="238"/>
        <scheme val="minor"/>
      </rPr>
      <t xml:space="preserve"> Upowszechnianie wiedzy w zakresie optymalizacji wykorzystywania przez mieszkańców obszarów wiejskich zasobów środowiska naturalnego.</t>
    </r>
    <r>
      <rPr>
        <b/>
        <sz val="10"/>
        <rFont val="Calibri"/>
        <family val="2"/>
        <charset val="238"/>
        <scheme val="minor"/>
      </rPr>
      <t xml:space="preserve"> 3.</t>
    </r>
    <r>
      <rPr>
        <sz val="10"/>
        <rFont val="Calibri"/>
        <family val="2"/>
        <charset val="238"/>
        <scheme val="minor"/>
      </rPr>
      <t xml:space="preserve"> Promocja jakości życia na wsi lub promocja wsi jako miejsca do życia i rozwoju zawodowego. </t>
    </r>
    <r>
      <rPr>
        <b/>
        <sz val="10"/>
        <rFont val="Calibri"/>
        <family val="2"/>
        <charset val="238"/>
        <scheme val="minor"/>
      </rPr>
      <t xml:space="preserve">4. </t>
    </r>
    <r>
      <rPr>
        <sz val="10"/>
        <rFont val="Calibri"/>
        <family val="2"/>
        <charset val="238"/>
        <scheme val="minor"/>
      </rPr>
      <t>Upowszechnianie wiedzy w zakresie planowania rozwoju lokalnego z uwzględnieniem potencjału ekonomicznego, społecznego i środowiskowego danego obszaru.</t>
    </r>
  </si>
  <si>
    <t>Stowarzyszenie  Lokalna Grupa Działania "Dolina Stobrawy"</t>
  </si>
  <si>
    <r>
      <rPr>
        <b/>
        <sz val="10"/>
        <rFont val="Calibri"/>
        <family val="2"/>
        <charset val="238"/>
        <scheme val="minor"/>
      </rPr>
      <t xml:space="preserve">CEL: </t>
    </r>
    <r>
      <rPr>
        <sz val="10"/>
        <rFont val="Calibri"/>
        <family val="2"/>
        <charset val="238"/>
        <scheme val="minor"/>
      </rPr>
      <t xml:space="preserve">Rozwój współpracy i skuteczności liderów wsi na rzecz rozwoju lokalnych społeczności poprzez poznanie dobrych praktyk, narzędzia do kooperacji  i wymianę doświadczeń pomiędzy podmiotami uczestniczącymi w rozwoju obszarów wiejskich, którzy nawiążą relacje w trakcie wizyty studyjnej.    
</t>
    </r>
    <r>
      <rPr>
        <b/>
        <sz val="10"/>
        <rFont val="Calibri"/>
        <family val="2"/>
        <charset val="238"/>
        <scheme val="minor"/>
      </rPr>
      <t xml:space="preserve">PRZEDMIOT: </t>
    </r>
    <r>
      <rPr>
        <sz val="10"/>
        <rFont val="Calibri"/>
        <family val="2"/>
        <charset val="238"/>
        <scheme val="minor"/>
      </rPr>
      <t xml:space="preserve">zorganizowanie 2 - dniowego wyjazdu studyjnego do woj. małopolskiego (Gmina Wieprz) z udziałem przedstawicieli Gmin: Gogolin, Jemielnica i Strumień.     
</t>
    </r>
    <r>
      <rPr>
        <b/>
        <sz val="10"/>
        <rFont val="Calibri"/>
        <family val="2"/>
        <charset val="238"/>
        <scheme val="minor"/>
      </rPr>
      <t>TEMATY: 1.</t>
    </r>
    <r>
      <rPr>
        <sz val="10"/>
        <rFont val="Calibri"/>
        <family val="2"/>
        <charset val="238"/>
        <scheme val="minor"/>
      </rPr>
      <t xml:space="preserve"> Aktywizacja mieszkańców obszarów wiejskich w celu tworzenia partnerstw na rzecz realizacji projektów nakierowanych na rozwój tych obszarów, w skład których wchodzą przedstawiciele sektora publicznego, sektora prywatnego oraz organizacji pozarządowych. </t>
    </r>
    <r>
      <rPr>
        <b/>
        <sz val="10"/>
        <rFont val="Calibri"/>
        <family val="2"/>
        <charset val="238"/>
        <scheme val="minor"/>
      </rPr>
      <t>2.</t>
    </r>
    <r>
      <rPr>
        <sz val="10"/>
        <rFont val="Calibri"/>
        <family val="2"/>
        <charset val="238"/>
        <scheme val="minor"/>
      </rPr>
      <t xml:space="preserve"> Promocja jakości życia na wsi lub promocja wsi jako miejsca do życia i rozwoju zawodowego. </t>
    </r>
    <r>
      <rPr>
        <b/>
        <sz val="10"/>
        <rFont val="Calibri"/>
        <family val="2"/>
        <charset val="238"/>
        <scheme val="minor"/>
      </rPr>
      <t>3.</t>
    </r>
    <r>
      <rPr>
        <sz val="10"/>
        <rFont val="Calibri"/>
        <family val="2"/>
        <charset val="238"/>
        <scheme val="minor"/>
      </rPr>
      <t>Wspieranie rozwoju społeczeństwa cyfrowego na obszarach wiejskich przez podnoszenie poziomu wiedzy w tym zakresie.</t>
    </r>
    <r>
      <rPr>
        <b/>
        <sz val="10"/>
        <rFont val="Calibri"/>
        <family val="2"/>
        <charset val="238"/>
        <scheme val="minor"/>
      </rPr>
      <t xml:space="preserve"> 4.</t>
    </r>
    <r>
      <rPr>
        <sz val="10"/>
        <rFont val="Calibri"/>
        <family val="2"/>
        <charset val="238"/>
        <scheme val="minor"/>
      </rPr>
      <t xml:space="preserve"> Upowszechnianie wiedzy dotyczącej zarządzania projektami z zakresu rozwoju obszarów wiejskich.</t>
    </r>
  </si>
  <si>
    <t>osoby z terenu województwa opolskiego, w tym co najmniej połowę będą stanowić rolnicy</t>
  </si>
  <si>
    <t>ul. Północna 2, 45-805 Opole</t>
  </si>
  <si>
    <r>
      <rPr>
        <b/>
        <sz val="10"/>
        <rFont val="Calibri"/>
        <family val="2"/>
        <charset val="238"/>
        <scheme val="minor"/>
      </rPr>
      <t xml:space="preserve">CEL: </t>
    </r>
    <r>
      <rPr>
        <sz val="10"/>
        <rFont val="Calibri"/>
        <family val="2"/>
        <charset val="238"/>
        <scheme val="minor"/>
      </rPr>
      <t xml:space="preserve">Wskazanie możliwości wykorzystania potencjału "Parku" , wskazanie przesłanek dla tworzenia nowych miejsc pracy, zwiększenie rentowności i zdobycia przewagi rynkowej lokalnej produkcji rolnej oraz upowszechnienie systemu krótkich łańcuchów dostaw.
</t>
    </r>
    <r>
      <rPr>
        <b/>
        <sz val="10"/>
        <rFont val="Calibri"/>
        <family val="2"/>
        <charset val="238"/>
        <scheme val="minor"/>
      </rPr>
      <t xml:space="preserve">PRZEDMIOT: </t>
    </r>
    <r>
      <rPr>
        <sz val="10"/>
        <rFont val="Calibri"/>
        <family val="2"/>
        <charset val="238"/>
        <scheme val="minor"/>
      </rPr>
      <t xml:space="preserve">organizacja warsztatu  z przetwórstwa na niewielką skalę w oparciu o zasoby bioróżnorodności "Parku" oraz organizacja  konkursu fotograficznego z nagrodami rzeczowymi dla wyróżnionych w konkursie. Obie formy realizacji operacji   mają miejsce podczas imprezy plenerowej.
</t>
    </r>
    <r>
      <rPr>
        <b/>
        <sz val="10"/>
        <rFont val="Calibri"/>
        <family val="2"/>
        <charset val="238"/>
        <scheme val="minor"/>
      </rPr>
      <t>TEMATY: 1.</t>
    </r>
    <r>
      <rPr>
        <sz val="10"/>
        <rFont val="Calibri"/>
        <family val="2"/>
        <charset val="238"/>
        <scheme val="minor"/>
      </rPr>
      <t xml:space="preserve">  Upowszechnienie wiedzy w zakresie tworzenia krótkich łańcuchów dostaw w rozumieniu art. 2 ust. 1 akapit drugi lit. m rozporządzenia nr 1305/2013 w sektorze rolno-spożywczym.</t>
    </r>
    <r>
      <rPr>
        <b/>
        <sz val="10"/>
        <rFont val="Calibri"/>
        <family val="2"/>
        <charset val="238"/>
        <scheme val="minor"/>
      </rPr>
      <t xml:space="preserve"> 2. </t>
    </r>
    <r>
      <rPr>
        <sz val="10"/>
        <rFont val="Calibri"/>
        <family val="2"/>
        <charset val="238"/>
        <scheme val="minor"/>
      </rPr>
      <t xml:space="preserve">Upowszechnianie wiedzy w zakresie optymalizacji wykorzystywania przez mieszkańców obszarów wiejskich zasobów środowiska naturalnego. </t>
    </r>
    <r>
      <rPr>
        <b/>
        <sz val="10"/>
        <rFont val="Calibri"/>
        <family val="2"/>
        <charset val="238"/>
        <scheme val="minor"/>
      </rPr>
      <t>3.</t>
    </r>
    <r>
      <rPr>
        <sz val="10"/>
        <rFont val="Calibri"/>
        <family val="2"/>
        <charset val="238"/>
        <scheme val="minor"/>
      </rPr>
      <t xml:space="preserve"> Wspieranie rozwoju przedsiębiorczości na obszarach wiejskich przez podnoszenie poziomu wiedzy i umiejętności w obszarze małego przetwórstwa lokalnego lub w obszarze rozwoju zielonej gospodarki, w tym tworzenie nowych miejsc pracy.</t>
    </r>
  </si>
  <si>
    <t xml:space="preserve">mieszkańcy Gminy Pokój oraz działacze ngo z terenu gminy Pokój współpracujący przy organizacji oraz przeprowadzeniu warsztatów
</t>
  </si>
  <si>
    <t>Promocja przedsiębiorczości na obszarach wiejskich</t>
  </si>
  <si>
    <t xml:space="preserve">mieszkańcy obszarów wiejskich, a także potencjalni turyści, producenci rolni, lokalni przedsiębiorcy prowadzący dostawy bezpośrednie, sprzedaż pośrednią, handel detaliczny, gospodarstwa agroturystyczne, członkowie sieci Dziedzictwo Kulinarne Opolskie </t>
  </si>
  <si>
    <t>Cel: wymiana doświadczeń uczestników wyjazdu studyjnego oraz ich spotkania z rumuńskimi lokalnymi grupami działania. Poznanie zrealizowanych rumuńskich projektów, ze szczególnym naciskiem na projekty dotyczące wspierania włączenia społecznego, ograniczania ubóstwa i rozwoju gospodarczego na obszarach wiejskich. Przedmiot operacji: wyjazd studyjny.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Upowszechnianie wiedzy w zakresie planowania rozwoju lokalnego z uwzględnieniem potencjału ekonomicznego, społecznego i środowiskowego danego obszaru.</t>
  </si>
  <si>
    <t xml:space="preserve">Cel: zwiększenie wiedzy na temat projektów, oddolnych inicjatyw które wpłynęły na rozwój gospodarczy obszaru  wykorzystując naturalny potencjał , zasoby kulturowe, historyczne, lokalizacyjne. W szczególności poznanie  projektów , które wpierały proces integracji i  aktywizacji mieszkańców, promocję obszaru, zwiększenie jego atrakcyjności, możemy je nazwać  „dobrymi  praktykami”. Przedmiot: wyjazd studyjny. Tematy: upowszechnianie wiedzy w zakresie planowania rozwoju lokalnego z uwzględnieniem potencjału ekonomicznego, społecznego i środowiskowego danego obszaru </t>
  </si>
  <si>
    <t xml:space="preserve">Celem operacji jest wymiana wiedzy pomiędzy młodymi rolnikami 
oraz podmiotami uczestniczącymi w rozwoju obszarów wiejskich, wpływającej na aktywizację i zwiększenie ich udziału w podejmowaniu wspólnych inicjatyw na rzecz rozwoju gospodarczego oraz poprawy jakości życia na obszarach wiejskich poprzez organizację szkolenia oraz przeprowadzenie prezentacji w gospodarstwach.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obszarach innych niż w obszarze małego przetwórstwa lokalnego lub w obszarze rozwoju zielonej gospodarki, w tym tworzenie nowych miejsc pracy, promocja jakości życia na wsi lub promocja wsi jako miejsca do życia i rozwoju zawodowego oraz wspieranie tworzenia sieci współpracy partnerskiej dotyczącej rolnictwa i obszarów wiejskich przez podnoszenie poziomu wiedzy w tym zakresie. 
</t>
  </si>
  <si>
    <t>Cel: Zaktywizowanie mieszkańców z województwa zachodniopomorskiego (powiat koszaliński) do podjęcia działań/ inicjatyw lokalnych na rzecz rozwoju obszarów wiejskich, obszarów swoich wsi. Przedmiot realizacji: szkolenie, wyjazd studyjny, publikacja. Temat: Promocja jakości życia na wsi lub promocja wsi jako miejsca do życia i rozwoju zawodowego</t>
  </si>
  <si>
    <t>liczba szkoleń/liczba wyjazdów/liczba publikacji</t>
  </si>
  <si>
    <t>Rolnicy, mieszkańcy Pomorza Zachodniego, zwłaszcza osoby mieszkające na obszarach wiejskich, dzieci i młodzież szkolna. Związki i federacje hodowców zwierząt hodowlanych. Przedstawiciele państwowych agencji rolnych, przedstawiciele LGD, członkowie kół gospodyń wiejskich, sołtysi, twórcy ludowi, przedsiębiorcy z obszaru województwa zachodniopomorskiego i całej Polski.</t>
  </si>
  <si>
    <t>Celem operacji jest aktywizacja jak największej liczby sołectw znajdujących się na terenie powiatu koszalińskiego, podzielenie się doświadczeniem z realizowanych działań co za tym idzie, zaangażowanie jak największej liczby mieszkańców do udziału w projekcie. Zadaniem operacji jest zwiększenie integracji społecznej mieszkańców, umacnianie więzi pomiędzy poszczególnymi pokoleniami, pobudzanie aktywności społecznej oraz promocja wsi jako  miejsca do życia i  rozwoju zawodowego. Tematy: Promocja jakości życia na wsi lub promocja wsi jako miejsca do życia i rozwoju zawodowego.</t>
  </si>
  <si>
    <t>liczba imprez plenerowych/liczba uczestników imprez plenerowych/liczba warsztatów/liczba uczestników warsztatów/liczba materiałów drukowanych</t>
  </si>
  <si>
    <t>Celem operacji jest przeszkolenie 100 osób w zakresie stosowania Kodeksu dobrej praktyki rolniczej sporządzonego przez Instytuty nadzorowane przez Ministerstwo Rolnictwa i Rozwoju Wsi, dot. ograniczenia emisji amoniaku oraz upowszechnienie metod ograniczania emisji amoniaku z rolnictwa, jak również racjonalnego zarządzania w gospodarstwie rolnym. Przedmiot operacji: szkolenie. Tematy: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Upowszechnianie wiedzy w zakresie planowania rozwoju lokalnego z uwzględnieniem potencjału ekonomicznego, społecznego i środowiskowego danego obszaru.</t>
  </si>
  <si>
    <t>Rolnicy z Wielopolski, w szczególności producenci bydła opasowego oraz pozostali przedstawiciele łańcucha produkcji wołowiny, w tym m.in. dorady rolniczych,  lekarze weterynarii, zootechnicy, przedstawiciele ubojni i przetwórni oraz przedstawicieli samorządu terytorialnego. Preferowani będą uczestnicy poniżej 35 roku życia, którzy stanowić będą co najmniej 50% osób objętych działaniem.</t>
  </si>
  <si>
    <t xml:space="preserve">ul. Słowackiego 12  87-700 Aleksandrów Kuj. </t>
  </si>
  <si>
    <t>usprawnienie ekologicznego systemu produkcji poprzez wymianę wiedzy i doświadczeń celem zatrzymania procesu wyłączania małych gospodarstw z produkcji rolnej, poszukiwanie nowych kierunków produkcji żywności wysokiej jakości, popularyzacja idei zrzeszania się rolników i przetwórców</t>
  </si>
  <si>
    <t>wsparcie szkoleniowe dla młodych osób zainteresowanych utworzeniem własnej firmy opartej na wdrożeniu innowacji we własnym biznesie</t>
  </si>
  <si>
    <t>podniesienie wiedzy nt. istoty tworzenia i funkcjonowania grup producentów rolnych oraz korzyści ze wspólnego działania i funkcjonowania na rynku</t>
  </si>
  <si>
    <t>wymiana wiedzy pomiędzy podmiotami uczestniczącymi w rozwoju obszarów wiejskich, zwiększenie intensywności współpracy i integracji oraz poznanie dobrych praktyk w obszarze rozwoju turystyki i innych form aktywizacji obszarów wiejskich</t>
  </si>
  <si>
    <t>usprawnienie ekologicznego systemu produkcji poprzez wymianę wiedzy i doświadczeń pomiędzy podmiotami uczestniczącymi w rozwoju obszarów wiejskich, zatrzymanie tendencji spadkowej liczby  gospodarstw rolnych, poszukiwanie nowych kierunków produkcji żywności wysokiej jakości, popularyzacja idei zrzeszania się rolników ekologicznych oraz skracanie łańcuchów dostaw</t>
  </si>
  <si>
    <t>doskonalenie metod ekologicznego systemu produkcji poprzez wymianę wiedzy i doświadczeń, poszukiwanie nowych kierunków produkcji żywności wysokiej jakości, prezentacja dobrych praktyk w rolnictwie ekologicznym</t>
  </si>
  <si>
    <t>podniesienie poziomu wiedzy rolników w zakresie bezpieczeństwa i higieny w małym, lokalnym przetwórstwie spożywczym, wymogów dotyczących znakowania żywności, prezentacja nowym metod marketingowych</t>
  </si>
  <si>
    <t>wsparcie regionalnej marki turystyczno-kulinarnej "Niech cię Zakole" w tworzeniu krótkich łańcuchów dostaw i wprowadzania do obrotu produktów wytwarzanych w oparciu o lokalny potencjał hodowlany rodzimych raz</t>
  </si>
  <si>
    <t>hodowcy, właściciele i zarządzający lokalami gastronomicznymi oraz właściciele gospodarstw agroturystycznych, lokalne podmioty gospodarcze funkcjonujące na obszarze Doliny Dolnej Wisły, przedstawiciele instytucji wspierających rozwój produkcji żywności wysokiej jakości w regionie, konsumenci</t>
  </si>
  <si>
    <t>stoisko wystawiennicza</t>
  </si>
  <si>
    <t>wyeksponowanie różnorodności zagospodarowania obszarów wiejskich regionu i dostarczenie wiedzy nt., rozmieszczenia potencjału tych obszarów celem zdynamizowania ich rozwoju</t>
  </si>
  <si>
    <t>samorządy gminne, uczniowie szkół, instytucje wspierające rozwój obszarów wiejskich, zrzeszenia przedsiębiorców, mieszkańcy regionu</t>
  </si>
  <si>
    <t>konsumenci zainteresowani lokalnymi wyrobami i dziedzictwem kulinarnym regionu, wytwórcy z terenów wiejskich województwa, rolnicy, przetwórcy lokalni</t>
  </si>
  <si>
    <t>podniesienie poziomu wiedzy oraz prezentacja dobrych praktyk z zakresu turystyki etnograficznej właścicielom gospodarstw oraz osobom zainteresowanym</t>
  </si>
  <si>
    <t>rolnicy, właściciele gospodarstw agroturystycznych, osoby planujące prowadzić obiekty turystyki wiejskiej na obszarach wiejskich regionu, przedstawiciele instytucji wspierających rozwój agroturystyki w regionie</t>
  </si>
  <si>
    <t>Zapoznanie uczestników z województwa warmińsko-mazurskiego, w czasie wyjazdu studyjnego z wybranymi litewskimi przykładami dobrych praktyk i rozwiązań realizujących priorytety PROW</t>
  </si>
  <si>
    <t xml:space="preserve">rolnicy z województwa warmińsko-mazurskiego, pracownicy biura W-MIR, przedstawiciele W-M ODR reprezentanci LGD, Warmińsko-Mazurskiej  Agencji Energetycznej, Samorządu. </t>
  </si>
  <si>
    <t>Stowarzyszenie Lokalna Grupa Działania "Brama Mazurskiej Krainy"</t>
  </si>
  <si>
    <t>szkolenie/seminarium/warsztat/spotkanie, targi/impreza plenerowa/wystawa, publikacja/materiał drukowany, informacje i publikacje w internecie</t>
  </si>
  <si>
    <t>mieszkańcy województwa warmińsko-mazurskiego, właściciele gospodarstw rolnych, rolnicy indywidualni, przedstawiciele samorządu, Powiatowe Zespoły Doradztwa</t>
  </si>
  <si>
    <t>Wyzwalanie i wzmacnianie współpracy młodych rolników z instytucjami uczestniczącymi w rozwoju rolnictwa i obszarów wiejskich oraz upowszechnianie wiedzy i postępu rolniczego na rzecz poprawy warunków życiowych społeczności wiejskiej.</t>
  </si>
  <si>
    <t>mieszkańcy regionu: producenci gęsiny, członkowie Sieci Dziedzictwa Kulinarnego Warmia, Mazury, Powiśle, przetwórcy i restauratorzy, kucharze</t>
  </si>
  <si>
    <t>Umożliwienie wymiany wiedzy i doświadczeń podmiotom prowadzącym świetlice wiejskie na obszarach wiejskich poprzez udział w dwudniowym spotkaniu oraz Szkole Wymiany Wiedzy i Doświadczeń i wizycie studyjnej</t>
  </si>
  <si>
    <t>Wspieranie transferu wiedzy pomiędzy jednostkami naukowymi a producentami i mieszkańcami obszarów wiejskich; wymiana doświadczeń, nawiązywanie kontaktów oraz pogłębianie współpracy pomiędzy producentami, producentami i związkami hodowców zwierząt, przedstawicielami instytucji działających w branży, reprezentantami Spółdzielni Mleczarskich, firm. Upowszechnianie wiedzy w zakresie innowacyjnych rozwiązań w chowie i hodowli bydła mlecznego, wspieranie rozwoju przedsiębiorczości na obszarach wiejskich.</t>
  </si>
  <si>
    <t>mieszkańcy województwa warmińsko-mazurskiego, przedstawiciele gmin wiejskich i wiejsko-miejskich rolnicy indywidualni , producenci ekologiczni i tradycyjni</t>
  </si>
  <si>
    <t>Kultywowanie tradycji, promowanie dziedzictwa kulturowego oraz upowszechnianie wiedzy na temat współpracy i możliwości rozwoju przedsiębiorczości na obszarach wiejskich</t>
  </si>
  <si>
    <t>Ukazanie przykładów dziedzictwa kulturowego regionu, obiektów cennych kulturowo, promocja walorów przyrodniczych i kulturowych, podtrzymuwanie i przywracanie pamięci o historii obszaru,  oraz upowszechnienie wiedzy w w/w tematyce, a także zwiększenie integracji i aktywność społeczności lokalnej</t>
  </si>
  <si>
    <t>mieszkańcy województwa warmińsko-mazurskiego oraz województwa świętokrzyskiego</t>
  </si>
  <si>
    <t>Sztuka tworzenia bonsai jako przykład poszukiwania alternatywnych szans rozwoju mikro przedsiębiorczości</t>
  </si>
  <si>
    <t>mieszkańcy terenów wiejskich regionu Warmii i Mazur, pracownicy Nadleśnictwa Maskulińskie, uczniowie szkół średnich, przedstawiciele małych i średnich przedsiębiorstw z branży ogrodniczej, szkółkarskiej oraz turystycznej</t>
  </si>
  <si>
    <t>Wzrost skuteczności działań aktywizacyjnych prowadzonych na rzecz mieszkańców obszarów wiejskich przez 11 lokalnych grup działania województwa warmińsko-mazurskiego, w tym działań służących kreowaniu miejsc pracy na obszarach wiejskich</t>
  </si>
  <si>
    <t>członkowie organizacji pozarządowych terenu województwa warmińsko-mazurskiego i małopolskiego</t>
  </si>
  <si>
    <t xml:space="preserve">Małopolskie Stowarzyszenie Doradztwa Rolniczego </t>
  </si>
  <si>
    <t xml:space="preserve">aktywizacja 40 mieszkańców gminy Małdyty na rzecz podejmowania inicjatyw w zakresie rozwoju obszarów wiejskich oraz wykorzystanie potencjału młodzieży, który będzie skutkował rozwojem działalności gospodarczej </t>
  </si>
  <si>
    <t xml:space="preserve">przygotowanie do rozwoju konkurencyjności prowadzonej działalności gospodarczej, przedstawicieli gospodarstw rolnych, właścicieli i/lub pracowników przedsiębiorstw produkujących i przetwarzających żywność na obszarach wiejskich Warmii i Mazur poprzez podniesienie wiedzy i umiejętności w zakresie prowadzenia zrównoważonej gospodarki. </t>
  </si>
  <si>
    <t>szkolenie, targi, kampania informacyjno-promocyjna</t>
  </si>
  <si>
    <t xml:space="preserve">Polski e-bazarek szansą promocji lokalnych producentów rolnych </t>
  </si>
  <si>
    <t>informowanie społeczeństwa i potencjalnych beneficjentów o polityce rozwoju obszarów wiejskich, wymiana doświadczeń i pomysłów na promowanie produktów regionalnych, wyrobów rękodzielniczych, promocja producentów i przetwórców regionalnej żywności i rękodzieła ludowego, promocja wsi, wspieranie rozwoju przedsiębiorczości, promocja idei krótkich łańcuchów dostaw, rozwoju obszarów wiejskich</t>
  </si>
  <si>
    <t>rolnicy, producenci rolni, producenci i przetwórcy regionalnej i ekologicznej żywności, KGW, twórcy rękodzieła ludowego z terenu Warmii  i Mazur</t>
  </si>
  <si>
    <t>promowanie wśród uczestników idei ustawicznego kształcenia i doskonalenia. Zdobywanie i promowanie wiedzy z zakresu rolnictwa i rozwoju wsi wśród młodych ludzi. Propagowanie bezpieczeństwa w rolnictwie, codziennych czynnościach gospodarskich oraz ochrona środowiska naturalnego.</t>
  </si>
  <si>
    <t>liczba informacji/publikacji /liczba stron, na których będzie zamieszczona/liczba odwiedzin strony internetowej</t>
  </si>
  <si>
    <t>5/3/100000 wyświetleń, 20000 obejrzeć</t>
  </si>
  <si>
    <t>Gminny Ośrodek Kultury w Lasecznie</t>
  </si>
  <si>
    <t>zidentyfikowanie, analiza i ocena czynników ekonomiczno-społecznych oraz instytucjonalnych mających wpływ na rozwój aktywności gospodarczej i społecznej młodych rolników. Wskazanie możliwości wsparcia procesu transferu wiedzy i innowacji. Wskazanie działań sprzyjających budowaniu trwałych podstaw rozwoju gospodarstw prowadzonych przez młodych rolników, wskazanie rozwiązań organizacyjnych sprzyjających wdrażaniu innowacji, budowaniu sieci współpracy itp.</t>
  </si>
  <si>
    <t>rolnicy, doradcy rolni, podmioty                 i  instytucje z otoczenia rolnictwa</t>
  </si>
  <si>
    <t>Przeprowadzeniu badań umożliwiających poznanie determinant i stanu zaawansowania procesu formowania się systemu przyczyniającego się do wdrażania dwóch wybranych inteligentnych specjalizacji w województwie warmińsko-mazurskim, a w szczególności opracowaniu raportu z badań, samorządy różnych szczebli, partnerstwa terytorialne, instytucje otoczenia rolnictwa, przedsiębiorcy, przedstawiciele świata nauki uzyskają nową wiedzę, która może przyczynić się do bardziej efektywnego wspierania procesu racjonalnego i inteligentnego zarządzania zasobami i przechodzenia na gospodarkę niskoemisyjną, odporną na zmianę klimatu. Dzięki nabyciu nowej wiedzy w/w podmioty będą mogły sprawniej i efektywniej wdrażać rozwiązania poprawiające efektywność gospodarowania zasobami.</t>
  </si>
  <si>
    <t>ul. Towarowa 9/101/A, 10-416 Olszyn</t>
  </si>
  <si>
    <t>Planowanie przestrzenne kluczem do rozwoju gmin</t>
  </si>
  <si>
    <t>Konferencja pt..:"Racjonalne gospodarowanie wodą w rolnictwie - jak zapobiegać skutkom suszy w produkcji rolnej"</t>
  </si>
  <si>
    <t>Operacje Partnerów KSOW wybrane w konkursie nr 4/2020 oraz nr 5/2021</t>
  </si>
  <si>
    <t>wystawa/impreza plenerowa, materiały informacyjne/drukowane</t>
  </si>
  <si>
    <t>Wehikuł czasu i smaku Gminy Jemielnica - promocja zrównoważonego rozwoju wsi</t>
  </si>
  <si>
    <r>
      <rPr>
        <b/>
        <sz val="10"/>
        <color theme="1"/>
        <rFont val="Calibri"/>
        <family val="2"/>
        <charset val="238"/>
        <scheme val="minor"/>
      </rPr>
      <t>CEL</t>
    </r>
    <r>
      <rPr>
        <sz val="10"/>
        <color theme="1"/>
        <rFont val="Calibri"/>
        <family val="2"/>
        <charset val="238"/>
        <scheme val="minor"/>
      </rPr>
      <t xml:space="preserve">: Promocja obszarów wiejskich, poprzez stworzenie wyjątkowego pod względem historycznym jak i emocjonalnym folderu starych fotografii (mieszkańców) i dokumentów. Dodatkowo powstaną wydzieranki (zestaw widokówek), w których zrekonstruujemy widokówki z okresu II wojny światowej. Dodatkowo, ażeby stworzyć nową możliwość promocji wsi, zostanie zorganizowany konkurs kulinarny z nagrodami dla mieszkańców wsi, przepisy z owego konkursu zostaną zebrane i wydane w postaci mini książki kucharskiej wsi, która to będzie smakiem promować wiejskość i jej kulturę.               </t>
    </r>
    <r>
      <rPr>
        <b/>
        <sz val="10"/>
        <color theme="1"/>
        <rFont val="Calibri"/>
        <family val="2"/>
        <charset val="238"/>
        <scheme val="minor"/>
      </rPr>
      <t>PRZEDMIOT</t>
    </r>
    <r>
      <rPr>
        <sz val="10"/>
        <color theme="1"/>
        <rFont val="Calibri"/>
        <family val="2"/>
        <charset val="238"/>
        <scheme val="minor"/>
      </rPr>
      <t xml:space="preserve">: organizacja spotkania, przeprowadzenie konkursu kulinarnego oraz wydanie trzech publikacji. Przewidziano nagrody rzeczowe dla laureatów i wyróżnionych w konkursie.                                  </t>
    </r>
    <r>
      <rPr>
        <b/>
        <sz val="10"/>
        <color theme="1"/>
        <rFont val="Calibri"/>
        <family val="2"/>
        <charset val="238"/>
        <scheme val="minor"/>
      </rPr>
      <t>TEMATY</t>
    </r>
    <r>
      <rPr>
        <sz val="10"/>
        <color theme="1"/>
        <rFont val="Calibri"/>
        <family val="2"/>
        <charset val="238"/>
        <scheme val="minor"/>
      </rPr>
      <t>: 1. Aktywizacja mieszkańców obszarów wiejskich w celu tworzenia partnerstw na rzecz realizacji projektów nakierowanych na rozwój tych obszarów, w skład których wchodzą przedstawiciele sektora publicznego, sektora prywatnego oraz organizacji pozarządowych. 2. Upowszechnianie wiedzy w zakresie optymalizacji wykorzystywania przez mieszkańców obszarów wiejskich zasobów środowiska naturalnego. 3. Promocja jakości życia na wsi lub promocja wsi jako miejsca do życia i rozwoju zawodowego. 4. Upowszechnianie wiedzy dotyczącej zarządzania projektami z zakresu rozwoju obszarów wiejskich.</t>
    </r>
  </si>
  <si>
    <t>mieszkańcy Gminy Jemielnica, ze szczególnym uwzględnieniem osób starszych, seniorów, osoby niepełnosprawne, osoby osamotnione w związku z migracją rodzin za granicę. Ponadto projekt jako działanie promocyjne jest skierowany do turystów z województwa opolskiego i nie tylko</t>
  </si>
  <si>
    <t>ul. Strzelecka 67,                      47-133 Jemielnica</t>
  </si>
  <si>
    <t>hodowcy zwierząt (z województwa pomorskiego, warmińsko- mazurskiego i zachodniopomorskiego ), rolnicy, przedstawiciele związków branżowych, przedsiębiorcy branżowi, odwiedzający</t>
  </si>
  <si>
    <t>Centrum Edukacji Powiatu Słupskiego</t>
  </si>
  <si>
    <t>ul. J. Korczaka 1, 76-231 Damnica</t>
  </si>
  <si>
    <t>Dziedzictwo kulinarne Krajny Złotowskiej –co w Kniei Pichcić-warsztaty kuchni myśliwskiej</t>
  </si>
  <si>
    <t>Celem realizacji operacji będzie integracja grupy mieszkańców i instytucji publicznych oraz samorządów poprzez budowania partnerstwa lokalnego na rzecz zrównoważonego rozwoju obszarów wiejskich.
Wśród celów szczegółowych operacji wymienić należy: zwiększenie wiedzy na temat bogactwa kulinarnego Krajny Złotowskiej, dla osiemdziesięciu uczestników warsztatów kulinarnych poprzez przeprowadzenie jednego seminarium, budowanie relacji przedstawicieli trzech sektorów i środowisk wiejskich poprzez działania aktywizujące zorganizowanie jednego seminarium dla sześćdziesięciu uczestników, oraz rozwijanie postaw przedsiębiorczości na terenach wiejskich.</t>
  </si>
  <si>
    <t>Mieszkańcy i instytucje z obszaru powiatu złotowskiego, którzy zajmują szeroko pojętą zrównoważoną gospodarkę leśną wykorzystując jej zasoby.</t>
  </si>
  <si>
    <t>Stowarzyszenie Lokalna Grupa Działania Krajna Złotowska</t>
  </si>
  <si>
    <t>AL.PIASTA 32, 77-400 Złotów</t>
  </si>
  <si>
    <t xml:space="preserve">Podcasty radiowe „Pola głosów” i Biuletyn „Dziś” jako formy aktywizacji lokalnej społeczności senioralnej. </t>
  </si>
  <si>
    <t>Celem operacji jest budowanie i wzmocnienie kompetencji osób w wieku senioralnym  i budowanie świadomości możliwości poprawy jakości ich życia (odporność i rozkwit) poprzez włączenie ich w przygotowywanie ogólnodostępnych materiałów kulturalnych jako współtwórców „Pola głosów - Historia mówiona” i przez przygotowanie, wydanie i rozdystrybuowanie na terenie Gminy (Mieścisko i 6 miejscowości wokół) w 2021 r. 3 (trzech ) wydań Biuletynu „Dziś”.</t>
  </si>
  <si>
    <t>Bezpośredni beneficjenci to przede wszystkim osoby w wieku senioralnym – mieszkańcy gminy w wieku powyżej 60 lat ( kobiety) i 65 lat ( mężczyźni). Łącznie – 1150 osób (KiM). Mężczyźni – około 420 osób i kobiety – 730 osób</t>
  </si>
  <si>
    <t>Gminna Biblioteka Publiczna im. Czesława Chruszczewskiego</t>
  </si>
  <si>
    <t>Kościuszki 11, 62-290 Mieścisko</t>
  </si>
  <si>
    <t>Liczba audycji/programów/spotów w radiu i telewizji</t>
  </si>
  <si>
    <t>Wzrost poziomu współpracy i poprawa pozycji konkurencyjnej wielkopolskich rolników w łańcuchach produkcji żywności, ich skracanie i wspólna budowa odporności rynkowej na wirusy (COVID-19 i ASF) poprzez edukację, integrację, innowacyjność, ekologię i rozwój ras rodzimych</t>
  </si>
  <si>
    <t>Celem operacji jest zorganizowanie szkoleń i akcji informacyjno-promocyjnej dla rolników z wielkopolski, w szczególności producentów trzody i bydła opasowego, poświęconych budowaniu integracji poziomej i pionowej, partnerskiej współpracy i skracaniu łańcuchów produkcji żywności przy wykorzystaniu coraz bardziej dostępnych innowacyjnych rozwiązań wykorzystujących najnowocześniejsze technologie do niedawna niedostępne dla rolnictwa.</t>
  </si>
  <si>
    <t>Projekt jest skierowany do rolników z Wielkopolski, w szczególności producentów trzody chlewnej i bydła opasowego. W ramach projektu przeszkolonych zostanie 150-200 uczestników (10 szkoleń po 15-20 osób) w tym 5-10 doradców rolniczych</t>
  </si>
  <si>
    <t>EURO HORIZON SP. Z O.O. SP. K.</t>
  </si>
  <si>
    <t xml:space="preserve">Lipowa 31, 64-030 Śmigiel </t>
  </si>
  <si>
    <t xml:space="preserve">w tym: liczba doradców </t>
  </si>
  <si>
    <t>od 5 do 10</t>
  </si>
  <si>
    <t>1) 8 szt., 2)1500 osób,      3)1 szt.,     4) 84 osoby</t>
  </si>
  <si>
    <t xml:space="preserve">1) 8 szt.,  2)1100 osób,  3)1 szt.,   4) 120     </t>
  </si>
  <si>
    <t>1) 11 szt.,  2) 200 osób, 3) 1 sztuk, 4) 6 osób ,  5)1 szt. , 6) 50 osób , 7) 1 szt. ,  8) 300 osób, 9) 7 szt. , 10) 1 osób,   11) 250 osób</t>
  </si>
  <si>
    <t>1) 5 szt.,  2) 50 osób, 3) 1,  4) 500 szt.</t>
  </si>
  <si>
    <t>1) 1 szt., 2) 30  osób, 3) 1 szt., 4) 500 szt., 5) 1 szt., 6) 500 szt.</t>
  </si>
  <si>
    <t>hodowcy zwierząt (z województwa pomorskiego, warmińsko-mazurskiego, zachodniopomorskiego), rolnicy, przedstawiciele związków branżowych, przedsiębiorcy branżowi, odwiedzający</t>
  </si>
  <si>
    <t>Środowiskowe i społeczne efekty prac urządzeniowo – rolnych w Polsce</t>
  </si>
  <si>
    <t xml:space="preserve">Celem operacji jest określenie wymiernego wkładu prac urządzeniowo-rolnych, w tym głównie scalenia gruntów,
w realizację celów środowiskowych i społecznych na obszarach wiejskich w Polsce.
</t>
  </si>
  <si>
    <t>spotkanie, publikacja, ekspertyzy</t>
  </si>
  <si>
    <t xml:space="preserve">Grupą docelową operacji są przede wszystkim podmioty zaangażowane w prace urządzeniowo-rolne (scalenia), w tym:
- gminy, w których nie realizowano dotychczas tych prac scaleniowych,
- biura geodezji i terenów rolnych (WBGiTR),
- Regionalne Dyrekcje Ochrony Środowiska
- Regionalne Zarządy Gospodarki Wodnej (RZGW), 
- Ośrodki Doradztwa Rolniczego,
- oddziały terenowe Krajowego Ośrodka Wsparcia Rolnictwa;
- oddziały terenowe Generalnej Dyrekcji Dróg krajowych i Autostrad, 
- Urzędy Marszałkowskie, 
- Urzędy Wojewódzkie,
</t>
  </si>
  <si>
    <t>Uniwersytet Rolniczy im. Hugona Kołłątaja w Krakowie</t>
  </si>
  <si>
    <t>al. Mickiewicza 21
31-120 Kraków</t>
  </si>
  <si>
    <t>liczba egzemplarzy</t>
  </si>
  <si>
    <t>250</t>
  </si>
  <si>
    <t>Jak rozpocząć Rolniczy Handel Detaliczny (RHD)</t>
  </si>
  <si>
    <t>Celem głównym operacji jest podniesienie wiedzy i świadomości wśród rolników o potencjale ekonomicznym tkwiącym w RHD oraz o sposobach wykorzystania go dla celu poprawy dochodów. Ponadto celem operacji jest wzrost znaczenia RHD wśród rolników w Polsce, 
a także przeniesienie w inne regiony kraju sprawdzonych rozwiązań dot. kanałów dystrybucji, produktów, które w konsekwencji doprowadzą do zwiększenia promocji produktów pochodzących bezpośrednio od rolników.</t>
  </si>
  <si>
    <t xml:space="preserve"> Informacje i publikacje w Internecie</t>
  </si>
  <si>
    <t xml:space="preserve">liczba informacji/publikacji 
w internecie </t>
  </si>
  <si>
    <t xml:space="preserve">7 filmów
</t>
  </si>
  <si>
    <t>Rolnicy, 
Doradcy rolni, 
mieszkańcy obszarów wiejskich, 
nauczyciele, uczniowie i studenci szkół rolniczych.</t>
  </si>
  <si>
    <t>Stowarzyszenie Rzeźników 
i Wędliniarzy Rzeczypospolitej Polskiej</t>
  </si>
  <si>
    <t>ul. Miodowa 14
00-246 Warszawa</t>
  </si>
  <si>
    <t>liczba stron internetowych, 
na których zostanie zamieszczona informacja/publikacja</t>
  </si>
  <si>
    <t xml:space="preserve">4 kroki do stworzenia działalności marginalnej, lokalnej i ograniczonej tzw. MLO </t>
  </si>
  <si>
    <t>Celem operacji jest promocja działalności marginalnej, lokalnej 
i ograniczonej tzw. MLO, która przyczyni się do zwiększenia dochodowości przedsiębiorców, zmniejszenia bezrobocia oraz aktywizacji mieszkańców obszarów wiejskich.</t>
  </si>
  <si>
    <t xml:space="preserve">6 filmów
</t>
  </si>
  <si>
    <t>Gospodarstwa rodzinne w dobie globalizacji</t>
  </si>
  <si>
    <t>Celem operacji jest umożliwienie przedstawicielom środowiska rolniczego nawiązania bezpośrednich kontaktów z przedstawicielami nauki oraz zapoznania się z najnowszą wiedzą i doświadczeniami 
nt. szans i możliwości jakie mają przed sobą gospodarstwa rodzinne 
w dobie globalizacji, jak również upowszechnianie wiedzy z zakresu rozwiązań, które przyczynią się do podniesienia ich  konkurencyjności na rynkach światowych.</t>
  </si>
  <si>
    <t>Konferencja / Warsztat</t>
  </si>
  <si>
    <t xml:space="preserve">  Rolnicy, mieszkańcy obszarów wiejskich z całego kraju, przedstawiciele samorządu rolniczego.</t>
  </si>
  <si>
    <t>Krajowa Rada Izb Rolniczych</t>
  </si>
  <si>
    <t>ul. Żurawia 24 lok. 15
00-515 Warszawa</t>
  </si>
  <si>
    <t>1, w tym 5 grup warsztatowych</t>
  </si>
  <si>
    <t>Liczba uczestników warsztatów</t>
  </si>
  <si>
    <t>Przetwórstwo surowców pochodzących od kóz, 
w tym ras rodzimych, w małych przetwórniach 
i serowarniach</t>
  </si>
  <si>
    <t xml:space="preserve">Celem zorganizowania warsztatów serowarskich  oraz konferencji naukowo-technicznej jest podniesienie wiedzy teoretycznej 
i praktycznej hodowców kóz, w tym ras rodzimych, dotyczącej promowania dobrostanu w utrzymaniu zwierząt, różnorodności genetycznej zwierząt hodowlanych,  przetwarzania i wprowadzania do obrotu produktów rolnych i tworzenia nowych miejsc pracy 
w rolnictwie. </t>
  </si>
  <si>
    <t>Warsztat / Konferencja</t>
  </si>
  <si>
    <t xml:space="preserve">Liczba warsztatów
</t>
  </si>
  <si>
    <t>Hodowcy kóz, pracownicy związków hodowców, pracownicy naukowi, doradcy rolni.</t>
  </si>
  <si>
    <t>ul. Sarego 2
31-047 Kraków</t>
  </si>
  <si>
    <t xml:space="preserve">Liczba uczestników warsztatów </t>
  </si>
  <si>
    <t>Lokalne, regionalne i tradycyjne szansą dla Kół Gospodyń Wiejskich II</t>
  </si>
  <si>
    <t xml:space="preserve"> Wymiana doświadczeń, podniesienie wiedzy i świadomości wśród uczestników operacji nt.: istoty krótkich łańcuchów dostaw; krajowych i unijnych systemów jakości żywności; lokalnych, regionalnych, tradycyjnych zasobów i produktów spożywczych; zachęcenie do uczestniczenia w krajowym i międzynarodowym systemie ochrony produktów regionalnych i tradycyjnych; zapoznanie uczestników operacji z możliwościami sprzedaży produktów własnych; pokazanie możliwości tworzenia partnerstw z innymi organizacjami z sektora publicznego, prywatnego i pozarządowego służących rozwojowi obszarów wiejskich.</t>
  </si>
  <si>
    <t xml:space="preserve">Szkolenie  / Warsztat / Publikacja / Prasa </t>
  </si>
  <si>
    <t>9</t>
  </si>
  <si>
    <t xml:space="preserve">Członkowie Kół Gospodyń Wiejskich, uczniowie i nauczyciele ze szkół podstawowych i  ponadpodstawowych, kształcących w kierunkach gastronomicznych. Ponadto 
osoby zainteresowane problematyką  produktów lokalnych, regionalnych
i tradycyjnych oraz mieszkańcy terenów wiejskich, zwłaszcza kobiety, które działają bądź chciałyby działać w kołach gospodyń wiejskich. </t>
  </si>
  <si>
    <t>Fundacja Europejski Fundusz Rozwoju Wsi Polskiej – Counterpart Fund</t>
  </si>
  <si>
    <t xml:space="preserve">ul. Miedziana 3a
00-814 Warszawa
</t>
  </si>
  <si>
    <t>Liczba uczestników szkoleń</t>
  </si>
  <si>
    <t>Liczba artykułów 
w prasie</t>
  </si>
  <si>
    <t>Budowanie partnerstw jako sposób zwiększania kompetencji LGD w świetle nowych wyzwań klimatycznych</t>
  </si>
  <si>
    <t xml:space="preserve">Sieciowanie i podnoszenie kompetencji lokalnych grup działania z obszaru 4 województw poprzez wspólny udział w szkoleniu w zakresie działań proekologicznych i w wyjeździe studyjnym do Niemiec w zakresie funkcjonowania „inteligentnej wioski”. Przygotowanie wniosków do wdrożenia w nowych lsr w zakresie działań proekologicznych i Smart Villages. </t>
  </si>
  <si>
    <t>liczba osób przeszkolonych/liczba uczestników wyjazdu</t>
  </si>
  <si>
    <t>40 / 40</t>
  </si>
  <si>
    <t>lokalne grupy działania z woj. Wielkopolskiego, zachodniopomorskiego, lubuskiego i  łódzkiego</t>
  </si>
  <si>
    <t>I, II</t>
  </si>
  <si>
    <t>Wielkopolska Sieć LGD</t>
  </si>
  <si>
    <t>62-260 Łubowo,        Łubowo 1</t>
  </si>
  <si>
    <t>Pogłębione badanie smart villages w Polsce – wybrane przykłady</t>
  </si>
  <si>
    <t>Realizacja pogłębionych badań terenowych w 10 lokalizacjach w Polsce, w których zidentyfikowane zostaną mechanizmy odpowiadające za powodzenie we wdrażaniu rozwiązań z zakresu smart villages (sv) oraz opublikowanie wyników badań w formie monografii naukowej (wydruk 200 egz.). Indywidualne wywiady pogłębione przeprowadzone w wybranych lokalizacjach w całej Polsce pozwolą na dotarcie do różnych gmin, w których zidentyfikowano przedsięwzięcia z zakresu sv. Wyciągnięcie porównywalnych wniosków.</t>
  </si>
  <si>
    <t>badanie, publikacja</t>
  </si>
  <si>
    <t xml:space="preserve">liczba badań / liczba publikacji </t>
  </si>
  <si>
    <t>1 / 1</t>
  </si>
  <si>
    <t xml:space="preserve">badane jst z całej Polski, w których planowane są pogłębione wywiady ze względu na zidentyfikowane na ich obszarze rozwiązania z zakresu sv, podmioty z całego kraju zainteresowane koncepcją sv, w tym instytucje odpowiedzialne za jej programowanie w perspektywie finansowej UE 2021-2027, jst, doradztwo rolnicze, ngo, jednostki naukowe, badane miejscowości. </t>
  </si>
  <si>
    <t>Instytut Rozwoju Wsi i Rolnictwa Polskiej Akademii Nauk</t>
  </si>
  <si>
    <t>00-330 Warszawa, ul. Nowy Świat 72</t>
  </si>
  <si>
    <t>Moja SMART wieś. IDEA i FAKT</t>
  </si>
  <si>
    <t xml:space="preserve">Identyfikacja wprowadzonych innowacji społecznych i cyfrowych w przestrzeni wiejskiej (opis stanu faktycznego) oraz wizji i pomysłów wdrażania tej koncepcji w przyszłości. Kontynuacja upowszechniania i promocji smart villages wśród mieszkańców obszarów wiejskich. Zaprezentowanie idei i faktów dotyczących smart villages w formie elektronicznej. Koncepcja inteligentnego rozwoju wsi stanowi odpowiedź na poszukiwanie sposobów urzeczywistnienia koncepcji zrównoważonego rozwoju wobec pogłębiających się problemów i wyzwań rozwoju obszarów wiejskich. </t>
  </si>
  <si>
    <t>konkurs, gala wręczenia nagród</t>
  </si>
  <si>
    <t>liczba nagrodzonych / liczba osób uczestniczących w gali</t>
  </si>
  <si>
    <t>16 / 50</t>
  </si>
  <si>
    <t xml:space="preserve">osoby i podmioty, którym bliskie są problemy obszarów wiejskich w całej Polsce. Zakłada się, że w konkursie weźmie udział ok. 75 osób, jednak nie mniej niż 20 osób (w tym również osób prawnych). </t>
  </si>
  <si>
    <t>Ocena oddziaływania wybranych działań PROW 2014-2020 na zrównoważony rozwój obszarów wiejskich Polski (analiza regionalna) II etap badań</t>
  </si>
  <si>
    <t xml:space="preserve">Głównym celem projektu jest zbadanie stanu i zmian w zakresie zrównoważonego rozwoju obszarów wiejskich, ze szczególnym uwzględnieniem działań z zakresu poprawy jakości życia PROW 2014-2020 oraz roli tych środków we wspieraniu zmian. W związku z kontynuacją badań podjęta zostanie analiza porównawcza w relacji do poprzedniego okresu programowania. Projekt zakłada przeprowadzenie i opracowanie wyników badań, wydanych w postaci recenzowanej ekspertyzy i upowszechnienie w formie monografii (wydruk 200 egz.). </t>
  </si>
  <si>
    <t>liczba badań, liczba publikacji</t>
  </si>
  <si>
    <t xml:space="preserve">władze lokalne gmin wiejskich i miejsko-wiejskich w Polsce, 16 samorządów województw w zakresie zadań dot. polityki rozwoju rolnictwa i obszarów wiejskich, pracownicy urzędów gmin odpowiedzialni za realizację zadań z zakresu rozwoju lokalnego na obszarach wiejskich, ngo i mieszkańcy obszarów wiejskich w Polsce. </t>
  </si>
  <si>
    <t>Uniwersytet Przyrodniczy w Poznaniu</t>
  </si>
  <si>
    <t>60-637 Poznań, ul. Wojska Polskiego 28</t>
  </si>
  <si>
    <t xml:space="preserve"> I</t>
  </si>
  <si>
    <t>Liczba uczestników wyjazdu</t>
  </si>
  <si>
    <t>„Rewolucja genomowa narzędziem rentownej hodowli”</t>
  </si>
  <si>
    <t xml:space="preserve">Celem operacji jest edukacja hodowców w zakresie zalet wykorzystania genomiki w gospodarstwie, ze szczególnym uwzględnieniem następującej tematyki:
• genotypowanie bydła w Polsce i na świecie
• nakreślenie korzyści dla hodowcy z tytułu wykorzystania genomiki w gospodarstwie w celu podniesienia rentowności i konkurencyjności na rynku 
• Korzyści genotypowania:
a) dla stada
b) dla realizacji programu hodowlanego
c) inne np.  identyfikowanie recesywnych defektów genetycznych; kontrola pochodzenia na bazie SNP oraz odkrywanie rodziców; poszukiwanie markerów nowych, trudno mierzalnych cech w celu szybszego wprowadzenia ich do oceny wartości hodowlanych i zwiększenia efektywności selekcji.
</t>
  </si>
  <si>
    <t>Hodowcy bydła mlecznego.</t>
  </si>
  <si>
    <t>Wielkopolskie Centrum Hodowli i Rozrodu Zwierząt w Poznaniu z/s w Tulcach Sp. z o.o.</t>
  </si>
  <si>
    <t xml:space="preserve">ul. Poznańska 13
63-004 Tulce 
</t>
  </si>
  <si>
    <t xml:space="preserve">Liczba uczestników konferencji </t>
  </si>
  <si>
    <t>Warsztaty z przetwórstwa uzupełnieniem wiedzy uczniów szkół rolniczych</t>
  </si>
  <si>
    <t>Operacja ma na celu, stworzenie możliwości pozyskania praktycznej wiedzy w zakresie przetwórstwa żywności . Uczestnicy zapoznają się z  praktycznymi sposobami przetwarzania żywności. Warsztaty będą okazją do pozyskania umiejętności przetwarzania żywności w zakresie przetwórstwa mleka
i przetwórstwa mięsa.</t>
  </si>
  <si>
    <t xml:space="preserve">
Warsztat/
Informacje i publikacje w internecie</t>
  </si>
  <si>
    <t>Uczniowie i nauczyciele  szkół rolniczych  prowadzonych i nadzorowanych przez Ministra Rolnictwa i Rozwoju Wsi, kierunków związanych z przetwórstwem, higieną i bezpieczeństwem żywności, towaroznawstwem.</t>
  </si>
  <si>
    <t xml:space="preserve">Szepietowo Wawrzyńce 64
18-210 Szepietowo
</t>
  </si>
  <si>
    <t>Liczba informacji 
w internecie (informacje prasowe )</t>
  </si>
  <si>
    <t>4 artykuły</t>
  </si>
  <si>
    <t>Liczba informacji 
w internecie (filmy)</t>
  </si>
  <si>
    <t xml:space="preserve">
2 filmy zamieszczone na 2 stronach internetowych
Kanał odr-u na youtube fb
</t>
  </si>
  <si>
    <t xml:space="preserve">Kampania Medialna „Wiedz i Mądrze Jedz” 2020 czyli jak zwiększyć oddziaływanie Krótkich Łańcuchów dostaw Żywności na rozwój zrównoważony obszarów wiejskich by wdrożyć Europejski Zielony Ład w Polsce
</t>
  </si>
  <si>
    <t xml:space="preserve">Celem operacji jest przygotowanie i zrealizowanie ogólnopolskiej kampanii multimedialnej  Wiedz i Mądrze Jedz opisującej możliwości i przykłady organizowania rynków lokalnych i rozwijania systemów Krótkich Łańcuchów Żywności w większej skali oraz przeprowadzenie badań potencjału rynków lokalnych  w 4 województwach w Polsce południowej. </t>
  </si>
  <si>
    <t>Filmy/badanie/ Informacje w internecie</t>
  </si>
  <si>
    <t>Liczba filmów</t>
  </si>
  <si>
    <t>1. Mieszkańcy wsi,  w szczególności rolnicy oraz rodziny związane z małymi gospodarstwami wiejskimi mieszkający na wsi, potencjalni producenci, którzy mogą skorzystać z możliwości, które dają przepisy sprzedaży bezpośredniej (w szczególności RHD).
2. Mieszkańcy miast (dużych, średnich i małych) , w szczególności rodziny, które poszukują stałego i regularnego dostępu do jakościowej żywności bez chemii, wiadomego pochodzenia -  nie tylko potencjalni konsumenci, ale także potencjalni partnerzy do współtworzenia rozwiązań dla systemów KŁŻ, którzy mogą zwiększyć i zapewnić większą skalę dostaw od rodzinnych gospodarstw rolnych dla szkół, szpitali oraz innych zbiorowych klientów czy też tworzyć własne np. zbiorowe punkty sprzedaży.  
3. Aktualni i potencjalni organizatorzy systemów KŁŻ (lokalne grupy działania, spółdzielnie, oraz inne inicjatywy zbiorowe na rzecz żywności lokalnej tj. kooperatywy, inicjatywy RWS, inkubatory kuchenne).
4. Interesariusze systemów żywieniowych w Polsce i w innych krajach europejskich, którzy stwarzają zarówno bariery  jak i możliwości dla skracania łańcuchów żywieniowych pomiędzy konsumentem a producentem, w szczególności w zakresie działań zbiorowych producentów i konsumentów, które przekładają się na zwiększenie skali sprzedaży.</t>
  </si>
  <si>
    <t>nd</t>
  </si>
  <si>
    <t>Iso-Tech sp. z o. o.</t>
  </si>
  <si>
    <t xml:space="preserve">ul. Św. Benedykta 6A nr lokalu LU1
30-535 Kraków
</t>
  </si>
  <si>
    <t>Liczba badań</t>
  </si>
  <si>
    <t>Liczba informacji w internecie</t>
  </si>
  <si>
    <t xml:space="preserve">Razem = 205
24 filmów (12 wersja PL i 12 wersja ang)
100 pytań i odpowiedzi ekspertów. 
1 raport z badań/analiz
40 rekomendacji dla produktów i producentów oraz rozwiązań KŁŻ
40 postów dot. nowości i nowinek dot. problematyki KŁŻ własnych oraz pozyskanych od partnerów oaz współpracujących osób i organizacji. 
</t>
  </si>
  <si>
    <t>„Rozwój obszarów wiejskich w oparciu o turystykę kulinarną”</t>
  </si>
  <si>
    <t>Upowszechnienie wiedzy i wymiana doświadczeń w zakresie inicjatyw zwiększających konkurencyjność na terenach wiejskich. Temat 2: Upowszechnianie wiedzy w zakresie tworzenia krótkich łańcuchów dostaw w rozumieniu art. 2 ust. 1 akapit drugi lit. m rozporządzenia nr 1305/2013 w sektorze rolno-spożywczym; Temat 6: Wspieranie rozwoju przedsiębiorczości na obszarach wiejskich przez podnoszenie poziomu wiedzy i umiejętności w obszarze małego przetwórstwa lokalnego lub w obszarze rozwoju zielonej gospodarki, w tym tworzenie nowych miejsc pracy; Temat 8: Promocja jakości życia na wsi lub promocja wsi jako miejsca do życia i rozwoju zawodowego; Temat 10: Wspieranie tworzenia sieci współpracy partnerskiej dotyczącej rolnictwa i obszarów wiejskich przez podnoszenie poziomu wiedzy w tym zakresie</t>
  </si>
  <si>
    <t xml:space="preserve">1. Wyjazd studyjny 2. Konferencja 3. Publikacja/materiał drukowany </t>
  </si>
  <si>
    <t xml:space="preserve">Uczestnicy projektu reprezentować będą grupy osób z 4 województw tj. województwa lubelskiego, mazowieckiego, lubuskiego oraz śląskiego; 
-rolników
-producentów produktów lokalnych i tradycyjnych, 
-przedstawicieli obiektów gastronomicznych/hotelowych oraz firm cateringowych, 
-przedstawicieli zagród tematycznych oraz obiektów kultury, 
-przedstawicieli gospodarstw agroturystycznych, 
-przedstawicieli szkół rolniczych/szkół zawodowych branżowych, 
-przedstawicieli organizacji wspierających przedsiębiorczość na terenach wiejskich tj. LGD, 
-przedstawicieli ośrodków doradztwa rolniczego 
-oraz organizacji branżowych zrzeszających producentów produktów lokalnych i tradycyjnych, reprezentujących branże turystyczną.  
</t>
  </si>
  <si>
    <t xml:space="preserve">Lokalna Grupa Działania Ziemi Kraśnickiej   </t>
  </si>
  <si>
    <t>ul. Słowackiego 7, 23-210 Kraśnik</t>
  </si>
  <si>
    <t>Liczba wydanych publikacji</t>
  </si>
  <si>
    <t>"Aktywizacja społeczności lokalnej w projektach rozwoju obszarów wiejskich"</t>
  </si>
  <si>
    <t>Celem operacji jest poprawa wykorzystania potencjału społeczności lokalnej
w projektach rozwoju obszarów wiejskich poprzez pozyskiwanie informacji od mieszkańców wsi na temat uwarunkowań przyrodniczo-kulturowych, przy wykorzystaniu innowacyjnych rozwiązań. 
Temat 4: Upowszechnianie wiedzy w zakresie optymalizacji wykorzystywania przez mieszkańców obszarów wiejskich zasobów środowiska naturalnego; Temat 8: Promocja jakości życia na wsi lub promocja wsi jako miejsca do życia i rozwoju zawodowego; Temat 9: Wspieranie rozwoju społeczeństwa cyfrowego na obszarach wiejskich przez podnoszenie poziomu wiedzy w tym zakresie; Temat 12: Upowszechnianie wiedzy w zakresie planowania rozwoju lokalnego z uwzględnieniem potencjału ekonomicznego, społecznego i środowiskowego danego obszaru</t>
  </si>
  <si>
    <t>1 Szkolenie 2. Publikacja/materiał drukowany 3. Analiza/ekspertyza/badanie</t>
  </si>
  <si>
    <t xml:space="preserve">Na potrzeby realizacji badań przeprowadzone zostaną warsztaty na grupie docelowej 40 osób wybranych spośród mieszkańców obszarów wiejskich, obiektów na których przeprowadzane będą scalenia gruntów, zainteresowanych tematyką zrównoważonego rozwoju obszarów wiejskich:
- 10 os. z obiektu scaleniowego położonego w województwie podlaskim,
- 10 os. z obiektu scaleniowego położonego w województwie podkarpackim,
- 10 os. z obiektu scaleniowego położonego w województwie małopolskim,
- 10 os. z obiektu scaleniowego położonego w województwie dolnośląskim.
</t>
  </si>
  <si>
    <t>Politechnika Warszawska Wydział Geodezji i Kartografii</t>
  </si>
  <si>
    <t xml:space="preserve">Plac Politechniki 1 pok. 333
00-661 Warszawa
</t>
  </si>
  <si>
    <t>Liczba wykonanych analiz/ekspertyz/badań</t>
  </si>
  <si>
    <t>„Dobre smaki na wsi”</t>
  </si>
  <si>
    <t>Celem operacji „Dobre smaki na wsi” jest  promocja turystyki kulinarnej na obszarach wiejskich z uwzględnieniem regionalnych tradycji, a pośrednio kuchni regionalnej i tradycyjnej (małe rodzinne biznesy produkujące żywność lub prowadzące restauracje) w otoczeniu walorów turystycznych naturalnych i antropogenicznych, które wzajemnie są do siebie komplementarne. Akcja ma za zadanie stworzenie wizerunku polskich obszarów wiejskich jako atrakcyjnego miejsca do życia i prowadzenia biznesu, w tym szeroko pojętego biznesu gastronomicznego i wytwarzania żywności oraz do wypoczynku z dobrą kuchnią/produktami kulinarnymi w tle, a także promocja tego wizerunku z wykorzystaniem najnowszych trendów w marketingu tzw. influencer marketingu. Temat 8: Promocja jakości życia na wsi lub promocja wsi jako miejsca do życia i rozwoju zawodowego; Temat 12: Upowszechnianie wiedzy w zakresie planowania rozwoju lokalnego z uwzględnieniem potencjału ekonomicznego, społecznego i środowiskowego danego obszaru</t>
  </si>
  <si>
    <t xml:space="preserve">1. Informacje i publikacje w internecie  2. Inne (Podróże studyjne influencerów do wybranych inicjatyw prowadzonych na wsi) </t>
  </si>
  <si>
    <t xml:space="preserve">Liczba publikacji </t>
  </si>
  <si>
    <t>Bezpośrednią grupą docelową operacji będą właściciele inicjatyw wybranych przez Polską Organizację Turystyczną do udziału w projekcie, o których ofercie przygotowane zostaną publikacje (15 gestorów inicjatyw).</t>
  </si>
  <si>
    <t>Polska Organizacja Turystyczna</t>
  </si>
  <si>
    <t xml:space="preserve">Chałubińskiego 8
00-613 Warszawa
</t>
  </si>
  <si>
    <t>liczba podróży</t>
  </si>
  <si>
    <t xml:space="preserve">Nowoczesne rozwiązania rynkowe i technologiczne w rolniczych obszarach wiejskich północnej Grecji </t>
  </si>
  <si>
    <t>1. Podstawowym celem operacji jest wymiana wiedzy, doświadczeń oraz wskazanie możliwości (idei) zrównoważonego i dynamicznego rozwoju dla podmiotów biorących udział w rozwoju obszarów wiejskich, ukierunkowanym na: 
a) aktywizację mieszkańców poprzez zapoznawanie ich z unikatową wiedzą oraz tworzenie rozbudowanej siatki partnerstwa różnopodmiotowego (także w aspekcie współpracy międzynarodowej);
b) wykorzystanie nowoczesnych technologii i wiedzy podmiotów pozakrajowych w celu skrócenia łańcuchów dostaw;
c) ochronę środowiska naturalnego i korzystanie z innowacyjnych rozwiązań ekologicznych;
d) zwiększenie dynamiki rozwoju lokalnego przetwórstwa w oparciu o istniejące międzynarodowe rozwiązania wytwarzania, brandingu i marketingu lokalnych produktów, prowadzące do zwiększenia zatrudnienia.
Temat 2: Upowszechnianie wiedzy w zakresie tworzenia krótkich łańcuchów dostaw w rozumieniu art. 2 ust. 1 akapit drugi lit. m rozporządzenia nr 1305/2013 w sektorze rolno-spożywczym; Temat 6: Wspieranie rozwoju przedsiębiorczości na obszarach wiejskich przez podnoszenie poziomu wiedzy i umiejętności w obszarze małego przetwórstwa lokalnego lub w obszarze rozwoju zielonej gospodarki, w tym tworzenie nowych miejsc pracy</t>
  </si>
  <si>
    <t xml:space="preserve">1. Szkolenie/ seminarium/ warsztat/ spotkanie </t>
  </si>
  <si>
    <t>liczba szkoleń stacjonarnych</t>
  </si>
  <si>
    <t xml:space="preserve">Grupę docelową stanowi 50 pełnoletnich osób z terenu województw podlaskiego, mazowieckiego, łódzkiego, warmińsko-mazurskiego oraz opolskiego, w tym:
- 25 osób do 26 roku życia, uczących się, studiujących lub działających w organizacjach/przedsiębiorstwach o profilu rolniczym/leśniczym/inżynierii przetwórstwa, mieszkających i/lub działających na terenach wiejskich;
-  25 osób do 35 roku życia prowadzących działalność gospodarczą i/lub aktywność społeczną w zakresie rolnictwa/leśnictwa/przetwórstwa/lokowania lokalnych produktów, zamieszkałych na terenach wiejskich. W tej grupie mogą znajdować się również osoby bezrobotne, długotrwale bezrobotne czy wykluczone.
</t>
  </si>
  <si>
    <t>II,III,IV</t>
  </si>
  <si>
    <t>Fundacja Hagia Marina</t>
  </si>
  <si>
    <t xml:space="preserve">ul. Dywizjonu 303, 161A/25
01-470 Warszawa
</t>
  </si>
  <si>
    <t>Liczba uczestników szkoleń  stacjonarnych</t>
  </si>
  <si>
    <t>liczba szkoleń online</t>
  </si>
  <si>
    <t>Grupę docelową stanowi 50 pełnoletnich osób z terenu województw podlaskiego, mazowieckiego, małopolskie  warmińsko-mazurskiego oraz opolskiego, w tym: minimum 50% grupy docelowej stanowiły osoby do 35 roku życia.</t>
  </si>
  <si>
    <t>Liczba uczestników szkoleń online</t>
  </si>
  <si>
    <t>Innowacyjne biotechniki rozrodu szansą dla rozwoju krajowej hodowli bydła.</t>
  </si>
  <si>
    <t xml:space="preserve">celem wnioskowanych wyjazdów studyjnych jest uświadomienie hodowców bydła mlecznego, jak w krótkim czasie można podnieść potencjał genetyczny swojego gospodarstwa, a tym samym zwiększyć jego rentowność.  Propozycja skierowana jest dla hodowców bydła mlecznego (pod oceną wartości hodowlanej) z 7 województw w Polsce, którzy wyrażą chęć udostępnienia swoich krów/jałówek o wysokiej wartości hodowlanej do przeprowadzenia zabiegów ET i OPU/IVF/IVP w celu zwiększenia potencjału genetycznego własnego gospodarstwa oraz na potrzeby realizacji programu hodowlanego WCHiRZ w Poznaniu (w przypadku wybitnych sztuk). Celem dodatkowym wyjazdów studyjnych będzie zapoznanie hodowców z  innowacyjnymi technologiami wspierającymi efektywność rozrodu bydła mlecznego, ze szczególnym uwzględnieniem następującej tematyki:
• metody przyśpieszenia postępu genetycznego stad bydła mlecznego 
• biotechniki rozrodu bydła stosowane na świecie
• metody produkcji zarodków (in vitro, in vivo)
• przygotowanie dawczyń i biorczyń do zabiegu ET
• inseminacja dawczyń nasieniem konwencjonalnym i seksowanym
• stosowanie nasienia seksowanego w gospodarstwie
• nakreślenie korzyści dla hodowcy z tytułu wykorzystania ET w gospodarstwie 
</t>
  </si>
  <si>
    <t xml:space="preserve">Hodowcy bydła mlecznego z województwa : łódzkiego, mazowieckiego,  lubelskiego, kujawsko-pomorskiego, pomorskiego, warmińsko-mazurskiego, podlaskiego.
Operacja skierowana jest dla hodowców, którzy w rozrodzie bydła mlecznego oprócz inseminacji, są zdeterminowani, aby znacząco poprawić postęp genetyczny własnych stad i wprowadzić do pracy hodowlanej innowacyjne techniki rozrodu tj. embriotransfer (metoda in vivo lub in vitro) 
</t>
  </si>
  <si>
    <t>I,II,III,IV</t>
  </si>
  <si>
    <t>63-004 Tulce
Poznańska 13</t>
  </si>
  <si>
    <t xml:space="preserve">Konkurs AGROLIGA 2020 i 2021 – etap wojewódzki </t>
  </si>
  <si>
    <t xml:space="preserve">Przekaz informacji dla mieszkańców wsi i obszarów wiejskich o możliwościach rozwoju, wdrażanych inicjatywach i projektach realizowanych na obszarach wiejskich. Podkreślenie i wyróżnienie gospodarstw i firm z branży rolnej, które funkcjonują i działają na rynku regionalnym, spowoduje wyraźny wzrost zainteresowania i ożywienia rozwoju obszarów wiejskich. </t>
  </si>
  <si>
    <t>seminarium/Prasa/Konkurs/ Informacje w internecie</t>
  </si>
  <si>
    <t>liczba seminariów</t>
  </si>
  <si>
    <t xml:space="preserve">Podczas odrębnych ocen konkursowych w każdym województwie, grupę docelową stanowią rolnicy, właściciele gospodarstw rolnych oraz przedstawiciele firm z otoczenia rolnictwa, którzy to uczestniczą w konkursie. Wnioskodawca i każdy z partnerów wnioskodawcy, na obszarze swojego województwa, przeprowadza ocenę i spośród zgłoszonych kandydatów w kategorii gospodarstw i firm typuje 6 gospodarstw oraz 6 firm jako uczestników konkursu. Łącznie w II etapach, w pięciu województwach wytypowanych zostanie 120 uczestników konkursów.
Grupę docelową stanowią również uczestnicy odrębnych seminariów – gale podsumowujące konkurs Agroliga w poszczególnych województwach (zachodniopomorskie, mazowieckie, kujawsko-pomorskie, podlaskie, warmińsko-mazurskie). Uczestnikami będą – rolnicy, właściciele i przedstawiciele firm z otoczenia rolnictwa, mieszkańcy obszarów wiejskich, uczestnicy konkursu z lat ubiegłych, doradcy rolniczy, przedstawiciele władz wojewódzkich i samorządowych, przedstawiciele instytucji działających na rzecz rolnictwa, przedstawiciele mediów, razem ok. 150 osób, w każdym województwie biorącym udział w operacji. Łącznie w II etapach, 1500 uczestników seminariów (150*5*2).
</t>
  </si>
  <si>
    <t xml:space="preserve">Zachodniopomorski Ośrodek Doradztwa Rolniczego w Barzkowicach </t>
  </si>
  <si>
    <t xml:space="preserve">73-134 Barzkowice 2 
</t>
  </si>
  <si>
    <t>liczba artykułów w prasie</t>
  </si>
  <si>
    <t xml:space="preserve">liczba stron internetowych </t>
  </si>
  <si>
    <t>Oznaczenia geograficzne oraz sieciowanie współpracy – zagraniczne inspiracje</t>
  </si>
  <si>
    <t>Zwiększenie wiedzy o unijnych systemów jakości żywności oraz o zasadach współpracy związanej z wdrażaniem polityki jakości żywności.</t>
  </si>
  <si>
    <t>spotkanie/wyjazd studyjny</t>
  </si>
  <si>
    <t>Województwo Podlaskie</t>
  </si>
  <si>
    <t>15-888 Białystok, 
Kardynała Stefana Wyszyńskiego 1</t>
  </si>
  <si>
    <t>17</t>
  </si>
  <si>
    <t xml:space="preserve">20 osób z 4 województw: kujawsko-pomorskie, lubelskie, podkarpackie i wielkopolskie z różnych środowisk: rolnicy, doradcy, przedstawiciele samorządu terytorialnego oraz nauki (po 5 uczestników reprezentujących co najmniej 2 z wymienionych środowisk z każdego z województw) </t>
  </si>
  <si>
    <t>Integracja w rolnictwie a produkcja żywności wysokiej jakości i zdolność do wdrażania innowacji na przykładzie Włoch</t>
  </si>
  <si>
    <t>Przeszkolenie i podniesienie wiedzy uczestników wyjazdu studyjnego do Włoch oraz spotkań, które zostaną po nim zorganizowane w zakresie systemów jakości żywności, krótkich łańcuchów dostaw, rozwoju przedsiębiorczości na obszarach wiejskich w obszarze małego przetwórstwa lokalnego, innowacyjności w tym rozwoju społeczeństwa cyfrowego w rolnictwie oraz tworzenia sieci współpracy partnerskiej dotyczącej rolnictwa i obszarów wiejskich w tym poprzez integrację.</t>
  </si>
  <si>
    <t>Ogólnopolskie Stowarzyszenie Przetwórców i Producentów Produktów Ekologicznych "POLSKA EKOLOGIA"</t>
  </si>
  <si>
    <t>35-234 Rzeszów, ul. Stanisława Trembeckiego 11A</t>
  </si>
  <si>
    <t xml:space="preserve">"Najciekawsze i SMART - zrównoważony rozwój obszarów wiejskich w oparciu o nowoczesne technologie" </t>
  </si>
  <si>
    <t>Celem operacji jest dalsza promocja Sieci Najciekawszych Wsi (SNW) oraz podniesienie w okresie od kwietnia do końca października 2020 r. praktycznej wiedzy członków PSORW, przedstawicieli miejscowości SNW oraz potencjalnych nowych członków SNW i PSORW w zakresie promocji regionu w oparciu o nowoczesne technologie poprzez organizację konferencji, warsztatu i wydanie folderów promocyjnych.</t>
  </si>
  <si>
    <t>warsztat, konferencja, publikacja</t>
  </si>
  <si>
    <t>liczba uczestników warsztatu/liczba uczestników konferencji/liczba publikacji/liczba egzemplarzy</t>
  </si>
  <si>
    <t>60/78/1/20000-40000</t>
  </si>
  <si>
    <t>Grupę docelową stanowią wiejscy liderzy, sołtysi, członkowie organizacji wiejskich, a także przedstawiciele lokalnych społeczności i samorządów zaangażowani w proces powstawania Sieci Najciekawszych Wsi. Do grupy docelowej dołączą również członkowie Polskiej Sieci Odnowy i Rozwoju Wsi oraz przedstawiciele miejscowości zainteresowanych uzyskaniem certyfikatu uczestnika SNW</t>
  </si>
  <si>
    <t>I,II</t>
  </si>
  <si>
    <t>Stowarzyszenie Polska Sieć Odnowy i Rozwoju Wsi</t>
  </si>
  <si>
    <t>58-200 Dzierżoniów 
ul. Piastowska 1 lok.202</t>
  </si>
  <si>
    <t>Współpraca i dobre praktyki szansą na rozwój obszarów wiejskich</t>
  </si>
  <si>
    <t>Celem operacji jest wymiany wiedzy i doświadczeń pomiędzy podmiotami branży agroturystycznej. Uczestnicy projektu mają zdobyć wiedzę, jak efektywnie zarządzać swoim przedsięwzięciem, jakie stosować rozwiązania marketingowe, mają poznać najlepsze wzorce, które będą mogli wdrożyć w dowolnym stopniu również w prowadzonej przez siebie działalności</t>
  </si>
  <si>
    <t>wyjazd studyjny/konferencja/publikacja</t>
  </si>
  <si>
    <t>liczba wyjazdów studyjnych/liczba uczestników konferencji/ publikacja/liczba  egzemplarzy</t>
  </si>
  <si>
    <t>3/100/1/1000</t>
  </si>
  <si>
    <t>Grupą docelową będą osoby pracujące w sektorze agroturystyki i turystyki wiejskiej (zarówno właściciele obiektów, jak i osoby zatrudnione) oraz osoby zamierzające rozpocząć pracę w ww. sektorze</t>
  </si>
  <si>
    <t>Wielkopolska Organizacja Turystyczna</t>
  </si>
  <si>
    <t>61-823 Poznań 
ul. Piekary 17</t>
  </si>
  <si>
    <t>W poszukiwaniu inspiracji rozwoju działalności na terenach wiejskich – produkty lokalne, turystyczne na bazie zasobów przyrodniczych i kulturowych</t>
  </si>
  <si>
    <t>Podniesienie poziomu wiedzy 24 osób z 4 lokalnych grup działania w zakresie małego przetwórstwa lokalnego, rozwoju przedsiębiorczości w oparciu o walory przyrodnicze, turystyczne i produkty lokalne, tworzenia sieci współpracy służącej rozwojowi obszarów wiejskich oraz zarządzania projektami.</t>
  </si>
  <si>
    <t>24</t>
  </si>
  <si>
    <t>Członkowie i przedstawiciele 4 LGD:
Rybacka Lokalna Grupa Działania „Z Ikrą” – województwo łódzkie
Stowarzyszenie „Lokalna Grupa Działania – Tygiel Doliny Bugu” – województwo podlaskie
Stowarzyszenie Dolina Karpia – województwo małopolskie
Stowarzyszenie „Między Wisłą a Kampinosem” – województwo mazowieckie.</t>
  </si>
  <si>
    <t>Rybacka Lokalna Grupa Działania „Z Ikrą”</t>
  </si>
  <si>
    <t>Sieci LGD - obowiązek czy szansa?</t>
  </si>
  <si>
    <t>Celem operacji jest wyższa skuteczność oddziaływania na rozwój obszarów wiejskich Lokalnych Grup Działania poprzez zwiększoną ich aktywność w ramach regionalnych sieci LGD poprzez:                  
1. Ustalenie sposobów prezentacji działalności sieci LGD oraz ich metod działania we współpracy z członkowskimi LGD.
2. Identyfikację czynników pozytywnie i negatywnie wpływających na funkcjonowanie LGD w ramach sieci wojewódzkich i funkcjonowania tych sieci.
3. Zdefiniowanie warunków jakie będą miały wpływ na świadome i zaangażowane uczestnictwo LGD w pracach sieci wojewódzkich.
4. Identyfikację oczekiwań LGD pod adresem sieci wojewódzkich.
5. Wskazanie uwarunkowań zwiększających wpływ sieci LGD na wyższą jakość zarządzania procesem wdrażania lokalnych strategii rozwoju.</t>
  </si>
  <si>
    <t>Publikacja, badanie</t>
  </si>
  <si>
    <t>Liczba publikacji
Raporty</t>
  </si>
  <si>
    <t>1
7</t>
  </si>
  <si>
    <t xml:space="preserve">Lokalne grupy działania, aktualni i byli prezesi sieci regionalnych, jednostki regionalne KSOW, zainteresowani sieciowaniem członkowie LGD </t>
  </si>
  <si>
    <t>Fundacja Idealna Gmina</t>
  </si>
  <si>
    <t>ul. Gdańska 2 lok. 128a
01-633 Warszawa</t>
  </si>
  <si>
    <t xml:space="preserve">Aronia… Na zdrowie! Najkrótsza droga z krzewu na stół
województwa: pomorskie, kujawsko-pomorskie, wielkopolskie i dolnośląskie
</t>
  </si>
  <si>
    <t>Celem operacji jest zorganizowanie w 2020 r. 4 punktów informacyjnych na imprezach plenerowych o charakterze rolno-spożywczym, organizowanych na terenie województw: pomorskiego, kujawsko-pomorskiego, wielkopolskiego i dolnośląskiego, w których z jednej strony będzie zwracana uwaga konsumentów na prozdrowotne walory wyrobów aroniowych wraz ze wskazaniem najbliższych plantacji aronii oraz lokalnych przedsiębiorstw oferujących wyroby aroniowe, z drugiej zaś zainteresowanie, wystawiających się na danej imprezie, lokalnych przetwórców aronią, jako wartościowym surowcem i zachęcenie ich do umożliwienia bezpośredniej sprzedaży swoich wyrobów zainteresowanym konsumentom i właścicielom lokali gastronomicznych. W puncie informacyjnym przekazywane będą odwiedzającym broszury informacyjne oraz będą oferowane do degustacji produkty aroniowe. Ponadto celem operacji jest przekazanie broszury informacyjnej, która zwróci uwagę właścicieli min. 100. lokali gastronomicznych, z terenu województw: pomorskiego, kujawsko-pomorskiego, wielkopolskiego i dolnośląskiego, na wykorzystanie owoców aronii oraz produktów aroniowych oferowanych przez lokalnych producentów</t>
  </si>
  <si>
    <t>Punkty informacyjne, broszura</t>
  </si>
  <si>
    <t>Liczba punktów informacyjnych
Liczba broszur</t>
  </si>
  <si>
    <t xml:space="preserve">4
1
</t>
  </si>
  <si>
    <t>Potencjalni konsumenci produktów aroniowych tj. osoby odwiedzające punkty informacyjne imprezy plenerowe o charakterze rolno-spożywczym, najczęściej mieszkańcy najbliższej okolicy – w sumie min. 1500 osób
oraz  wystawiający się na tej samej imprezie producenci żywności – w sumie min. 40 producentów</t>
  </si>
  <si>
    <t>Krajowe Zrzeszenie Plantatorów Aronii ARONIA POLSKA</t>
  </si>
  <si>
    <t>ul. Konstytucji 3 Maja 1/3
96-100 Skierniewice</t>
  </si>
  <si>
    <t>Instytut Zootechniki - Państwowy Instytut Badawczy</t>
  </si>
  <si>
    <t>ul. Sarego 2
04-373 Warszawa
31-047 Kraków</t>
  </si>
  <si>
    <t>Liczba egzemplarzy publikacji</t>
  </si>
  <si>
    <t>Europejskie rozwiązania strukturalne dla rolnictwa górskiego na tle krajowych oczekiwań i potrzeb.</t>
  </si>
  <si>
    <t>Celem międzynarodowej konferencji pt. ”Europejskie rozwiązania strukturalne dla rolnictwa górskiego na tle krajowych oczekiwań i potrzeb” będzie prezentacja i wymiana wiedzy (wykłady, sesje panelowe) w zakresie narodowych rozwiązań krajów członkowskich UE w zakresie struktur i funkcjonowania ich programów górskich, co pozwoli na ukierunkowanie krajowej dyskusji i prac na właściwe tory, pominięcie popełnionych przez inne kraje błędów oraz wykorzystanie ich wieloletniego doświadczenia.</t>
  </si>
  <si>
    <t>Grupę docelową stanowić będą przede wszystkim: rolnicy, stowarzyszenia i organizacje rolników, fundacje promujące regiony, lokalne organizacje pozarządowe, samorząd rolników i terytorialny, administracja państwowa szczebla lokalnego, przedstawicie MRiRW, doradztwo rolnicze, naukowcy i eksperci, reprezentujący 4 województwa (podkarpackie, małopolskie, dolnośląskie i śląskie)</t>
  </si>
  <si>
    <t>„Videosfera Agro” – Platforma informacyjna upowszechniająca innowacyjne i dobre praktyki w rolnictwie na terenie Polski.</t>
  </si>
  <si>
    <t>Celem operacji jest wykreowanie nowoczesnego systemu przekazywania wiedzy na temat innowacyjnych rozwiązań technicznych i procesowych przedstawianych na Platformie „Videosfera Agro” poprzez zidentyfikowanie, rozpowszechnienie i rekomendowanie dobrych praktyk w zakresie rozwoju innowacyjnych rozwiązań dla rolnictwa.
Cele szczegółowe operacji to:
1. Upowszechnienie wiedzy i rozwój kompetencji związanych z generowaniem innowacyjnych rozwiązań (z wykorzystaniem wiedzy profesjonalnej) i zarządzaniem projektami innowacyjnymi poprzez produkcję filmów, publikacją artykułów prasowych, seminaria, udział w targach.
2. Rozwój kompetencji związanych ze współpracą poprzez współpracę projektową, upowszechnienie wiedzy o systemie wsparcia dla powstawania i rozwoju innowacyjnych przedsięwzięć w rolnictwie w ramach seminariów,
3. Identyfikacja poprzez przeprowadzenie konkursu dotyczącego rolnictwa na obszarach wiejskich i wyłaniającego najlepsze praktyki.
4. Upowszechnienie poprzez komunikację i promocję najlepszych przykładowych dobrych praktyk związanych z rolnictwem.
5. Rozpowszechnienie wiedzy na temat przygotowania innowacyjnych rozwiązań związanych z tworzeniem ofert w rolnictwie.</t>
  </si>
  <si>
    <t xml:space="preserve">Seminarium
Stoisko wystawiennicze
Prasa
Konkurs
Informacje i publikacje w Internecie (filmy)
</t>
  </si>
  <si>
    <t>Liczba seminariów</t>
  </si>
  <si>
    <t xml:space="preserve">Grupę docelową stanowić będą rolnicy, odbiorcy portalu wiescirolnicze.pl,  kanału Wieści Rolniczych na YouTube, czytelnicy „Wieści Rolniczych”. Dzięki projektowi zapoznają się oni z dobrymi praktykami stosowanymi w rolnictwie, nie tylko w teorii – dzięki wiedzy specjalistów i naukowców, ale także na konkretnych przykładach najbardziej innowacyjnych rolników, zwłaszcza takich, którzy osiągnęli sukces ekonomiczny. </t>
  </si>
  <si>
    <t>Południowa Oficyna Wydawnicza Sp. z o.o.</t>
  </si>
  <si>
    <t>ul. Kasprzaka 1A
63-200 Jarocin</t>
  </si>
  <si>
    <t>Liczba artykułów</t>
  </si>
  <si>
    <t>Liczba informacji w internecie (filmów)</t>
  </si>
  <si>
    <t>Liczba uczestników
2 seminariów</t>
  </si>
  <si>
    <t>Szacowana liczba odwiedzających 
stoisko
wystawiennicze</t>
  </si>
  <si>
    <t>Liczba uczestników
konkursu</t>
  </si>
  <si>
    <t>Innowacyjne przykłady współpracy w sektorze rolnym Szwajcarii</t>
  </si>
  <si>
    <t xml:space="preserve">Głównym celem operacji jest zapoznanie się z osiągnięciami Szwajcarii we wprowadzaniu innowacyjnych  przykładów współpracy  w sektorze rolnym Szwajcarii. Pytania nas interesujące są następujące: Jakie podjęto  działania innowacyjne i jakie osiągnięto efekty? Jak wyzwolono inicjatywy społeczne aby zainteresowane strony były aktywne w procesach przekształceń i wdrażaniu nowych inicjatyw ? Jakie użyto instrumenty aby zabezpieczyć wsparcie w zakresie rozwoju działalności przedsiębiorczej gospodarstw rolnych i organizacji łańcucha dostaw produktów żywnościowych? Jakie są podejmowane działania w formie wspólnych przedsięwzięć rolników?
    Docelowo projekt ma służyć inicjowaniu różnorodności form uzyskiwania dochodów gospodarstw rolnych na obszarach wiejskich, jak również wpłynąć na rozwój społeczno-gospodarczy obszarów wiejskich, co przyczyni się do promocji zamieszkania na obszarach wiejskich. 
Ponadto projekt przyczyni się do:
- Promowania systemów sprzedaży żywności wytworzonej w gospodarstwie rolnym.
- Promowania współpracy w ramach dystrybucji żywności lokalnej.
- Wspierania rozwoju przedsiębiorczości na obszarach wiejskich przez podnoszenie poziomu wiedzy i umiejętności w obszarze małego przetwórstwa lokalnego i form dystrybucji żywności. </t>
  </si>
  <si>
    <t xml:space="preserve">Wyjazd studyjny                              </t>
  </si>
  <si>
    <t xml:space="preserve">Wyjazd studyjny skierowany jest dla grupy 20 osób z terenu województwa: małopolskiego-8 osób, śląskiego-4 osoby, lubelskiego-4 osoby i podkarpackiego-4 osoby. Wyjedzie 3 przedstawicieli wnioskodawcy projektu, po 1 przedstawicielu każdego partnera projektu (tj.3), 3 przedstawicieli spółdzielczości, 2 przedstawicieli organizacji pozarządowych działających na obszarach wiejskich, 3 przedstawicieli jednostek naukowych, 1 przedstawicielu JST, 1 przedstawicielu przedsiębiorców, 4 rolników indywidualnych. Publikacja skierowana jest do uczestników wyjazdu studyjnego, aktywnych członków  partnerów projektu, uczestników seminariów i konferencji organizowanych w obszarze tematyki wyjazdu.                        </t>
  </si>
  <si>
    <t>ul. Czysta 21; 31-121 Kraków</t>
  </si>
  <si>
    <t>Liczba publikacji / nakład</t>
  </si>
  <si>
    <t>1 / 200</t>
  </si>
  <si>
    <t>Gęsina nie tylko na św. Marcina - Promocja przyzagrodowego chowu, przetwórstwa oraz walorów żywieniowych gęsiny podczas targów i imprez plenerowych</t>
  </si>
  <si>
    <t xml:space="preserve">Celem operacji jest poprawa wizerunku polskiej wsi oraz rozpoznawalności lokalnej marki jaką jest mięso gęsie w całym kraju, a w szczególności w regionach objętych operacją, wpływ na lepsze jej urynkowienie oraz wykreowanie nowych lokalnych produktów i tradycji na rynku ogólnokrajowym, dzięki czemu zwiększony zostanie udział zainteresowanych stron we wdrażaniu inicjatyw na rzecz rozwoju obszarów wiejskich.
Celami szczegółowymi są:
a) promowanie gęsiny jako polskiej, zdrowej, naturalnej i ekologicznej żywności, pochodzącej z przyzagrodowego chowu wśród minimum 149.500 osób przebywających na terenie kraju, a w szczególności w województwach: pomorskim, łódzkim, mazowieckim, kujawsko-pomorskim i wielkopolskim,
b) dotarcie ze specjalistyczną wiedzą dotyczącą przyzagrodowego chowu gęsi, przetwórstwa i sprzedaży gęsiny w ramach RHD oraz budowania współpracy wśród minimum 149.500 osób przebywających na terenie kraju, a w szczególności w województwach: pomorskim, łódzkim, mazowieckim, kujawsko-pomorskim i wielkopolskim. </t>
  </si>
  <si>
    <t xml:space="preserve">Stoisko wystawiennicze/ punkt informacyjny  </t>
  </si>
  <si>
    <t xml:space="preserve">
1. rolnicy i mieszkańcy obszarów wiejskich, którzy ze względu na ograniczone możliwości rozwoju zawodowego na terenach wiejskich zagrożone są wykluczeniem społecznym i ubóstwem, chcących się zaktywizować poprzez rozpoczęcie działalności w zakresie przyzagrodowego chowu gęsi i sprzedaży produktów z gęsiny,
2. potencjalni  konsumenci, których należy uświadomić w zakresie walorów zdrowotnych, jakie posiadają produkty z gęsiny, 
3. przetwórcy, osoby prowadzące gospodarstwa agroturystyczne, restauratorzy, właściciele punktów gastronomicznych, których można by zainteresować włączeniem do swojej oferty sprzedaż produktów z gęsiny.
Grupa docelowa operacji pochodzić będzie z terenów całej Polski, a w szczególności z terenów województwa: pomorskiego, łódzkiego, mazowieckiego, kujawsko-pomorskiego i wielkopolskiego.
Liczebność grupy docelowej: minimum 149 500 osób, w tym  województwa kujawsko-pomorskiego: 30 000, pomorskiego: 30 000, łódzkiego: 30 000, mazowieckiego: 32 000 i wielkopolskiego: 27 500.</t>
  </si>
  <si>
    <t>Fundacja Hodowców Polskiej Białej Gęsi</t>
  </si>
  <si>
    <t>Wróble 37, 88-153 Wróble</t>
  </si>
  <si>
    <t>5 / 25000</t>
  </si>
  <si>
    <t xml:space="preserve"> Audycja/ film/ spot</t>
  </si>
  <si>
    <t xml:space="preserve"> Inne (roll up)</t>
  </si>
  <si>
    <t>V</t>
  </si>
  <si>
    <t>Przyzagrodowy chów gęsi sposobem na rozwój przedsiębiorczości na obszarach wiejskich.</t>
  </si>
  <si>
    <t xml:space="preserve">
1) przeszkolenie, w okresie realizacji operacji, niepracujących mieszkańców obszarów wiejskich (w tym min. 50 % osób do 35 roku życia) z zakresu prowadzenia przyzagrodowego chowu gęsi, przetwórstwa i sprzedaży gęsiny w ramach rolniczego handlu detalicznego (RHD), budowania produktu turystycznego opartego na przyzagrodowym chowie gęsi oraz budowania współpracy w ramach zbytu żywności;
2) rozpropagowanie, w okresie realizacji operacji, wśród niepracujących mieszkańców obszarów wiejskich (w tym min. 50 % osób do 35 roku życia) wiedzy z zakresu prowadzenia przyzagrodowego chowu gęsi, przetwórstwa i sprzedaży gęsiny w ramach rolniczego handlu detalicznego (RHD), budowania produktu turystycznego opartego na przyzagrodowym chowie gęsi oraz budowania współpracy w ramach zbytu żywności;
3) dotarcie, w okresie realizacji operacji, ze specjalistyczną wiedzą dotyczącą przyzagrodowego chowu gęsi, przetwórstwa i sprzedaży gęsiny w ramach RHD, budowania produktu turystycznego opartego na przyzagrodowym chowie gęsi, budowania współpracy w ramach zbytu żywności, a także promocja gęsiny wśród mieszkańców wsi i małych miast. </t>
  </si>
  <si>
    <t>Szkolenie/ seminarium/ warsztat</t>
  </si>
  <si>
    <t>liczba szkoleń / uczestnicy</t>
  </si>
  <si>
    <t>30/720</t>
  </si>
  <si>
    <t xml:space="preserve">
a) niepracujący mieszkańcy obszarów wiejskich, w tym osoby młode (do 35 roku życia – minimum 50% grupy), w łącznej liczbie 768 osób (po 192 osoby na województwo: kujawsko-pomorskie, mazowieckie, pomorskie oraz wielkopolskie);
b) ogół społeczeństwa, w tym osoby zainteresowane prowadzeniem przyzagrodowego chowu gęsi, przetwórstwem i zbytem gęsiny w ramach rolniczego handlu detalicznego, budowaniem produktu turystycznego opartego na przyzagrodowym chowie gęsi czy budowaniem współpracy w ramach zbytu żywności, a także potencjalni konsumenci, w liczbie minimum 6.968.700 osób (w tym minimum 4.717.800 mieszkańców wsi i małych miast).
</t>
  </si>
  <si>
    <t>2 / 1600</t>
  </si>
  <si>
    <t>Audycja/ film/ spot</t>
  </si>
  <si>
    <t>liczba audycji/ filmów / spotów</t>
  </si>
  <si>
    <t>liczba felietonów</t>
  </si>
  <si>
    <t>Kierunek na rozwój – szkolenia i wyjazdy studyjne dla branży serowarskiej</t>
  </si>
  <si>
    <t xml:space="preserve">1)Przeszkolenie producentów sera, osób związanych z branżą serowarską oraz osób zainteresowanych podjęciem zatrudnienia lub własną działalnością w branży serowarskiej podczas udziału w pilotażowym cyklu szkoleń dla zawodu serowara farmerskiego w okresie listopad 2020 – wrzesień 2021 podczas 10 szesnastogodzinnych zjazdów szkoleniowych	
2)Przeszkolenie producentów sera, osób związanych z branżą serowarską oraz osób zainteresowanych podjęciem zatrudnienia lub własną działalnością w branży serowarskiej, a także przedstawicieli Uniwersytetu Przyrodniczego we Wrocławiu z zakresu produkcji sera poprzez udział w siedmiodniowym wyjeździe studyjnym do Francji w 2021 r.
3)Przeszkolenie producentów sera, osób związanych z branżą serowarską oraz osób zainteresowanych podjęciem zatrudnienia lub własną działalnością w branży serowarskiej, a także przedstawicieli Uniwersytetu Przyrodniczego we Wrocławiu z zakresu produkcji sera poprzez udział w siedmiodniowym wyjeździe studyjnym do Hiszpanii w 2020 r.	</t>
  </si>
  <si>
    <t>liczba szkoleń / liczba uczestników</t>
  </si>
  <si>
    <t>10 / 150</t>
  </si>
  <si>
    <t xml:space="preserve">Szkolenia:
- 15 producentów sera, osób związanych z branżą serowarską i/lub osób zainteresowanych podjęciem zatrudnienia w branży serowarskiej z województwa dolnośląskiego (co najmniej 2  osoby),województwa wielkopolskiego (co najmniej 2 osoby), województwa zachodniopomorskiego (co najmniej 2 osoby),  województwa kujawsko-pomorskiego (co najmniej 2 osoby), województwa mazowieckiego (co najmniej 2  osoby), którzy będą uczestniczyli w pełnym cyklu szkoleń. 
Wyjazd studyjny do Hiszpanii:
- 15 producentów sera , osób związanych z branżą serowarską i/lub osób zainteresowanych podjęciem zatrudnienia w branży serowarskiej 
- 2 przedstawicieli Uniwersytetu Przyrodniczego we Wrocławiu (osoby, które zajmują się rozwojem branży serowarskiej)
Wśród ww. grupy znajdują się reprezentanci następujących województw: 
- województwo dolnośląskie (co najmniej 3 osoby),
-  województwo wielkopolskie (co najmniej 3 osoby), 
- województwo zachodniopomorskie (co najmniej 3 osoby), 
- województwo kujawsko-pomorskie (co najmniej 3 osoby), 
- województwo mazowieckie (co najmniej 3 osoby)
Wyjazd studyjny do Francji:
- 15 producentów sera , osób związanych z branżą serowarską i/lub osób zainteresowanych podjęciem zatrudnienia w branży serowarskiej 
- 2 przedstawicieli Uniwersytetu Przyrodniczego we Wrocławiu (osoby, które zajmują się rozwojem branży serowarskiej)
Wśród ww. grupy znajdują się reprezentanci następujących województw: 
- województwo dolnośląskie (co najmniej 3 osoby),
-  województwo wielkopolskie (co najmniej 3 osoby), 
- województwo zachodniopomorskie (co najmniej 3 osoby), 
- województwo kujawsko-pomorskie (co najmniej 3 osoby), 
- województwo mazowieckie (co najmniej 3 osoby)
</t>
  </si>
  <si>
    <t>Transfer wiedzy i innowacji w rolnictwie chorwackim na przykładzie tworzenia wartości dodanej na poziomie gospodarstwa, zwłaszcza producentów winorośli.</t>
  </si>
  <si>
    <t xml:space="preserve">Zapoznanie się z systemem  transferu wiedzy i informacji/innowacji w rolnictwie chorwackim oraz tworzeniem wartości dodanej na poziomie gospodarstwa na przykładzie gospodarstw z uprawą winorośli.                                                            </t>
  </si>
  <si>
    <t>wyjazd, broszura</t>
  </si>
  <si>
    <t>liczba uczestników wyjazdu/liczba egzemplarzy broszury</t>
  </si>
  <si>
    <t>20/200</t>
  </si>
  <si>
    <t xml:space="preserve">przedstawiciele wnioskodawcy i partnerów projektu, przedstawicieli spółdzielczości,  przedstawiciele organizacji pozarządowych działających na obszarach wiejskich,  przedstawiciel jednostek naukowych, przedstawiciel JST, przedstawiciel przedsiębiorców, rolników indywidualnych. </t>
  </si>
  <si>
    <t>Kraków 31-121, ul.  Czysta 21</t>
  </si>
  <si>
    <t>Aktywny staruszek – gospodarstwa opiekuńcze jako forma aktywizacji seniorów na wsi. Zapoznanie się z dobrymi praktykami zagranicznymi</t>
  </si>
  <si>
    <t xml:space="preserve">Celem operacji jest aktywizacja mieszkańców wsi na rzecz podejmowania inicjatyw w zakresie tworzenia i prowadzenia gospodarstw opiekuńczych </t>
  </si>
  <si>
    <t>wyjazd</t>
  </si>
  <si>
    <t xml:space="preserve"> rolnicy, pracownicy Ośrodka, pracownicy PODR  zajmujący się wdrażaniem nowych inicjatyw na terenach wiejskich, rolnicy z Podkarpacia, przedstawiciele instytucji rządowych / samorządowych instytucji rolniczych i około rolniczych</t>
  </si>
  <si>
    <t>160 702,2</t>
  </si>
  <si>
    <t>Podkarpacki Ośrodek Doradztwa Rolniczego z siedzibą w Boguchwale</t>
  </si>
  <si>
    <t>Boguchwała 36-040, Suszyckich/9</t>
  </si>
  <si>
    <t>Centrum Doradztwa Rolniczego 
w Brwinowie (JC)</t>
  </si>
  <si>
    <t>Operacje partnerów KSOW do Planu operacyjnego KSOW na lata 2020-2021 - Województwo Kujawsko-pomorskie - listopad 2021</t>
  </si>
  <si>
    <t>Operacje partnerów KSOW do Planu operacyjnego KSOW na lata 2020-2021 - Województwo Lubelskie - listopad 2021</t>
  </si>
  <si>
    <t>Operacje partnerów KSOW do Planu operacyjnego KSOW na lata 2020-2021 - Województwo Lubuskie - listopad 2021</t>
  </si>
  <si>
    <t>Operacje partnerów KSOW do Planu operacyjnego KSOW na lata 2020-2021 - Województwo Łódzkie - listopad 2021</t>
  </si>
  <si>
    <t>Plan operacyjny KSOW na lata 2020-2021 (z wyłączeniem działania 8 Plan komunikacyjny) - Województwo Małopolskie - listopad 2021</t>
  </si>
  <si>
    <t>Operacje partnerów KSOW do Planu operacyjnego KSOW na lata 2020-2021 - Województwo Mazowieckie - listopad 2021</t>
  </si>
  <si>
    <t>Operacje partnerów KSOW do Planu operacyjnego KSOW na lata 2020-2021 - Województwo Podlaskie - listopad 2021</t>
  </si>
  <si>
    <t>Operacje partnerów KSOW do Planu operacyjnego KSOW na lata 2020-2021 - Województwo Śląskie - listopad 2021</t>
  </si>
  <si>
    <t>Operacje partnerów KSOW do Planu operacyjnego KSOW na lata 2020-2021 - Województwo Świętokrzyskie - listopad 2021</t>
  </si>
  <si>
    <t>Operacje partnerów KSOW do Planu operacyjnego KSOW na lata 2020-2021 - Województwo Wielkopolskie - listopad 2021</t>
  </si>
  <si>
    <t>Operacje partnerów KSOW do Planu operacyjnego KSOW na lata 2020-2021 - Centrum Doradztwa Rolniczego w Brwinowie (KSOW) - listopad 2021</t>
  </si>
  <si>
    <t>Operacje partnerów KSOW do Planu operacyjnego KSOW na lata 2020-2021 - Województwo Warmińsko-mazurskie - listopad 2021</t>
  </si>
  <si>
    <t>Operacje partnerów KSOW do Planu operacyjnego KSOW na lata 2020-2021 - Województwo Zachodniopomorskie - listopad 2021</t>
  </si>
  <si>
    <t>Operacje partnerów KSOW do Planu operacyjnego KSOW na lata 2020-2021 - Województwo Podkarpackie - listopad 2021</t>
  </si>
  <si>
    <t>Operacje partnerów KSOW do Planu operacyjnego KSOW na lata 2020-2021 - Województwo Opolskie - listopad 2021</t>
  </si>
  <si>
    <t>Operacje partnerów KSOW do Planu operacyjnego KSOW na lata 2020-2021 - Województwo Dolnośląskie - listopad 2021</t>
  </si>
  <si>
    <t>Operacje partnerów KSOW do Planu operacyjnego KSOW na lata 2020-2021 - Województwo Pomorskie - listopad 2021</t>
  </si>
  <si>
    <r>
      <rPr>
        <b/>
        <sz val="11"/>
        <rFont val="Calibri"/>
        <family val="2"/>
        <charset val="238"/>
        <scheme val="minor"/>
      </rPr>
      <t>Cel</t>
    </r>
    <r>
      <rPr>
        <sz val="11"/>
        <rFont val="Calibri"/>
        <family val="2"/>
        <charset val="238"/>
        <scheme val="minor"/>
      </rPr>
      <t xml:space="preserve">:  zwiększenie udziału zainteresowanych stron we wdrażaniu innowacyjnych technologii w produkcji zwierzęcej oraz tworzenie inicjatyw na rzecz rozwoju obszarów wiejskich poprzez promocję chowu i hodowli zwierząt gospodarskich na Dolnym Śląsku, pokazanie mieszkańcom regionu potencjału i bogactwa dolnośląskiej wsi, zapoznanie uczestników wydarzenia z nowymi rozwiązaniami w rolnictwie, umożliwienie korzystania z porad specjalistów, stworzenie platformy do wymiany doświadczeń, poglądów i nawiązania kontaktów/partnerstw, prezentację nowoczesnych maszyn rolniczych i innowacyjnych technologii utrzymania zwierząt. </t>
    </r>
    <r>
      <rPr>
        <b/>
        <sz val="11"/>
        <rFont val="Calibri"/>
        <family val="2"/>
        <charset val="238"/>
        <scheme val="minor"/>
      </rPr>
      <t>Przedmiot</t>
    </r>
    <r>
      <rPr>
        <sz val="11"/>
        <rFont val="Calibri"/>
        <family val="2"/>
        <charset val="238"/>
        <scheme val="minor"/>
      </rPr>
      <t xml:space="preserve">: planowane jest zorganizowanie wystawy plenerowej połączonej z oceną zwierząt hodowlanych i wręczeniem nagród hodowcom, opracowanie i  druk materiałów informacyjnych/drukowanych: broszury (200 szt.), ulotek (20 000 szt.), plakatów (300 szt.).  </t>
    </r>
    <r>
      <rPr>
        <b/>
        <sz val="11"/>
        <rFont val="Calibri"/>
        <family val="2"/>
        <charset val="238"/>
        <scheme val="minor"/>
      </rPr>
      <t xml:space="preserve">Tematy </t>
    </r>
    <r>
      <rPr>
        <sz val="11"/>
        <rFont val="Calibri"/>
        <family val="2"/>
        <charset val="238"/>
        <scheme val="minor"/>
      </rPr>
      <t>zgodne z § 17 ust. 1 pkt  9 rozporządzenia  Ministra Rolnictwa i Rozwoju Wsi z dnia 17 stycznia 2017 r. w sprawie krajowej sieci obszarów wiejskich w ramach Programu Rozwoju Obszarów Wiejskich na lata 2014–2020.</t>
    </r>
  </si>
  <si>
    <t>Konferencja online
Publikacja</t>
  </si>
  <si>
    <t>Grupę docelową operacji stanowić będzie 13 osób - przedstawicieli samorządu terytorialnego, lokalnych grup działania oraz organizacji branżowych/ producentów związanych z unijnym systemem oznaczeń geograficznych – w tym samorządu rolniczego, ewentualnie podmiotów mających zainteresowanie i potencjał wejścia w ten system</t>
  </si>
  <si>
    <t xml:space="preserve">Załącznik nr 1 do uchwały nr 61 grupy roboczej do spraw Krajowej Sieci Obszarów Wiejskich z dnia 8 grudnia 2021 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</si>
</sst>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8" formatCode="#,##0.00\ &quot;zł&quot;;[Red]\-#,##0.00\ &quot;zł&quot;"/>
    <numFmt numFmtId="44" formatCode="_-* #,##0.00\ &quot;zł&quot;_-;\-* #,##0.00\ &quot;zł&quot;_-;_-* &quot;-&quot;??\ &quot;zł&quot;_-;_-@_-"/>
    <numFmt numFmtId="43" formatCode="_-* #,##0.00_-;\-* #,##0.00_-;_-* &quot;-&quot;??_-;_-@_-"/>
    <numFmt numFmtId="164" formatCode="[$-415]General"/>
    <numFmt numFmtId="165" formatCode="#,##0.00\ &quot;zł&quot;"/>
    <numFmt numFmtId="166" formatCode="#,##0.00\ _z_ł"/>
    <numFmt numFmtId="167" formatCode="#,##0.00;[Red]#,##0.00"/>
    <numFmt numFmtId="168" formatCode="_-* #,##0.00\ _z_ł_-;\-* #,##0.00\ _z_ł_-;_-* &quot;-&quot;??\ _z_ł_-;_-@_-"/>
    <numFmt numFmtId="169" formatCode="#,##0.000"/>
    <numFmt numFmtId="170" formatCode="_(* #,##0.00_);_(* \(#,##0.00\);_(* &quot;-&quot;??_);_(@_)"/>
    <numFmt numFmtId="171" formatCode="#,##0.0000"/>
  </numFmts>
  <fonts count="44" x14ac:knownFonts="1">
    <font>
      <sz val="11"/>
      <color theme="1"/>
      <name val="Calibri"/>
      <family val="2"/>
      <charset val="238"/>
      <scheme val="minor"/>
    </font>
    <font>
      <sz val="10"/>
      <name val="Arial CE"/>
      <charset val="238"/>
    </font>
    <font>
      <sz val="11"/>
      <name val="Calibri"/>
      <family val="2"/>
      <charset val="238"/>
      <scheme val="minor"/>
    </font>
    <font>
      <sz val="11"/>
      <color theme="1"/>
      <name val="Calibri"/>
      <family val="2"/>
      <charset val="238"/>
      <scheme val="minor"/>
    </font>
    <font>
      <sz val="11"/>
      <color rgb="FF000000"/>
      <name val="Calibri"/>
      <family val="2"/>
      <charset val="238"/>
    </font>
    <font>
      <sz val="11"/>
      <color rgb="FF9C0006"/>
      <name val="Calibri"/>
      <family val="2"/>
      <charset val="238"/>
      <scheme val="minor"/>
    </font>
    <font>
      <sz val="11"/>
      <color rgb="FF9C0006"/>
      <name val="Calibri"/>
      <family val="2"/>
      <charset val="1"/>
    </font>
    <font>
      <sz val="11"/>
      <color rgb="FFFF0000"/>
      <name val="Calibri"/>
      <family val="2"/>
      <charset val="238"/>
      <scheme val="minor"/>
    </font>
    <font>
      <sz val="11"/>
      <color theme="1"/>
      <name val="Calibri"/>
      <family val="2"/>
      <scheme val="minor"/>
    </font>
    <font>
      <b/>
      <sz val="14"/>
      <color theme="1"/>
      <name val="Calibri"/>
      <family val="2"/>
      <charset val="238"/>
      <scheme val="minor"/>
    </font>
    <font>
      <sz val="11"/>
      <color indexed="8"/>
      <name val="Calibri"/>
      <family val="2"/>
      <charset val="238"/>
    </font>
    <font>
      <sz val="9"/>
      <name val="Calibri"/>
      <family val="2"/>
      <charset val="238"/>
      <scheme val="minor"/>
    </font>
    <font>
      <sz val="10"/>
      <color rgb="FFFF0000"/>
      <name val="Calibri"/>
      <family val="2"/>
      <charset val="238"/>
      <scheme val="minor"/>
    </font>
    <font>
      <sz val="11"/>
      <name val="Calibri"/>
      <family val="2"/>
      <charset val="238"/>
    </font>
    <font>
      <sz val="11"/>
      <name val="Arial CE"/>
      <charset val="238"/>
    </font>
    <font>
      <i/>
      <sz val="11"/>
      <name val="Calibri"/>
      <family val="2"/>
      <charset val="238"/>
      <scheme val="minor"/>
    </font>
    <font>
      <b/>
      <sz val="11"/>
      <name val="Calibri"/>
      <family val="2"/>
      <charset val="238"/>
      <scheme val="minor"/>
    </font>
    <font>
      <sz val="12"/>
      <color theme="1"/>
      <name val="Calibri"/>
      <family val="2"/>
      <charset val="238"/>
      <scheme val="minor"/>
    </font>
    <font>
      <sz val="12"/>
      <color theme="1"/>
      <name val="Times New Roman"/>
      <family val="1"/>
      <charset val="238"/>
    </font>
    <font>
      <sz val="11"/>
      <color theme="1"/>
      <name val="Tahoma"/>
      <family val="2"/>
      <charset val="238"/>
    </font>
    <font>
      <sz val="9"/>
      <color theme="1"/>
      <name val="Calibri"/>
      <family val="2"/>
      <charset val="238"/>
      <scheme val="minor"/>
    </font>
    <font>
      <sz val="10"/>
      <color indexed="8"/>
      <name val="Calibri"/>
      <family val="2"/>
      <charset val="238"/>
    </font>
    <font>
      <sz val="10"/>
      <color theme="1"/>
      <name val="Calibri"/>
      <family val="2"/>
      <charset val="238"/>
      <scheme val="minor"/>
    </font>
    <font>
      <b/>
      <sz val="12"/>
      <color theme="1"/>
      <name val="Calibri"/>
      <family val="2"/>
      <charset val="238"/>
      <scheme val="minor"/>
    </font>
    <font>
      <sz val="11"/>
      <color indexed="8"/>
      <name val="Calibri"/>
      <family val="2"/>
      <charset val="238"/>
      <scheme val="minor"/>
    </font>
    <font>
      <b/>
      <sz val="16"/>
      <color theme="1"/>
      <name val="Calibri"/>
      <family val="2"/>
      <charset val="238"/>
      <scheme val="minor"/>
    </font>
    <font>
      <sz val="9"/>
      <color indexed="81"/>
      <name val="Tahoma"/>
      <family val="2"/>
      <charset val="238"/>
    </font>
    <font>
      <i/>
      <sz val="10"/>
      <color theme="1"/>
      <name val="Calibri"/>
      <family val="2"/>
      <charset val="238"/>
      <scheme val="minor"/>
    </font>
    <font>
      <sz val="10"/>
      <color theme="1"/>
      <name val="Calibri"/>
      <family val="2"/>
      <charset val="238"/>
    </font>
    <font>
      <sz val="12"/>
      <color theme="1"/>
      <name val="Calibri"/>
      <family val="2"/>
      <scheme val="minor"/>
    </font>
    <font>
      <sz val="10"/>
      <name val="Arial"/>
      <family val="2"/>
      <charset val="238"/>
    </font>
    <font>
      <sz val="11"/>
      <color rgb="FF9C6500"/>
      <name val="Calibri"/>
      <family val="2"/>
      <charset val="238"/>
      <scheme val="minor"/>
    </font>
    <font>
      <b/>
      <sz val="11"/>
      <color theme="1"/>
      <name val="Calibri"/>
      <family val="2"/>
      <charset val="238"/>
      <scheme val="minor"/>
    </font>
    <font>
      <sz val="12"/>
      <name val="Calibri"/>
      <family val="2"/>
      <charset val="238"/>
      <scheme val="minor"/>
    </font>
    <font>
      <sz val="10"/>
      <name val="Calibri"/>
      <family val="2"/>
      <charset val="238"/>
      <scheme val="minor"/>
    </font>
    <font>
      <sz val="10"/>
      <name val="Calibri"/>
      <family val="2"/>
      <charset val="238"/>
    </font>
    <font>
      <b/>
      <sz val="10"/>
      <name val="Calibri"/>
      <family val="2"/>
      <charset val="238"/>
      <scheme val="minor"/>
    </font>
    <font>
      <sz val="12"/>
      <color indexed="8"/>
      <name val="Calibri"/>
      <family val="2"/>
      <charset val="238"/>
      <scheme val="minor"/>
    </font>
    <font>
      <sz val="12"/>
      <color rgb="FF000000"/>
      <name val="Calibri"/>
      <family val="2"/>
      <charset val="238"/>
      <scheme val="minor"/>
    </font>
    <font>
      <sz val="10"/>
      <name val="Times New Roman"/>
      <family val="1"/>
      <charset val="238"/>
    </font>
    <font>
      <sz val="11"/>
      <color theme="1"/>
      <name val="Arial"/>
      <family val="2"/>
      <charset val="238"/>
    </font>
    <font>
      <sz val="11"/>
      <color rgb="FF000000"/>
      <name val="Calibri"/>
      <family val="2"/>
      <charset val="238"/>
      <scheme val="minor"/>
    </font>
    <font>
      <b/>
      <sz val="9"/>
      <name val="Calibri"/>
      <family val="2"/>
      <charset val="238"/>
      <scheme val="minor"/>
    </font>
    <font>
      <b/>
      <sz val="10"/>
      <color theme="1"/>
      <name val="Calibri"/>
      <family val="2"/>
      <charset val="238"/>
      <scheme val="minor"/>
    </font>
  </fonts>
  <fills count="10">
    <fill>
      <patternFill patternType="none"/>
    </fill>
    <fill>
      <patternFill patternType="gray125"/>
    </fill>
    <fill>
      <patternFill patternType="solid">
        <fgColor rgb="FFFFC7CE"/>
      </patternFill>
    </fill>
    <fill>
      <patternFill patternType="solid">
        <fgColor rgb="FFFFC7CE"/>
        <bgColor rgb="FFFFEB9C"/>
      </patternFill>
    </fill>
    <fill>
      <patternFill patternType="solid">
        <fgColor indexed="50"/>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EB9C"/>
      </patternFill>
    </fill>
    <fill>
      <patternFill patternType="solid">
        <fgColor theme="9"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indexed="64"/>
      </right>
      <top style="thin">
        <color indexed="64"/>
      </top>
      <bottom/>
      <diagonal/>
    </border>
    <border>
      <left/>
      <right style="thin">
        <color indexed="64"/>
      </right>
      <top/>
      <bottom style="thin">
        <color indexed="64"/>
      </bottom>
      <diagonal/>
    </border>
  </borders>
  <cellStyleXfs count="26">
    <xf numFmtId="0" fontId="0" fillId="0" borderId="0"/>
    <xf numFmtId="44" fontId="3" fillId="0" borderId="0" applyFont="0" applyFill="0" applyBorder="0" applyAlignment="0" applyProtection="0"/>
    <xf numFmtId="164" fontId="4" fillId="0" borderId="0" applyBorder="0" applyProtection="0"/>
    <xf numFmtId="0" fontId="3" fillId="0" borderId="0"/>
    <xf numFmtId="0" fontId="6" fillId="3" borderId="0" applyBorder="0" applyProtection="0"/>
    <xf numFmtId="0" fontId="5" fillId="2" borderId="0" applyNumberFormat="0" applyBorder="0" applyAlignment="0" applyProtection="0"/>
    <xf numFmtId="0" fontId="1" fillId="0" borderId="0"/>
    <xf numFmtId="0" fontId="8" fillId="0" borderId="0"/>
    <xf numFmtId="44" fontId="3" fillId="0" borderId="0" applyFont="0" applyFill="0" applyBorder="0" applyAlignment="0" applyProtection="0"/>
    <xf numFmtId="0" fontId="8" fillId="0" borderId="0"/>
    <xf numFmtId="43" fontId="3" fillId="0" borderId="0" applyFont="0" applyFill="0" applyBorder="0" applyAlignment="0" applyProtection="0"/>
    <xf numFmtId="0" fontId="29" fillId="0" borderId="0"/>
    <xf numFmtId="0" fontId="30" fillId="0" borderId="0"/>
    <xf numFmtId="0" fontId="30" fillId="0" borderId="0"/>
    <xf numFmtId="0" fontId="31" fillId="8" borderId="0" applyNumberFormat="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cellStyleXfs>
  <cellXfs count="889">
    <xf numFmtId="0" fontId="0" fillId="0" borderId="0" xfId="0"/>
    <xf numFmtId="0" fontId="0" fillId="0" borderId="0" xfId="0"/>
    <xf numFmtId="4" fontId="0" fillId="0" borderId="0" xfId="0" applyNumberFormat="1"/>
    <xf numFmtId="0" fontId="2" fillId="0" borderId="0" xfId="0" applyFont="1"/>
    <xf numFmtId="0" fontId="2" fillId="0" borderId="1" xfId="0" applyFont="1" applyFill="1" applyBorder="1" applyAlignment="1">
      <alignment horizontal="center" vertical="center"/>
    </xf>
    <xf numFmtId="0" fontId="0" fillId="0" borderId="1" xfId="0" applyFill="1" applyBorder="1" applyAlignment="1">
      <alignment horizontal="center" vertical="center"/>
    </xf>
    <xf numFmtId="0" fontId="9" fillId="0" borderId="0" xfId="0" applyFont="1"/>
    <xf numFmtId="0" fontId="1" fillId="0" borderId="0" xfId="0" applyFont="1" applyAlignment="1">
      <alignment horizontal="center" vertical="center"/>
    </xf>
    <xf numFmtId="0" fontId="1" fillId="0" borderId="0" xfId="0" applyFont="1"/>
    <xf numFmtId="0" fontId="10" fillId="4" borderId="5" xfId="0" applyFont="1" applyFill="1" applyBorder="1" applyAlignment="1">
      <alignment horizontal="center" vertical="center" wrapText="1"/>
    </xf>
    <xf numFmtId="0" fontId="10" fillId="4" borderId="1" xfId="0" applyFont="1" applyFill="1" applyBorder="1" applyAlignment="1">
      <alignment horizontal="center" vertical="center" wrapText="1"/>
    </xf>
    <xf numFmtId="1" fontId="10" fillId="4" borderId="1" xfId="0" applyNumberFormat="1" applyFont="1" applyFill="1" applyBorder="1" applyAlignment="1">
      <alignment horizontal="center" vertical="center" wrapText="1"/>
    </xf>
    <xf numFmtId="0" fontId="10" fillId="4" borderId="5" xfId="0" applyFont="1" applyFill="1" applyBorder="1" applyAlignment="1">
      <alignment horizontal="center" vertical="center"/>
    </xf>
    <xf numFmtId="4" fontId="10" fillId="4" borderId="1" xfId="0" applyNumberFormat="1" applyFont="1" applyFill="1" applyBorder="1" applyAlignment="1">
      <alignment horizontal="center" vertical="center" wrapText="1"/>
    </xf>
    <xf numFmtId="165" fontId="2" fillId="0" borderId="0" xfId="0" applyNumberFormat="1" applyFont="1" applyAlignment="1">
      <alignment horizontal="center" vertical="center"/>
    </xf>
    <xf numFmtId="0" fontId="11" fillId="0" borderId="0" xfId="0" applyFont="1" applyAlignment="1">
      <alignment horizontal="center" vertical="center"/>
    </xf>
    <xf numFmtId="0" fontId="11" fillId="0" borderId="0" xfId="0" applyFont="1" applyAlignment="1">
      <alignment horizontal="center" vertical="center" wrapText="1"/>
    </xf>
    <xf numFmtId="49" fontId="11" fillId="0" borderId="0" xfId="0" applyNumberFormat="1" applyFont="1" applyAlignment="1">
      <alignment horizontal="center" vertical="center" wrapText="1"/>
    </xf>
    <xf numFmtId="17" fontId="11" fillId="0" borderId="0" xfId="0" applyNumberFormat="1" applyFont="1" applyAlignment="1">
      <alignment horizontal="center" vertical="center" wrapText="1"/>
    </xf>
    <xf numFmtId="4" fontId="11" fillId="0" borderId="0" xfId="0" applyNumberFormat="1" applyFont="1" applyAlignment="1">
      <alignment horizontal="center" vertical="center"/>
    </xf>
    <xf numFmtId="0" fontId="2" fillId="5" borderId="0" xfId="0" applyFont="1" applyFill="1"/>
    <xf numFmtId="0" fontId="7" fillId="0" borderId="0" xfId="0" applyFont="1"/>
    <xf numFmtId="0" fontId="12" fillId="0" borderId="0" xfId="0" applyFont="1" applyAlignment="1">
      <alignment vertical="center" wrapText="1"/>
    </xf>
    <xf numFmtId="0" fontId="7" fillId="5" borderId="0" xfId="0" applyFont="1" applyFill="1"/>
    <xf numFmtId="0" fontId="12" fillId="5" borderId="0" xfId="0" applyFont="1" applyFill="1" applyAlignment="1">
      <alignment vertical="center" wrapText="1"/>
    </xf>
    <xf numFmtId="165" fontId="0" fillId="0" borderId="0" xfId="0" applyNumberFormat="1" applyAlignment="1">
      <alignment horizontal="center" vertical="center"/>
    </xf>
    <xf numFmtId="0" fontId="0" fillId="0" borderId="0" xfId="0" applyAlignment="1">
      <alignment wrapText="1"/>
    </xf>
    <xf numFmtId="165" fontId="11" fillId="0" borderId="0" xfId="0" applyNumberFormat="1" applyFont="1" applyAlignment="1">
      <alignment horizontal="center" vertical="center"/>
    </xf>
    <xf numFmtId="0" fontId="11" fillId="0" borderId="0" xfId="0" applyFont="1"/>
    <xf numFmtId="0" fontId="2" fillId="0" borderId="1" xfId="0" applyFont="1" applyFill="1" applyBorder="1" applyAlignment="1">
      <alignment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horizontal="center" vertical="center"/>
    </xf>
    <xf numFmtId="0" fontId="2" fillId="0" borderId="1" xfId="0" applyFont="1" applyFill="1" applyBorder="1" applyAlignment="1">
      <alignment horizontal="center" vertical="center" wrapText="1"/>
    </xf>
    <xf numFmtId="17" fontId="2" fillId="0" borderId="1" xfId="0" applyNumberFormat="1" applyFont="1" applyBorder="1" applyAlignment="1">
      <alignment horizontal="left" vertical="center" wrapText="1"/>
    </xf>
    <xf numFmtId="17" fontId="2" fillId="5" borderId="1" xfId="0" applyNumberFormat="1" applyFont="1" applyFill="1" applyBorder="1" applyAlignment="1">
      <alignment horizontal="left" vertical="center" wrapText="1"/>
    </xf>
    <xf numFmtId="165" fontId="0" fillId="5" borderId="0" xfId="0" applyNumberFormat="1" applyFill="1" applyAlignment="1">
      <alignment horizontal="center" vertical="center"/>
    </xf>
    <xf numFmtId="0" fontId="0" fillId="5" borderId="0" xfId="0" applyFill="1"/>
    <xf numFmtId="0" fontId="2" fillId="0" borderId="0" xfId="0" applyFont="1" applyAlignment="1">
      <alignment horizontal="center"/>
    </xf>
    <xf numFmtId="0" fontId="10" fillId="4" borderId="5" xfId="0" applyFont="1" applyFill="1" applyBorder="1" applyAlignment="1">
      <alignment horizontal="center" vertical="center"/>
    </xf>
    <xf numFmtId="0" fontId="10" fillId="4" borderId="5"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10" fillId="4" borderId="1" xfId="0" applyNumberFormat="1" applyFont="1" applyFill="1" applyBorder="1" applyAlignment="1">
      <alignment horizontal="center" vertical="center" wrapText="1"/>
    </xf>
    <xf numFmtId="1" fontId="10" fillId="4" borderId="1" xfId="0" applyNumberFormat="1" applyFont="1" applyFill="1" applyBorder="1" applyAlignment="1">
      <alignment horizontal="center" vertical="center" wrapText="1"/>
    </xf>
    <xf numFmtId="49" fontId="0" fillId="0" borderId="0" xfId="0" applyNumberFormat="1"/>
    <xf numFmtId="166" fontId="0" fillId="0" borderId="0" xfId="0" applyNumberFormat="1"/>
    <xf numFmtId="0" fontId="0" fillId="0" borderId="14" xfId="0" applyBorder="1"/>
    <xf numFmtId="0" fontId="1" fillId="0" borderId="15" xfId="0" applyFont="1" applyBorder="1"/>
    <xf numFmtId="0" fontId="1" fillId="0" borderId="14" xfId="0" applyFont="1" applyBorder="1"/>
    <xf numFmtId="0" fontId="2" fillId="5" borderId="15" xfId="0" applyFont="1" applyFill="1" applyBorder="1"/>
    <xf numFmtId="4" fontId="2" fillId="0" borderId="1" xfId="0" applyNumberFormat="1" applyFont="1" applyFill="1" applyBorder="1" applyAlignment="1">
      <alignment horizontal="center" vertical="center"/>
    </xf>
    <xf numFmtId="0" fontId="9" fillId="0" borderId="0" xfId="0" applyFont="1" applyAlignment="1">
      <alignment vertical="top"/>
    </xf>
    <xf numFmtId="0" fontId="10" fillId="0" borderId="5" xfId="0" applyFont="1" applyBorder="1" applyAlignment="1">
      <alignment horizontal="center" vertical="center"/>
    </xf>
    <xf numFmtId="0" fontId="10" fillId="0" borderId="5" xfId="0" applyFont="1" applyBorder="1" applyAlignment="1">
      <alignment horizontal="center" vertical="center" wrapText="1"/>
    </xf>
    <xf numFmtId="49" fontId="10" fillId="0" borderId="5" xfId="0" applyNumberFormat="1" applyFont="1" applyBorder="1" applyAlignment="1">
      <alignment horizontal="center" vertical="center" wrapText="1"/>
    </xf>
    <xf numFmtId="0" fontId="10" fillId="0" borderId="1" xfId="0" applyFont="1" applyBorder="1" applyAlignment="1">
      <alignment horizontal="center" vertical="center" wrapText="1"/>
    </xf>
    <xf numFmtId="4" fontId="10" fillId="0" borderId="1" xfId="0" applyNumberFormat="1" applyFont="1" applyBorder="1" applyAlignment="1">
      <alignment horizontal="center" vertical="center" wrapText="1"/>
    </xf>
    <xf numFmtId="0" fontId="10" fillId="0" borderId="1" xfId="0"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0" fontId="0" fillId="0" borderId="1" xfId="0" applyFill="1" applyBorder="1"/>
    <xf numFmtId="0" fontId="0" fillId="6" borderId="0" xfId="0" applyFill="1"/>
    <xf numFmtId="4"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 xfId="0" applyFont="1" applyFill="1" applyBorder="1" applyAlignment="1">
      <alignment horizontal="left" vertical="center" wrapText="1"/>
    </xf>
    <xf numFmtId="1" fontId="2" fillId="0" borderId="1" xfId="0" applyNumberFormat="1" applyFont="1" applyFill="1" applyBorder="1" applyAlignment="1">
      <alignment horizontal="center" vertical="center" wrapText="1"/>
    </xf>
    <xf numFmtId="17" fontId="2" fillId="0"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1" xfId="0" applyFont="1" applyFill="1" applyBorder="1" applyAlignment="1">
      <alignment horizontal="justify" vertical="center"/>
    </xf>
    <xf numFmtId="0" fontId="2" fillId="0" borderId="5" xfId="0" applyFont="1" applyFill="1" applyBorder="1" applyAlignment="1">
      <alignment horizontal="center" vertical="center" wrapText="1"/>
    </xf>
    <xf numFmtId="0" fontId="2" fillId="0" borderId="0" xfId="0" applyFont="1" applyFill="1" applyAlignment="1">
      <alignment horizontal="justify"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justify" vertical="center"/>
    </xf>
    <xf numFmtId="4" fontId="2" fillId="0" borderId="2" xfId="0" applyNumberFormat="1" applyFont="1" applyFill="1" applyBorder="1" applyAlignment="1">
      <alignment horizontal="center" vertical="center"/>
    </xf>
    <xf numFmtId="0" fontId="2" fillId="0" borderId="1" xfId="0" applyFont="1" applyFill="1" applyBorder="1" applyAlignment="1">
      <alignment horizontal="left" vertical="center"/>
    </xf>
    <xf numFmtId="4" fontId="2" fillId="0" borderId="1" xfId="0" applyNumberFormat="1" applyFont="1" applyFill="1" applyBorder="1" applyAlignment="1">
      <alignment horizontal="right" vertical="center" wrapText="1"/>
    </xf>
    <xf numFmtId="3" fontId="2" fillId="0" borderId="1" xfId="0" applyNumberFormat="1"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5" xfId="0" applyFont="1" applyFill="1" applyBorder="1" applyAlignment="1">
      <alignment horizontal="center" vertical="center"/>
    </xf>
    <xf numFmtId="0" fontId="10" fillId="4" borderId="1" xfId="0" applyFont="1" applyFill="1" applyBorder="1" applyAlignment="1">
      <alignment horizontal="center" vertical="center" wrapText="1"/>
    </xf>
    <xf numFmtId="4" fontId="10" fillId="4" borderId="1" xfId="0" applyNumberFormat="1" applyFont="1" applyFill="1" applyBorder="1" applyAlignment="1">
      <alignment horizontal="center" vertical="center" wrapText="1"/>
    </xf>
    <xf numFmtId="1" fontId="10" fillId="4" borderId="1" xfId="0" applyNumberFormat="1" applyFont="1" applyFill="1" applyBorder="1" applyAlignment="1">
      <alignment horizontal="center" vertical="center" wrapText="1"/>
    </xf>
    <xf numFmtId="165" fontId="0" fillId="0" borderId="0" xfId="0" applyNumberFormat="1"/>
    <xf numFmtId="166" fontId="10" fillId="4" borderId="1" xfId="0" applyNumberFormat="1" applyFont="1" applyFill="1" applyBorder="1" applyAlignment="1">
      <alignment horizontal="center" vertical="center" wrapText="1"/>
    </xf>
    <xf numFmtId="165" fontId="10" fillId="4" borderId="1" xfId="0" applyNumberFormat="1" applyFont="1" applyFill="1" applyBorder="1" applyAlignment="1">
      <alignment horizontal="center" vertical="center" wrapText="1"/>
    </xf>
    <xf numFmtId="3" fontId="0" fillId="0" borderId="1" xfId="0" applyNumberFormat="1" applyBorder="1" applyAlignment="1">
      <alignment horizontal="center"/>
    </xf>
    <xf numFmtId="0" fontId="1" fillId="0" borderId="16" xfId="0" applyFont="1" applyBorder="1"/>
    <xf numFmtId="49" fontId="24" fillId="4" borderId="5" xfId="0" applyNumberFormat="1" applyFont="1" applyFill="1" applyBorder="1" applyAlignment="1">
      <alignment horizontal="center" vertical="center" wrapText="1"/>
    </xf>
    <xf numFmtId="0" fontId="2" fillId="4" borderId="1" xfId="0" applyFont="1" applyFill="1" applyBorder="1" applyAlignment="1">
      <alignment horizontal="center" vertical="center"/>
    </xf>
    <xf numFmtId="0" fontId="25" fillId="0" borderId="0" xfId="0" applyFont="1"/>
    <xf numFmtId="0" fontId="0" fillId="5" borderId="1" xfId="0" applyFont="1" applyFill="1" applyBorder="1" applyAlignment="1">
      <alignment horizontal="center" vertical="center" wrapText="1"/>
    </xf>
    <xf numFmtId="0" fontId="0" fillId="5" borderId="1" xfId="0" applyFont="1" applyFill="1" applyBorder="1" applyAlignment="1">
      <alignment horizontal="center" vertical="top" wrapText="1"/>
    </xf>
    <xf numFmtId="0" fontId="0" fillId="5" borderId="1" xfId="0" applyFont="1" applyFill="1" applyBorder="1" applyAlignment="1">
      <alignment horizontal="center" vertical="center"/>
    </xf>
    <xf numFmtId="17" fontId="0" fillId="5" borderId="1" xfId="0" applyNumberFormat="1" applyFont="1" applyFill="1" applyBorder="1" applyAlignment="1">
      <alignment horizontal="center" vertical="center" wrapText="1"/>
    </xf>
    <xf numFmtId="4" fontId="0" fillId="5" borderId="1" xfId="0" applyNumberFormat="1" applyFont="1" applyFill="1" applyBorder="1" applyAlignment="1">
      <alignment horizontal="center" vertical="center" wrapText="1"/>
    </xf>
    <xf numFmtId="2" fontId="0" fillId="5" borderId="1" xfId="0" applyNumberFormat="1" applyFont="1" applyFill="1" applyBorder="1" applyAlignment="1">
      <alignment horizontal="center" vertical="center"/>
    </xf>
    <xf numFmtId="49" fontId="0" fillId="5" borderId="1" xfId="0" applyNumberFormat="1" applyFont="1" applyFill="1" applyBorder="1" applyAlignment="1">
      <alignment horizontal="center" vertical="center" wrapText="1"/>
    </xf>
    <xf numFmtId="4" fontId="0" fillId="5" borderId="1" xfId="0" applyNumberFormat="1" applyFont="1" applyFill="1" applyBorder="1" applyAlignment="1">
      <alignment horizontal="center" vertical="center"/>
    </xf>
    <xf numFmtId="0" fontId="17" fillId="5" borderId="5" xfId="0" applyFont="1" applyFill="1" applyBorder="1" applyAlignment="1">
      <alignment horizontal="center" vertical="center"/>
    </xf>
    <xf numFmtId="0" fontId="17" fillId="5" borderId="1" xfId="0" applyFont="1" applyFill="1" applyBorder="1" applyAlignment="1">
      <alignment horizontal="center" vertical="center"/>
    </xf>
    <xf numFmtId="0" fontId="17" fillId="5" borderId="1" xfId="0" applyFont="1" applyFill="1" applyBorder="1" applyAlignment="1">
      <alignment horizontal="center" vertical="center" wrapText="1"/>
    </xf>
    <xf numFmtId="4" fontId="17" fillId="5" borderId="1" xfId="0" applyNumberFormat="1" applyFont="1" applyFill="1" applyBorder="1" applyAlignment="1">
      <alignment horizontal="center" vertical="center" wrapText="1"/>
    </xf>
    <xf numFmtId="4" fontId="17" fillId="5" borderId="1" xfId="0" applyNumberFormat="1" applyFont="1" applyFill="1" applyBorder="1" applyAlignment="1">
      <alignment horizontal="center" vertical="center"/>
    </xf>
    <xf numFmtId="49" fontId="17" fillId="5" borderId="1" xfId="0" applyNumberFormat="1" applyFont="1" applyFill="1" applyBorder="1" applyAlignment="1">
      <alignment horizontal="center" vertical="center" wrapText="1"/>
    </xf>
    <xf numFmtId="0" fontId="22" fillId="5" borderId="17" xfId="0" applyFont="1" applyFill="1" applyBorder="1" applyAlignment="1">
      <alignment horizontal="center" vertical="center"/>
    </xf>
    <xf numFmtId="3" fontId="22" fillId="5" borderId="1" xfId="0" applyNumberFormat="1" applyFont="1" applyFill="1" applyBorder="1" applyAlignment="1">
      <alignment horizontal="center" vertical="center"/>
    </xf>
    <xf numFmtId="0" fontId="22" fillId="5" borderId="0" xfId="0" applyFont="1" applyFill="1" applyAlignment="1">
      <alignment horizontal="center" vertical="center"/>
    </xf>
    <xf numFmtId="49" fontId="22" fillId="5" borderId="1" xfId="0" applyNumberFormat="1" applyFont="1" applyFill="1" applyBorder="1" applyAlignment="1">
      <alignment horizontal="center" vertical="center" wrapText="1"/>
    </xf>
    <xf numFmtId="1" fontId="22" fillId="5" borderId="1" xfId="0" applyNumberFormat="1" applyFont="1" applyFill="1" applyBorder="1" applyAlignment="1">
      <alignment horizontal="center" vertical="center" wrapText="1"/>
    </xf>
    <xf numFmtId="3" fontId="22" fillId="5" borderId="1" xfId="0" applyNumberFormat="1" applyFont="1" applyFill="1" applyBorder="1" applyAlignment="1">
      <alignment horizontal="center" vertical="center" wrapText="1"/>
    </xf>
    <xf numFmtId="0" fontId="19" fillId="5" borderId="1" xfId="0" applyFont="1" applyFill="1" applyBorder="1" applyAlignment="1">
      <alignment horizontal="center" vertical="center"/>
    </xf>
    <xf numFmtId="0" fontId="19" fillId="5" borderId="1" xfId="0" applyFont="1" applyFill="1" applyBorder="1" applyAlignment="1">
      <alignment horizontal="center" vertical="center" wrapText="1"/>
    </xf>
    <xf numFmtId="4" fontId="2" fillId="0" borderId="0" xfId="0" applyNumberFormat="1" applyFont="1" applyBorder="1" applyAlignment="1">
      <alignment horizontal="center" vertical="center"/>
    </xf>
    <xf numFmtId="0" fontId="2" fillId="0" borderId="0" xfId="0" applyFont="1"/>
    <xf numFmtId="4" fontId="2" fillId="0" borderId="1" xfId="0" applyNumberFormat="1" applyFont="1" applyBorder="1" applyAlignment="1">
      <alignment horizontal="center" vertical="center"/>
    </xf>
    <xf numFmtId="168" fontId="0" fillId="0" borderId="1" xfId="0" applyNumberFormat="1" applyBorder="1"/>
    <xf numFmtId="0" fontId="0" fillId="7" borderId="1" xfId="0" applyFill="1" applyBorder="1" applyAlignment="1">
      <alignment horizontal="center"/>
    </xf>
    <xf numFmtId="0" fontId="0" fillId="0" borderId="1" xfId="0" applyBorder="1" applyAlignment="1">
      <alignment horizontal="center"/>
    </xf>
    <xf numFmtId="0" fontId="7" fillId="0" borderId="0" xfId="0" applyFont="1"/>
    <xf numFmtId="0" fontId="0" fillId="7" borderId="1" xfId="0" applyFill="1" applyBorder="1" applyAlignment="1">
      <alignment horizontal="center"/>
    </xf>
    <xf numFmtId="0" fontId="0" fillId="0" borderId="0" xfId="0"/>
    <xf numFmtId="4" fontId="0" fillId="0" borderId="0" xfId="0" applyNumberFormat="1"/>
    <xf numFmtId="0" fontId="1" fillId="0" borderId="0" xfId="0" applyFont="1" applyAlignment="1">
      <alignment horizontal="center" vertical="center"/>
    </xf>
    <xf numFmtId="0" fontId="1" fillId="0" borderId="0" xfId="0" applyFont="1"/>
    <xf numFmtId="1" fontId="21" fillId="4" borderId="1" xfId="0" applyNumberFormat="1" applyFont="1" applyFill="1" applyBorder="1" applyAlignment="1">
      <alignment horizontal="center" vertical="center" wrapText="1"/>
    </xf>
    <xf numFmtId="0" fontId="21" fillId="4" borderId="5" xfId="0" applyFont="1" applyFill="1" applyBorder="1" applyAlignment="1">
      <alignment horizontal="center" vertical="center" wrapText="1"/>
    </xf>
    <xf numFmtId="0" fontId="21" fillId="4" borderId="5" xfId="0" applyFont="1" applyFill="1" applyBorder="1" applyAlignment="1">
      <alignment horizontal="center" vertical="center"/>
    </xf>
    <xf numFmtId="0" fontId="21" fillId="4" borderId="1" xfId="0" applyFont="1" applyFill="1" applyBorder="1" applyAlignment="1">
      <alignment horizontal="center" vertical="center" wrapText="1"/>
    </xf>
    <xf numFmtId="4" fontId="21" fillId="4" borderId="1" xfId="0" applyNumberFormat="1" applyFont="1" applyFill="1" applyBorder="1" applyAlignment="1">
      <alignment horizontal="center" vertical="center" wrapText="1"/>
    </xf>
    <xf numFmtId="0" fontId="9" fillId="0" borderId="0" xfId="0" applyFont="1"/>
    <xf numFmtId="0" fontId="21" fillId="4" borderId="4" xfId="0" applyFont="1" applyFill="1" applyBorder="1" applyAlignment="1">
      <alignment horizontal="center" vertical="center" wrapText="1"/>
    </xf>
    <xf numFmtId="4" fontId="0" fillId="0" borderId="1" xfId="0" applyNumberFormat="1" applyBorder="1"/>
    <xf numFmtId="2" fontId="0" fillId="9" borderId="1" xfId="0" applyNumberFormat="1" applyFill="1" applyBorder="1" applyAlignment="1">
      <alignment horizontal="center"/>
    </xf>
    <xf numFmtId="0" fontId="0" fillId="9" borderId="1" xfId="0" applyFill="1" applyBorder="1"/>
    <xf numFmtId="4" fontId="0" fillId="0" borderId="1" xfId="0" applyNumberFormat="1" applyBorder="1" applyAlignment="1">
      <alignment horizontal="right" vertical="center"/>
    </xf>
    <xf numFmtId="4" fontId="0" fillId="0" borderId="1" xfId="0" applyNumberFormat="1" applyBorder="1" applyAlignment="1">
      <alignment horizontal="right"/>
    </xf>
    <xf numFmtId="0" fontId="32" fillId="9" borderId="1" xfId="0" applyFont="1" applyFill="1" applyBorder="1"/>
    <xf numFmtId="0" fontId="32" fillId="0" borderId="1" xfId="0" applyFont="1" applyBorder="1" applyAlignment="1">
      <alignment horizontal="center"/>
    </xf>
    <xf numFmtId="4" fontId="32" fillId="0" borderId="1" xfId="0" applyNumberFormat="1" applyFont="1" applyBorder="1" applyAlignment="1">
      <alignment horizontal="right"/>
    </xf>
    <xf numFmtId="0" fontId="0" fillId="7" borderId="1" xfId="0" applyFill="1" applyBorder="1" applyAlignment="1">
      <alignment horizontal="center"/>
    </xf>
    <xf numFmtId="0" fontId="24" fillId="4" borderId="5" xfId="0" applyFont="1" applyFill="1" applyBorder="1" applyAlignment="1">
      <alignment horizontal="center" vertical="center"/>
    </xf>
    <xf numFmtId="0" fontId="24" fillId="4" borderId="5" xfId="0" applyFont="1" applyFill="1" applyBorder="1" applyAlignment="1">
      <alignment horizontal="center" vertical="center" wrapText="1"/>
    </xf>
    <xf numFmtId="4" fontId="24" fillId="4" borderId="1" xfId="0" applyNumberFormat="1" applyFont="1" applyFill="1" applyBorder="1" applyAlignment="1">
      <alignment horizontal="center" vertical="center" wrapText="1"/>
    </xf>
    <xf numFmtId="0" fontId="24" fillId="4" borderId="1" xfId="0" applyFont="1" applyFill="1" applyBorder="1" applyAlignment="1">
      <alignment horizontal="center" vertical="center" wrapText="1"/>
    </xf>
    <xf numFmtId="4" fontId="2" fillId="5" borderId="1" xfId="0" applyNumberFormat="1" applyFont="1" applyFill="1" applyBorder="1" applyAlignment="1">
      <alignment horizontal="center" vertical="center"/>
    </xf>
    <xf numFmtId="49" fontId="0" fillId="5" borderId="1" xfId="0" applyNumberForma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0" fillId="7" borderId="4" xfId="0" applyFill="1" applyBorder="1" applyAlignment="1">
      <alignment horizontal="center" vertical="center"/>
    </xf>
    <xf numFmtId="0" fontId="0" fillId="7" borderId="7" xfId="0" applyFill="1" applyBorder="1" applyAlignment="1">
      <alignment horizontal="center" vertical="center"/>
    </xf>
    <xf numFmtId="0" fontId="24" fillId="4" borderId="5" xfId="0" applyFont="1" applyFill="1" applyBorder="1" applyAlignment="1">
      <alignment horizontal="center" vertical="center" wrapText="1"/>
    </xf>
    <xf numFmtId="0" fontId="24" fillId="4" borderId="1" xfId="0" applyFont="1" applyFill="1" applyBorder="1" applyAlignment="1">
      <alignment horizontal="center" vertical="center" wrapText="1"/>
    </xf>
    <xf numFmtId="4" fontId="0" fillId="5" borderId="1" xfId="0" applyNumberFormat="1" applyFill="1" applyBorder="1" applyAlignment="1">
      <alignment horizontal="center" vertical="center" wrapText="1"/>
    </xf>
    <xf numFmtId="0" fontId="0" fillId="5" borderId="1" xfId="0" applyFill="1" applyBorder="1" applyAlignment="1">
      <alignment horizontal="center" vertical="center"/>
    </xf>
    <xf numFmtId="0" fontId="0" fillId="5" borderId="1" xfId="0" applyFill="1" applyBorder="1" applyAlignment="1">
      <alignment horizontal="center" vertical="center" wrapText="1"/>
    </xf>
    <xf numFmtId="0" fontId="0" fillId="5" borderId="1" xfId="0" applyFill="1" applyBorder="1" applyAlignment="1">
      <alignment horizontal="left" vertical="center" wrapText="1"/>
    </xf>
    <xf numFmtId="0" fontId="0" fillId="7" borderId="1" xfId="0" applyFill="1" applyBorder="1" applyAlignment="1">
      <alignment horizontal="center" vertical="center"/>
    </xf>
    <xf numFmtId="4" fontId="0" fillId="5" borderId="4" xfId="0" applyNumberFormat="1" applyFill="1" applyBorder="1" applyAlignment="1">
      <alignment horizontal="center" vertical="center"/>
    </xf>
    <xf numFmtId="0" fontId="0" fillId="5" borderId="4" xfId="0" applyFill="1" applyBorder="1" applyAlignment="1">
      <alignment horizontal="center" vertical="center" wrapText="1"/>
    </xf>
    <xf numFmtId="0" fontId="0" fillId="5" borderId="4" xfId="0" applyFill="1" applyBorder="1" applyAlignment="1">
      <alignment horizontal="center" vertical="center"/>
    </xf>
    <xf numFmtId="4" fontId="0" fillId="0" borderId="0" xfId="0" applyNumberFormat="1" applyAlignment="1">
      <alignment horizontal="center"/>
    </xf>
    <xf numFmtId="0" fontId="32" fillId="0" borderId="0" xfId="0" applyFont="1"/>
    <xf numFmtId="0" fontId="0" fillId="4" borderId="5" xfId="0" applyFill="1" applyBorder="1" applyAlignment="1">
      <alignment horizontal="center" vertical="center"/>
    </xf>
    <xf numFmtId="0" fontId="0" fillId="0" borderId="0" xfId="0" applyAlignment="1">
      <alignment horizontal="center" vertical="center"/>
    </xf>
    <xf numFmtId="49" fontId="2" fillId="0" borderId="0" xfId="0" applyNumberFormat="1" applyFont="1" applyAlignment="1">
      <alignment horizontal="center" vertical="center" wrapText="1"/>
    </xf>
    <xf numFmtId="17" fontId="0" fillId="0" borderId="0" xfId="0" applyNumberFormat="1" applyAlignment="1">
      <alignment horizontal="center" vertical="center" wrapText="1"/>
    </xf>
    <xf numFmtId="4" fontId="2" fillId="0" borderId="0" xfId="0" applyNumberFormat="1" applyFont="1" applyAlignment="1">
      <alignment horizontal="center" vertical="center"/>
    </xf>
    <xf numFmtId="0" fontId="0" fillId="0" borderId="0" xfId="0" applyAlignment="1">
      <alignment horizontal="center" vertical="center" wrapText="1"/>
    </xf>
    <xf numFmtId="168" fontId="0" fillId="0" borderId="0" xfId="0" applyNumberFormat="1"/>
    <xf numFmtId="0" fontId="2" fillId="5" borderId="1" xfId="0" applyFont="1" applyFill="1" applyBorder="1" applyAlignment="1">
      <alignment horizontal="center" vertical="center"/>
    </xf>
    <xf numFmtId="4" fontId="2" fillId="5" borderId="1" xfId="0" applyNumberFormat="1" applyFont="1" applyFill="1" applyBorder="1" applyAlignment="1">
      <alignment horizontal="right" vertical="center"/>
    </xf>
    <xf numFmtId="0" fontId="0" fillId="7" borderId="1" xfId="0" applyFill="1" applyBorder="1" applyAlignment="1">
      <alignment horizontal="center"/>
    </xf>
    <xf numFmtId="0" fontId="10" fillId="4" borderId="5" xfId="0" applyFont="1" applyFill="1" applyBorder="1" applyAlignment="1">
      <alignment horizontal="center" vertical="center" wrapText="1"/>
    </xf>
    <xf numFmtId="0" fontId="10" fillId="4" borderId="5" xfId="0" applyFont="1" applyFill="1" applyBorder="1" applyAlignment="1">
      <alignment horizontal="center" vertical="center"/>
    </xf>
    <xf numFmtId="0" fontId="10" fillId="4" borderId="1" xfId="0" applyFont="1" applyFill="1" applyBorder="1" applyAlignment="1">
      <alignment horizontal="center" vertical="center" wrapText="1"/>
    </xf>
    <xf numFmtId="4" fontId="10" fillId="4" borderId="1" xfId="0" applyNumberFormat="1" applyFont="1" applyFill="1" applyBorder="1" applyAlignment="1">
      <alignment horizontal="center" vertical="center" wrapText="1"/>
    </xf>
    <xf numFmtId="4" fontId="2" fillId="0" borderId="1" xfId="0" applyNumberFormat="1" applyFont="1" applyBorder="1" applyAlignment="1">
      <alignment horizontal="center" vertical="center"/>
    </xf>
    <xf numFmtId="1" fontId="10" fillId="4" borderId="1" xfId="0" applyNumberFormat="1" applyFont="1" applyFill="1" applyBorder="1" applyAlignment="1">
      <alignment horizontal="center" vertical="center" wrapText="1"/>
    </xf>
    <xf numFmtId="0" fontId="23" fillId="0" borderId="0" xfId="0" applyFont="1" applyAlignment="1">
      <alignment wrapText="1"/>
    </xf>
    <xf numFmtId="49" fontId="0" fillId="5" borderId="8" xfId="0" applyNumberFormat="1" applyFill="1" applyBorder="1" applyAlignment="1">
      <alignment horizontal="center" vertical="center" wrapText="1"/>
    </xf>
    <xf numFmtId="49" fontId="0" fillId="5" borderId="12" xfId="0" applyNumberFormat="1" applyFill="1" applyBorder="1" applyAlignment="1">
      <alignment horizontal="center" vertical="center" wrapText="1"/>
    </xf>
    <xf numFmtId="49" fontId="0" fillId="5" borderId="1" xfId="0" applyNumberFormat="1" applyFill="1" applyBorder="1" applyAlignment="1">
      <alignment horizontal="center" vertical="center"/>
    </xf>
    <xf numFmtId="166" fontId="0" fillId="5" borderId="4" xfId="0" applyNumberFormat="1" applyFill="1" applyBorder="1" applyAlignment="1">
      <alignment horizontal="center" vertical="center"/>
    </xf>
    <xf numFmtId="0" fontId="0" fillId="0" borderId="0" xfId="0" applyAlignment="1">
      <alignment vertical="center"/>
    </xf>
    <xf numFmtId="3" fontId="0" fillId="0" borderId="1" xfId="0" applyNumberFormat="1" applyBorder="1" applyAlignment="1">
      <alignment horizontal="center" vertical="center"/>
    </xf>
    <xf numFmtId="166" fontId="0" fillId="5" borderId="1" xfId="0" applyNumberFormat="1" applyFill="1" applyBorder="1" applyAlignment="1">
      <alignment vertical="center"/>
    </xf>
    <xf numFmtId="166" fontId="0" fillId="7" borderId="1" xfId="0" applyNumberFormat="1" applyFill="1" applyBorder="1" applyAlignment="1">
      <alignment horizontal="center"/>
    </xf>
    <xf numFmtId="0" fontId="0" fillId="5" borderId="1" xfId="0" applyFill="1" applyBorder="1" applyAlignment="1">
      <alignment horizontal="center"/>
    </xf>
    <xf numFmtId="4" fontId="0" fillId="5" borderId="1" xfId="0" applyNumberFormat="1" applyFill="1" applyBorder="1"/>
    <xf numFmtId="4" fontId="0" fillId="0" borderId="0" xfId="0" applyNumberFormat="1" applyAlignment="1">
      <alignment horizontal="center" vertical="center" wrapText="1"/>
    </xf>
    <xf numFmtId="4" fontId="0" fillId="5" borderId="1" xfId="0" applyNumberFormat="1" applyFill="1" applyBorder="1" applyAlignment="1">
      <alignment horizontal="right"/>
    </xf>
    <xf numFmtId="0" fontId="0" fillId="7" borderId="1" xfId="0" applyFill="1" applyBorder="1" applyAlignment="1">
      <alignment horizontal="center"/>
    </xf>
    <xf numFmtId="0" fontId="0" fillId="5" borderId="4" xfId="0" applyFill="1" applyBorder="1" applyAlignment="1">
      <alignment horizontal="center" vertical="center"/>
    </xf>
    <xf numFmtId="0" fontId="0" fillId="5" borderId="4" xfId="0" applyFill="1" applyBorder="1" applyAlignment="1">
      <alignment horizontal="center" vertical="center" wrapText="1"/>
    </xf>
    <xf numFmtId="0" fontId="0" fillId="5" borderId="7" xfId="0" applyFill="1" applyBorder="1" applyAlignment="1">
      <alignment horizontal="center" vertical="center" wrapText="1"/>
    </xf>
    <xf numFmtId="0" fontId="0" fillId="5" borderId="1" xfId="0" applyFill="1" applyBorder="1" applyAlignment="1">
      <alignment horizontal="center" vertical="center" wrapText="1"/>
    </xf>
    <xf numFmtId="0" fontId="0" fillId="5" borderId="1" xfId="0" applyFill="1" applyBorder="1" applyAlignment="1">
      <alignment horizontal="center" vertical="center"/>
    </xf>
    <xf numFmtId="4" fontId="0" fillId="5" borderId="1" xfId="0" applyNumberFormat="1" applyFill="1" applyBorder="1" applyAlignment="1">
      <alignment horizontal="center" vertical="center" wrapText="1"/>
    </xf>
    <xf numFmtId="0" fontId="0" fillId="5" borderId="5" xfId="0" applyFill="1" applyBorder="1" applyAlignment="1">
      <alignment horizontal="center" vertical="center"/>
    </xf>
    <xf numFmtId="166" fontId="0" fillId="5" borderId="4" xfId="0" applyNumberFormat="1" applyFill="1" applyBorder="1" applyAlignment="1">
      <alignment horizontal="center" vertical="center"/>
    </xf>
    <xf numFmtId="4" fontId="0" fillId="5" borderId="1" xfId="0" applyNumberFormat="1" applyFill="1" applyBorder="1" applyAlignment="1">
      <alignment horizontal="center" vertical="center"/>
    </xf>
    <xf numFmtId="0" fontId="17" fillId="5" borderId="5" xfId="0" applyFont="1" applyFill="1" applyBorder="1" applyAlignment="1">
      <alignment horizontal="center" vertical="center"/>
    </xf>
    <xf numFmtId="0" fontId="17" fillId="5" borderId="7" xfId="0" applyFont="1" applyFill="1" applyBorder="1" applyAlignment="1">
      <alignment horizontal="center" vertical="center" wrapText="1"/>
    </xf>
    <xf numFmtId="0" fontId="17" fillId="5" borderId="5"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7"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0" fillId="5" borderId="1" xfId="0" applyFill="1" applyBorder="1" applyAlignment="1">
      <alignment horizontal="left" vertical="center" wrapText="1"/>
    </xf>
    <xf numFmtId="0" fontId="20" fillId="5" borderId="1" xfId="0" applyFont="1" applyFill="1" applyBorder="1" applyAlignment="1">
      <alignment horizontal="center" vertical="center" wrapText="1"/>
    </xf>
    <xf numFmtId="17" fontId="20" fillId="5" borderId="1" xfId="0" applyNumberFormat="1" applyFont="1" applyFill="1" applyBorder="1" applyAlignment="1">
      <alignment horizontal="center" vertical="center" wrapText="1"/>
    </xf>
    <xf numFmtId="49" fontId="20" fillId="5" borderId="1" xfId="0" applyNumberFormat="1" applyFont="1" applyFill="1" applyBorder="1" applyAlignment="1">
      <alignment horizontal="center" vertical="center" wrapText="1"/>
    </xf>
    <xf numFmtId="0" fontId="20" fillId="5" borderId="1" xfId="0" applyFont="1" applyFill="1" applyBorder="1" applyAlignment="1">
      <alignment horizontal="center" vertical="center"/>
    </xf>
    <xf numFmtId="4" fontId="20" fillId="5" borderId="1" xfId="0" applyNumberFormat="1" applyFont="1" applyFill="1" applyBorder="1" applyAlignment="1">
      <alignment horizontal="center" vertical="center"/>
    </xf>
    <xf numFmtId="4" fontId="0" fillId="5" borderId="4" xfId="0" applyNumberFormat="1" applyFill="1" applyBorder="1" applyAlignment="1">
      <alignment horizontal="center" vertical="center"/>
    </xf>
    <xf numFmtId="4" fontId="0" fillId="5" borderId="5" xfId="0" applyNumberFormat="1" applyFill="1" applyBorder="1" applyAlignment="1">
      <alignment horizontal="center" vertical="center"/>
    </xf>
    <xf numFmtId="2" fontId="0" fillId="5" borderId="1" xfId="0" applyNumberFormat="1" applyFill="1" applyBorder="1" applyAlignment="1">
      <alignment horizontal="center" vertical="center"/>
    </xf>
    <xf numFmtId="4" fontId="2" fillId="5" borderId="1" xfId="0" applyNumberFormat="1" applyFont="1" applyFill="1" applyBorder="1" applyAlignment="1">
      <alignment horizontal="center" vertical="center" wrapText="1"/>
    </xf>
    <xf numFmtId="16" fontId="2" fillId="5" borderId="0" xfId="0" applyNumberFormat="1" applyFont="1" applyFill="1" applyAlignment="1">
      <alignment horizontal="center" vertical="center"/>
    </xf>
    <xf numFmtId="49" fontId="2" fillId="5" borderId="1" xfId="0" applyNumberFormat="1" applyFont="1" applyFill="1" applyBorder="1" applyAlignment="1">
      <alignment horizontal="center" vertical="center" wrapText="1"/>
    </xf>
    <xf numFmtId="0" fontId="2" fillId="5" borderId="11" xfId="0" applyFont="1" applyFill="1" applyBorder="1" applyAlignment="1">
      <alignment horizontal="center" vertical="center"/>
    </xf>
    <xf numFmtId="1" fontId="2" fillId="5" borderId="1" xfId="0" applyNumberFormat="1" applyFont="1" applyFill="1" applyBorder="1" applyAlignment="1">
      <alignment horizontal="center" vertical="center" wrapText="1"/>
    </xf>
    <xf numFmtId="17" fontId="7" fillId="5" borderId="1" xfId="0" applyNumberFormat="1" applyFont="1" applyFill="1" applyBorder="1" applyAlignment="1">
      <alignment horizontal="center" vertical="center" wrapText="1"/>
    </xf>
    <xf numFmtId="17" fontId="2" fillId="5" borderId="1" xfId="0" applyNumberFormat="1" applyFont="1" applyFill="1" applyBorder="1" applyAlignment="1">
      <alignment horizontal="center" vertical="center" wrapText="1"/>
    </xf>
    <xf numFmtId="0" fontId="7" fillId="5" borderId="1"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8" xfId="0" applyFont="1" applyFill="1" applyBorder="1" applyAlignment="1">
      <alignment horizontal="center" vertical="center"/>
    </xf>
    <xf numFmtId="0" fontId="0" fillId="5" borderId="1" xfId="0" applyFill="1" applyBorder="1"/>
    <xf numFmtId="2" fontId="0" fillId="5" borderId="1" xfId="0" applyNumberFormat="1" applyFont="1" applyFill="1" applyBorder="1" applyAlignment="1">
      <alignment horizontal="center" vertical="center" wrapText="1"/>
    </xf>
    <xf numFmtId="169" fontId="0" fillId="5" borderId="1" xfId="0" applyNumberFormat="1" applyFont="1" applyFill="1" applyBorder="1" applyAlignment="1">
      <alignment horizontal="center" vertical="center" wrapText="1"/>
    </xf>
    <xf numFmtId="0" fontId="1" fillId="5" borderId="15" xfId="0" applyFont="1" applyFill="1" applyBorder="1"/>
    <xf numFmtId="0" fontId="1" fillId="5" borderId="14" xfId="0" applyFont="1" applyFill="1" applyBorder="1"/>
    <xf numFmtId="0" fontId="1" fillId="5" borderId="16" xfId="0" applyFont="1" applyFill="1" applyBorder="1"/>
    <xf numFmtId="0" fontId="1" fillId="5" borderId="0" xfId="0" applyFont="1" applyFill="1"/>
    <xf numFmtId="0" fontId="2" fillId="5" borderId="14" xfId="0" applyFont="1" applyFill="1" applyBorder="1"/>
    <xf numFmtId="0" fontId="2" fillId="5" borderId="16" xfId="0" applyFont="1" applyFill="1" applyBorder="1"/>
    <xf numFmtId="3" fontId="2" fillId="5" borderId="1" xfId="0" applyNumberFormat="1" applyFont="1" applyFill="1" applyBorder="1" applyAlignment="1">
      <alignment horizontal="center" vertical="center"/>
    </xf>
    <xf numFmtId="0" fontId="33" fillId="5" borderId="1" xfId="0" applyFont="1" applyFill="1" applyBorder="1" applyAlignment="1">
      <alignment horizontal="center" vertical="center" wrapText="1"/>
    </xf>
    <xf numFmtId="49" fontId="33" fillId="5" borderId="1" xfId="0" applyNumberFormat="1" applyFont="1" applyFill="1" applyBorder="1" applyAlignment="1">
      <alignment horizontal="center" vertical="center" wrapText="1"/>
    </xf>
    <xf numFmtId="0" fontId="33" fillId="5" borderId="1" xfId="0" applyFont="1" applyFill="1" applyBorder="1" applyAlignment="1">
      <alignment horizontal="center" vertical="center"/>
    </xf>
    <xf numFmtId="49" fontId="33" fillId="5" borderId="5" xfId="0" applyNumberFormat="1" applyFont="1" applyFill="1" applyBorder="1" applyAlignment="1">
      <alignment horizontal="center" vertical="center" wrapText="1"/>
    </xf>
    <xf numFmtId="3" fontId="33" fillId="5" borderId="1" xfId="0" applyNumberFormat="1" applyFont="1" applyFill="1" applyBorder="1" applyAlignment="1">
      <alignment horizontal="center" vertical="center" wrapText="1"/>
    </xf>
    <xf numFmtId="3" fontId="33" fillId="5" borderId="1" xfId="0" applyNumberFormat="1" applyFont="1" applyFill="1" applyBorder="1" applyAlignment="1">
      <alignment horizontal="center" vertical="center"/>
    </xf>
    <xf numFmtId="1" fontId="34" fillId="5" borderId="1" xfId="0" applyNumberFormat="1" applyFont="1" applyFill="1" applyBorder="1" applyAlignment="1">
      <alignment horizontal="center" vertical="center" wrapText="1"/>
    </xf>
    <xf numFmtId="3" fontId="34" fillId="5" borderId="1" xfId="0" applyNumberFormat="1" applyFont="1" applyFill="1" applyBorder="1" applyAlignment="1">
      <alignment horizontal="center" vertical="center" wrapText="1"/>
    </xf>
    <xf numFmtId="0" fontId="34" fillId="5" borderId="1" xfId="0" quotePrefix="1" applyFont="1" applyFill="1" applyBorder="1" applyAlignment="1">
      <alignment horizontal="center" vertical="center" wrapText="1"/>
    </xf>
    <xf numFmtId="16" fontId="33" fillId="5" borderId="1" xfId="0" applyNumberFormat="1" applyFont="1" applyFill="1" applyBorder="1" applyAlignment="1">
      <alignment horizontal="center" vertical="center" wrapText="1"/>
    </xf>
    <xf numFmtId="17" fontId="33" fillId="5" borderId="1" xfId="0" applyNumberFormat="1" applyFont="1" applyFill="1" applyBorder="1" applyAlignment="1">
      <alignment horizontal="center" vertical="center" wrapText="1"/>
    </xf>
    <xf numFmtId="4" fontId="33" fillId="5" borderId="1" xfId="0" applyNumberFormat="1" applyFont="1" applyFill="1" applyBorder="1" applyAlignment="1">
      <alignment horizontal="center" vertical="center"/>
    </xf>
    <xf numFmtId="165" fontId="33" fillId="5" borderId="1" xfId="0" applyNumberFormat="1" applyFont="1" applyFill="1" applyBorder="1" applyAlignment="1">
      <alignment horizontal="center" vertical="center"/>
    </xf>
    <xf numFmtId="165" fontId="17" fillId="5" borderId="1" xfId="0" applyNumberFormat="1" applyFont="1" applyFill="1" applyBorder="1" applyAlignment="1">
      <alignment horizontal="center" vertical="center"/>
    </xf>
    <xf numFmtId="0" fontId="37" fillId="5" borderId="1" xfId="0" applyFont="1" applyFill="1" applyBorder="1" applyAlignment="1">
      <alignment horizontal="center" vertical="center" wrapText="1"/>
    </xf>
    <xf numFmtId="165" fontId="37" fillId="5" borderId="1" xfId="0" applyNumberFormat="1" applyFont="1" applyFill="1" applyBorder="1" applyAlignment="1">
      <alignment horizontal="center" vertical="center" wrapText="1"/>
    </xf>
    <xf numFmtId="165" fontId="33" fillId="5" borderId="1" xfId="0" applyNumberFormat="1" applyFont="1" applyFill="1" applyBorder="1" applyAlignment="1">
      <alignment horizontal="center" vertical="center" wrapText="1"/>
    </xf>
    <xf numFmtId="0" fontId="33" fillId="5" borderId="3" xfId="0" applyFont="1" applyFill="1" applyBorder="1" applyAlignment="1">
      <alignment horizontal="center" vertical="center"/>
    </xf>
    <xf numFmtId="0" fontId="33" fillId="5" borderId="3" xfId="0" applyFont="1" applyFill="1" applyBorder="1" applyAlignment="1">
      <alignment horizontal="center" vertical="center" wrapText="1"/>
    </xf>
    <xf numFmtId="0" fontId="33" fillId="5" borderId="5" xfId="0" applyFont="1" applyFill="1" applyBorder="1" applyAlignment="1">
      <alignment horizontal="center" vertical="center" wrapText="1"/>
    </xf>
    <xf numFmtId="165" fontId="17" fillId="5" borderId="5" xfId="0" applyNumberFormat="1" applyFont="1" applyFill="1" applyBorder="1" applyAlignment="1">
      <alignment horizontal="center" vertical="center"/>
    </xf>
    <xf numFmtId="0" fontId="37" fillId="5" borderId="7" xfId="0" applyFont="1" applyFill="1" applyBorder="1" applyAlignment="1">
      <alignment horizontal="center" vertical="center" wrapText="1"/>
    </xf>
    <xf numFmtId="0" fontId="17" fillId="5" borderId="0" xfId="0" applyFont="1" applyFill="1" applyAlignment="1">
      <alignment horizontal="center" vertical="center" wrapText="1"/>
    </xf>
    <xf numFmtId="165" fontId="37" fillId="5" borderId="7" xfId="0" applyNumberFormat="1" applyFont="1" applyFill="1" applyBorder="1" applyAlignment="1">
      <alignment horizontal="center" vertical="center" wrapText="1"/>
    </xf>
    <xf numFmtId="0" fontId="38" fillId="5" borderId="3" xfId="0" applyFont="1" applyFill="1" applyBorder="1" applyAlignment="1">
      <alignment horizontal="center" vertical="center" wrapText="1"/>
    </xf>
    <xf numFmtId="0" fontId="33" fillId="5" borderId="17" xfId="0" applyFont="1" applyFill="1" applyBorder="1" applyAlignment="1">
      <alignment horizontal="center" vertical="center"/>
    </xf>
    <xf numFmtId="0" fontId="17" fillId="5" borderId="8" xfId="0" applyFont="1" applyFill="1" applyBorder="1" applyAlignment="1">
      <alignment horizontal="center" vertical="center" wrapText="1"/>
    </xf>
    <xf numFmtId="0" fontId="33" fillId="5" borderId="18" xfId="0" applyFont="1" applyFill="1" applyBorder="1" applyAlignment="1">
      <alignment horizontal="center" vertical="center"/>
    </xf>
    <xf numFmtId="0" fontId="33" fillId="5" borderId="7" xfId="0" applyFont="1" applyFill="1" applyBorder="1" applyAlignment="1">
      <alignment horizontal="center" vertical="center" wrapText="1"/>
    </xf>
    <xf numFmtId="0" fontId="17" fillId="5" borderId="0" xfId="0" applyFont="1" applyFill="1" applyAlignment="1">
      <alignment horizontal="center" vertical="center"/>
    </xf>
    <xf numFmtId="165" fontId="33" fillId="5" borderId="7" xfId="0" applyNumberFormat="1" applyFont="1" applyFill="1" applyBorder="1" applyAlignment="1">
      <alignment horizontal="center" vertical="center" wrapText="1"/>
    </xf>
    <xf numFmtId="3" fontId="0" fillId="5" borderId="1" xfId="0" applyNumberFormat="1" applyFill="1" applyBorder="1" applyAlignment="1">
      <alignment horizontal="center" vertical="center" wrapText="1"/>
    </xf>
    <xf numFmtId="0" fontId="0" fillId="5" borderId="1" xfId="0" applyFill="1" applyBorder="1" applyAlignment="1">
      <alignment horizontal="left" vertical="center"/>
    </xf>
    <xf numFmtId="0" fontId="24" fillId="5" borderId="1" xfId="0" applyFont="1" applyFill="1" applyBorder="1" applyAlignment="1">
      <alignment horizontal="center" vertical="center"/>
    </xf>
    <xf numFmtId="0" fontId="24" fillId="5" borderId="1" xfId="0" applyFont="1" applyFill="1" applyBorder="1" applyAlignment="1">
      <alignment horizontal="center" vertical="center" wrapText="1"/>
    </xf>
    <xf numFmtId="4" fontId="24" fillId="5" borderId="1" xfId="0" applyNumberFormat="1" applyFont="1" applyFill="1" applyBorder="1" applyAlignment="1">
      <alignment vertical="center" wrapText="1"/>
    </xf>
    <xf numFmtId="0" fontId="24" fillId="5" borderId="1" xfId="0" applyFont="1" applyFill="1" applyBorder="1" applyAlignment="1">
      <alignment vertical="center" wrapText="1"/>
    </xf>
    <xf numFmtId="0" fontId="24" fillId="5" borderId="1" xfId="0" applyFont="1" applyFill="1" applyBorder="1" applyAlignment="1">
      <alignment vertical="center"/>
    </xf>
    <xf numFmtId="0" fontId="0" fillId="5" borderId="0" xfId="0" applyFill="1" applyAlignment="1">
      <alignment vertical="center" wrapText="1"/>
    </xf>
    <xf numFmtId="3" fontId="24" fillId="5" borderId="1" xfId="0" applyNumberFormat="1" applyFont="1" applyFill="1" applyBorder="1" applyAlignment="1">
      <alignment horizontal="center" vertical="center" wrapText="1"/>
    </xf>
    <xf numFmtId="0" fontId="10" fillId="5" borderId="4" xfId="0" applyFont="1" applyFill="1" applyBorder="1" applyAlignment="1">
      <alignment horizontal="center" vertical="center" wrapText="1"/>
    </xf>
    <xf numFmtId="4" fontId="10" fillId="5" borderId="4" xfId="0" applyNumberFormat="1"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5" xfId="0" applyFont="1" applyFill="1" applyBorder="1" applyAlignment="1">
      <alignment horizontal="center" vertical="center" wrapText="1"/>
    </xf>
    <xf numFmtId="49" fontId="10" fillId="5" borderId="5" xfId="0" applyNumberFormat="1" applyFont="1" applyFill="1" applyBorder="1" applyAlignment="1">
      <alignment horizontal="center" vertical="center" wrapText="1"/>
    </xf>
    <xf numFmtId="4" fontId="10" fillId="5" borderId="5" xfId="0" applyNumberFormat="1" applyFont="1" applyFill="1" applyBorder="1" applyAlignment="1">
      <alignment horizontal="center" vertical="center" wrapText="1"/>
    </xf>
    <xf numFmtId="0" fontId="10" fillId="5" borderId="1" xfId="0" applyFont="1" applyFill="1" applyBorder="1" applyAlignment="1">
      <alignment horizontal="center" vertical="center" wrapText="1"/>
    </xf>
    <xf numFmtId="4" fontId="10" fillId="5" borderId="1" xfId="0" applyNumberFormat="1" applyFont="1" applyFill="1" applyBorder="1" applyAlignment="1">
      <alignment horizontal="center" vertical="center" wrapText="1"/>
    </xf>
    <xf numFmtId="2" fontId="10" fillId="5" borderId="1" xfId="0" applyNumberFormat="1" applyFont="1" applyFill="1" applyBorder="1" applyAlignment="1">
      <alignment horizontal="center" vertical="center" wrapText="1"/>
    </xf>
    <xf numFmtId="49" fontId="10" fillId="5" borderId="1" xfId="0" applyNumberFormat="1" applyFont="1" applyFill="1" applyBorder="1" applyAlignment="1">
      <alignment horizontal="center" vertical="center" wrapText="1"/>
    </xf>
    <xf numFmtId="0" fontId="40" fillId="5" borderId="1" xfId="0" applyFont="1" applyFill="1" applyBorder="1" applyAlignment="1">
      <alignment horizontal="center" wrapText="1"/>
    </xf>
    <xf numFmtId="17" fontId="10" fillId="5" borderId="1" xfId="0" applyNumberFormat="1" applyFont="1" applyFill="1" applyBorder="1" applyAlignment="1">
      <alignment horizontal="center" vertical="center" wrapText="1"/>
    </xf>
    <xf numFmtId="2" fontId="10" fillId="5" borderId="5" xfId="0" applyNumberFormat="1" applyFont="1" applyFill="1" applyBorder="1" applyAlignment="1">
      <alignment horizontal="center" vertical="center" wrapText="1"/>
    </xf>
    <xf numFmtId="0" fontId="41" fillId="5" borderId="1" xfId="0" applyFont="1" applyFill="1" applyBorder="1" applyAlignment="1">
      <alignment horizontal="center" vertical="center" wrapText="1"/>
    </xf>
    <xf numFmtId="4" fontId="10" fillId="5" borderId="2" xfId="0" applyNumberFormat="1" applyFont="1" applyFill="1" applyBorder="1" applyAlignment="1">
      <alignment horizontal="center" vertical="center" wrapText="1"/>
    </xf>
    <xf numFmtId="17" fontId="11" fillId="5" borderId="1" xfId="0" applyNumberFormat="1" applyFont="1" applyFill="1" applyBorder="1" applyAlignment="1">
      <alignment horizontal="center" vertical="center" wrapText="1"/>
    </xf>
    <xf numFmtId="49" fontId="11" fillId="5" borderId="1" xfId="0" applyNumberFormat="1" applyFont="1" applyFill="1" applyBorder="1" applyAlignment="1">
      <alignment horizontal="center" vertical="center" wrapText="1"/>
    </xf>
    <xf numFmtId="0" fontId="11" fillId="5" borderId="1" xfId="0" applyFont="1" applyFill="1" applyBorder="1" applyAlignment="1">
      <alignment horizontal="center" vertical="center"/>
    </xf>
    <xf numFmtId="0" fontId="11" fillId="5" borderId="1" xfId="0" applyFont="1" applyFill="1" applyBorder="1" applyAlignment="1">
      <alignment horizontal="center" vertical="center" wrapText="1"/>
    </xf>
    <xf numFmtId="0" fontId="11" fillId="5" borderId="1" xfId="0" quotePrefix="1" applyFont="1" applyFill="1" applyBorder="1" applyAlignment="1">
      <alignment horizontal="center" vertical="center"/>
    </xf>
    <xf numFmtId="0" fontId="11" fillId="5" borderId="7" xfId="0" applyFont="1" applyFill="1" applyBorder="1" applyAlignment="1">
      <alignment vertical="center"/>
    </xf>
    <xf numFmtId="0" fontId="11" fillId="5" borderId="0" xfId="0" applyFont="1" applyFill="1" applyAlignment="1">
      <alignment horizontal="center" vertical="center" wrapText="1"/>
    </xf>
    <xf numFmtId="4" fontId="11" fillId="5" borderId="1" xfId="0" applyNumberFormat="1" applyFont="1" applyFill="1" applyBorder="1" applyAlignment="1">
      <alignment horizontal="center" vertical="center"/>
    </xf>
    <xf numFmtId="0" fontId="34" fillId="5" borderId="1" xfId="0" applyFont="1" applyFill="1" applyBorder="1" applyAlignment="1">
      <alignment horizontal="center" vertical="center" wrapText="1"/>
    </xf>
    <xf numFmtId="0" fontId="34" fillId="5" borderId="1" xfId="0" applyFont="1" applyFill="1" applyBorder="1" applyAlignment="1">
      <alignment horizontal="center" vertical="center"/>
    </xf>
    <xf numFmtId="4" fontId="34" fillId="5" borderId="1" xfId="0" applyNumberFormat="1" applyFont="1" applyFill="1" applyBorder="1" applyAlignment="1">
      <alignment horizontal="center" vertical="center" wrapText="1"/>
    </xf>
    <xf numFmtId="49" fontId="34" fillId="5" borderId="1" xfId="0" applyNumberFormat="1" applyFont="1" applyFill="1" applyBorder="1" applyAlignment="1">
      <alignment horizontal="center" vertical="center" wrapText="1"/>
    </xf>
    <xf numFmtId="0" fontId="34" fillId="5" borderId="1" xfId="0" applyFont="1" applyFill="1" applyBorder="1" applyAlignment="1">
      <alignment horizontal="center" vertical="top" wrapText="1"/>
    </xf>
    <xf numFmtId="0" fontId="36" fillId="5" borderId="1" xfId="0" applyFont="1" applyFill="1" applyBorder="1" applyAlignment="1">
      <alignment horizontal="center" vertical="top" wrapText="1"/>
    </xf>
    <xf numFmtId="0" fontId="36" fillId="5" borderId="1" xfId="0" applyFont="1" applyFill="1" applyBorder="1" applyAlignment="1">
      <alignment horizontal="center" vertical="center" wrapText="1"/>
    </xf>
    <xf numFmtId="0" fontId="36" fillId="5" borderId="1" xfId="0" applyFont="1" applyFill="1" applyBorder="1" applyAlignment="1">
      <alignment horizontal="left" vertical="top" wrapText="1"/>
    </xf>
    <xf numFmtId="4" fontId="39" fillId="5" borderId="1" xfId="0" applyNumberFormat="1" applyFont="1" applyFill="1" applyBorder="1" applyAlignment="1">
      <alignment horizontal="center" vertical="center"/>
    </xf>
    <xf numFmtId="0" fontId="39" fillId="5" borderId="0" xfId="0" applyFont="1" applyFill="1" applyAlignment="1">
      <alignment horizontal="center" vertical="center"/>
    </xf>
    <xf numFmtId="0" fontId="39" fillId="5" borderId="1" xfId="0" applyFont="1" applyFill="1" applyBorder="1" applyAlignment="1">
      <alignment horizontal="center" vertical="center"/>
    </xf>
    <xf numFmtId="0" fontId="0" fillId="9" borderId="1" xfId="0" applyFill="1" applyBorder="1" applyAlignment="1">
      <alignment horizontal="center"/>
    </xf>
    <xf numFmtId="0" fontId="2" fillId="5" borderId="1" xfId="0" applyFont="1" applyFill="1" applyBorder="1" applyAlignment="1">
      <alignment horizontal="center" vertical="center"/>
    </xf>
    <xf numFmtId="0" fontId="0" fillId="0" borderId="1" xfId="0" applyBorder="1" applyAlignment="1">
      <alignment horizontal="center" vertical="center"/>
    </xf>
    <xf numFmtId="0" fontId="10" fillId="4" borderId="5" xfId="0" applyFont="1" applyFill="1" applyBorder="1" applyAlignment="1">
      <alignment horizontal="center" vertical="center"/>
    </xf>
    <xf numFmtId="0" fontId="10" fillId="4" borderId="5"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10" fillId="4"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xf>
    <xf numFmtId="0" fontId="0" fillId="7" borderId="1" xfId="0" applyFill="1" applyBorder="1" applyAlignment="1">
      <alignment horizontal="center"/>
    </xf>
    <xf numFmtId="0" fontId="0" fillId="5" borderId="1" xfId="0" applyFill="1" applyBorder="1" applyAlignment="1">
      <alignment horizontal="center" vertical="center"/>
    </xf>
    <xf numFmtId="0" fontId="0" fillId="5" borderId="1" xfId="0" applyFill="1" applyBorder="1" applyAlignment="1">
      <alignment horizontal="center" vertical="center" wrapText="1"/>
    </xf>
    <xf numFmtId="4" fontId="0" fillId="5" borderId="1" xfId="0" applyNumberFormat="1" applyFill="1" applyBorder="1" applyAlignment="1">
      <alignment horizontal="center" vertical="center"/>
    </xf>
    <xf numFmtId="4" fontId="0" fillId="5" borderId="1" xfId="0" applyNumberFormat="1" applyFill="1" applyBorder="1" applyAlignment="1">
      <alignment horizontal="center" vertical="center" wrapText="1"/>
    </xf>
    <xf numFmtId="0" fontId="0" fillId="5" borderId="7" xfId="0" applyFill="1" applyBorder="1" applyAlignment="1">
      <alignment horizontal="center" vertical="center" wrapText="1"/>
    </xf>
    <xf numFmtId="17" fontId="0" fillId="5" borderId="1" xfId="0" applyNumberFormat="1" applyFill="1" applyBorder="1" applyAlignment="1">
      <alignment horizontal="center" vertical="center" wrapText="1"/>
    </xf>
    <xf numFmtId="0" fontId="17" fillId="5" borderId="1" xfId="0" applyFont="1" applyFill="1" applyBorder="1" applyAlignment="1">
      <alignment horizontal="center" vertical="center" wrapText="1"/>
    </xf>
    <xf numFmtId="17" fontId="17" fillId="5" borderId="1" xfId="0" applyNumberFormat="1" applyFont="1" applyFill="1" applyBorder="1" applyAlignment="1">
      <alignment horizontal="center" vertical="center" wrapText="1"/>
    </xf>
    <xf numFmtId="166" fontId="17" fillId="5" borderId="1" xfId="0" applyNumberFormat="1" applyFont="1" applyFill="1" applyBorder="1" applyAlignment="1">
      <alignment horizontal="center" vertical="center" wrapText="1"/>
    </xf>
    <xf numFmtId="0" fontId="11" fillId="5" borderId="1" xfId="0" applyFont="1" applyFill="1" applyBorder="1" applyAlignment="1">
      <alignment horizontal="center" vertical="center" wrapText="1"/>
    </xf>
    <xf numFmtId="17" fontId="11" fillId="5" borderId="1" xfId="0" applyNumberFormat="1"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5" borderId="5" xfId="0" applyFont="1" applyFill="1" applyBorder="1" applyAlignment="1">
      <alignment horizontal="center" vertical="center" wrapText="1"/>
    </xf>
    <xf numFmtId="165" fontId="11" fillId="5" borderId="1" xfId="0" applyNumberFormat="1" applyFont="1" applyFill="1" applyBorder="1" applyAlignment="1">
      <alignment horizontal="center" vertical="center" wrapText="1"/>
    </xf>
    <xf numFmtId="0" fontId="11" fillId="5" borderId="1" xfId="0" applyFont="1" applyFill="1" applyBorder="1" applyAlignment="1">
      <alignment horizontal="center" vertical="center"/>
    </xf>
    <xf numFmtId="17" fontId="11" fillId="5" borderId="5" xfId="0" applyNumberFormat="1" applyFont="1" applyFill="1" applyBorder="1" applyAlignment="1">
      <alignment horizontal="center" vertical="center" wrapText="1"/>
    </xf>
    <xf numFmtId="166" fontId="11" fillId="5" borderId="1" xfId="0" applyNumberFormat="1" applyFont="1" applyFill="1" applyBorder="1" applyAlignment="1">
      <alignment horizontal="center" vertical="center" wrapText="1"/>
    </xf>
    <xf numFmtId="49" fontId="11" fillId="5" borderId="1" xfId="0" applyNumberFormat="1" applyFont="1" applyFill="1" applyBorder="1" applyAlignment="1">
      <alignment horizontal="center" vertical="center" wrapText="1"/>
    </xf>
    <xf numFmtId="49" fontId="11" fillId="5" borderId="5"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0" fillId="7" borderId="1" xfId="0" applyFill="1" applyBorder="1" applyAlignment="1">
      <alignment wrapText="1"/>
    </xf>
    <xf numFmtId="4" fontId="0" fillId="0" borderId="1" xfId="0" applyNumberFormat="1" applyBorder="1" applyAlignment="1">
      <alignment horizont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center" wrapText="1"/>
    </xf>
    <xf numFmtId="0" fontId="42" fillId="0" borderId="1" xfId="0" applyFont="1" applyBorder="1" applyAlignment="1">
      <alignment horizontal="center" wrapText="1"/>
    </xf>
    <xf numFmtId="49" fontId="11" fillId="0" borderId="1" xfId="0" applyNumberFormat="1" applyFont="1" applyBorder="1" applyAlignment="1">
      <alignment horizontal="center" vertical="center" wrapText="1"/>
    </xf>
    <xf numFmtId="17" fontId="11" fillId="0" borderId="1" xfId="0" applyNumberFormat="1" applyFont="1" applyBorder="1" applyAlignment="1">
      <alignment horizontal="center" vertical="center" wrapText="1"/>
    </xf>
    <xf numFmtId="17" fontId="11" fillId="0" borderId="5" xfId="0" applyNumberFormat="1" applyFont="1" applyBorder="1" applyAlignment="1">
      <alignment horizontal="center" vertical="center" wrapText="1"/>
    </xf>
    <xf numFmtId="49" fontId="11" fillId="0" borderId="5" xfId="0" applyNumberFormat="1" applyFont="1" applyBorder="1" applyAlignment="1">
      <alignment horizontal="center" vertical="center" wrapText="1"/>
    </xf>
    <xf numFmtId="0" fontId="11" fillId="0" borderId="1" xfId="0" quotePrefix="1" applyFont="1" applyBorder="1" applyAlignment="1">
      <alignment horizontal="center" vertical="center"/>
    </xf>
    <xf numFmtId="0" fontId="10" fillId="4" borderId="5" xfId="0" applyFont="1" applyFill="1" applyBorder="1" applyAlignment="1">
      <alignment horizontal="center" vertical="center"/>
    </xf>
    <xf numFmtId="0" fontId="10" fillId="4" borderId="5"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10" fillId="4"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center" vertical="center"/>
    </xf>
    <xf numFmtId="4" fontId="2" fillId="5" borderId="1" xfId="0" applyNumberFormat="1" applyFont="1" applyFill="1" applyBorder="1" applyAlignment="1">
      <alignment horizontal="center" vertical="center"/>
    </xf>
    <xf numFmtId="3" fontId="2" fillId="5" borderId="1" xfId="0" applyNumberFormat="1" applyFont="1" applyFill="1" applyBorder="1" applyAlignment="1">
      <alignment horizontal="center" vertical="center"/>
    </xf>
    <xf numFmtId="17" fontId="2" fillId="5" borderId="1" xfId="0" applyNumberFormat="1" applyFont="1" applyFill="1" applyBorder="1" applyAlignment="1">
      <alignment horizontal="center" vertical="center" wrapText="1"/>
    </xf>
    <xf numFmtId="0" fontId="15" fillId="5" borderId="1" xfId="0" applyFont="1" applyFill="1" applyBorder="1" applyAlignment="1">
      <alignment horizontal="center" vertical="center"/>
    </xf>
    <xf numFmtId="17" fontId="2" fillId="0" borderId="0" xfId="0" applyNumberFormat="1" applyFont="1" applyAlignment="1">
      <alignment horizontal="center" vertical="center" wrapText="1"/>
    </xf>
    <xf numFmtId="4" fontId="2" fillId="0" borderId="8" xfId="0" applyNumberFormat="1" applyFont="1" applyBorder="1" applyAlignment="1">
      <alignment horizontal="center" vertical="center"/>
    </xf>
    <xf numFmtId="1" fontId="0" fillId="0" borderId="1" xfId="0" applyNumberFormat="1" applyBorder="1" applyAlignment="1">
      <alignment horizontal="center"/>
    </xf>
    <xf numFmtId="0" fontId="0" fillId="0" borderId="1" xfId="0" applyBorder="1" applyAlignment="1">
      <alignment horizontal="center"/>
    </xf>
    <xf numFmtId="4" fontId="0" fillId="0" borderId="1" xfId="0" applyNumberFormat="1" applyBorder="1"/>
    <xf numFmtId="0" fontId="0" fillId="9" borderId="1" xfId="0" applyFill="1" applyBorder="1" applyAlignment="1">
      <alignment wrapText="1"/>
    </xf>
    <xf numFmtId="0" fontId="32" fillId="0" borderId="0" xfId="0" applyFont="1" applyAlignment="1"/>
    <xf numFmtId="4" fontId="32" fillId="0" borderId="0" xfId="0" applyNumberFormat="1" applyFont="1"/>
    <xf numFmtId="0" fontId="10" fillId="4" borderId="5" xfId="0" applyFont="1" applyFill="1" applyBorder="1" applyAlignment="1">
      <alignment horizontal="center" vertical="center"/>
    </xf>
    <xf numFmtId="0" fontId="10" fillId="4" borderId="5"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10" fillId="4"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center" vertical="center"/>
    </xf>
    <xf numFmtId="0" fontId="2" fillId="5" borderId="5" xfId="0" applyFont="1" applyFill="1" applyBorder="1" applyAlignment="1">
      <alignment horizontal="center" vertical="center"/>
    </xf>
    <xf numFmtId="2" fontId="2" fillId="5" borderId="1" xfId="0" applyNumberFormat="1" applyFont="1" applyFill="1" applyBorder="1" applyAlignment="1">
      <alignment horizontal="center" vertical="center" wrapText="1"/>
    </xf>
    <xf numFmtId="4" fontId="2" fillId="5" borderId="1" xfId="0" applyNumberFormat="1" applyFont="1" applyFill="1" applyBorder="1" applyAlignment="1">
      <alignment horizontal="center" vertical="center" wrapText="1"/>
    </xf>
    <xf numFmtId="0" fontId="0" fillId="7" borderId="1" xfId="0" applyFill="1" applyBorder="1" applyAlignment="1">
      <alignment horizontal="center"/>
    </xf>
    <xf numFmtId="0" fontId="0" fillId="5" borderId="1" xfId="0" applyFill="1" applyBorder="1" applyAlignment="1">
      <alignment horizontal="center" vertical="center"/>
    </xf>
    <xf numFmtId="0" fontId="0" fillId="5" borderId="1" xfId="0" applyFill="1" applyBorder="1" applyAlignment="1">
      <alignment horizontal="center" vertical="center" wrapText="1"/>
    </xf>
    <xf numFmtId="0" fontId="22" fillId="5" borderId="1" xfId="0" applyFont="1" applyFill="1" applyBorder="1" applyAlignment="1">
      <alignment horizontal="center" vertical="center" wrapText="1"/>
    </xf>
    <xf numFmtId="0" fontId="22" fillId="5" borderId="1" xfId="0" applyFont="1" applyFill="1" applyBorder="1" applyAlignment="1">
      <alignment horizontal="center" vertical="center"/>
    </xf>
    <xf numFmtId="0" fontId="21" fillId="4" borderId="5" xfId="0" applyFont="1" applyFill="1" applyBorder="1" applyAlignment="1">
      <alignment horizontal="center" vertical="center"/>
    </xf>
    <xf numFmtId="0" fontId="21" fillId="4" borderId="5" xfId="0" applyFont="1" applyFill="1" applyBorder="1" applyAlignment="1">
      <alignment horizontal="center" vertical="center" wrapText="1"/>
    </xf>
    <xf numFmtId="0" fontId="21" fillId="4" borderId="1" xfId="0" applyFont="1" applyFill="1" applyBorder="1" applyAlignment="1">
      <alignment horizontal="center" vertical="center" wrapText="1"/>
    </xf>
    <xf numFmtId="4" fontId="21" fillId="4" borderId="1" xfId="0" applyNumberFormat="1" applyFont="1" applyFill="1" applyBorder="1" applyAlignment="1">
      <alignment horizontal="center" vertical="center" wrapText="1"/>
    </xf>
    <xf numFmtId="4" fontId="22" fillId="5" borderId="1" xfId="0" applyNumberFormat="1" applyFont="1" applyFill="1" applyBorder="1" applyAlignment="1">
      <alignment horizontal="center" vertical="center"/>
    </xf>
    <xf numFmtId="17" fontId="22" fillId="5" borderId="1" xfId="0" applyNumberFormat="1" applyFont="1" applyFill="1" applyBorder="1" applyAlignment="1">
      <alignment horizontal="center" vertical="center" wrapText="1"/>
    </xf>
    <xf numFmtId="0" fontId="34" fillId="5" borderId="1" xfId="0" applyFont="1" applyFill="1" applyBorder="1" applyAlignment="1">
      <alignment horizontal="center" vertical="center"/>
    </xf>
    <xf numFmtId="0" fontId="34" fillId="5" borderId="1" xfId="0" applyFont="1" applyFill="1" applyBorder="1" applyAlignment="1">
      <alignment horizontal="center" vertical="center" wrapText="1"/>
    </xf>
    <xf numFmtId="17" fontId="34" fillId="5" borderId="1" xfId="0" applyNumberFormat="1" applyFont="1" applyFill="1" applyBorder="1" applyAlignment="1">
      <alignment horizontal="center" vertical="center" wrapText="1"/>
    </xf>
    <xf numFmtId="49" fontId="34" fillId="5" borderId="1" xfId="0" applyNumberFormat="1" applyFont="1" applyFill="1" applyBorder="1" applyAlignment="1">
      <alignment horizontal="center" vertical="center" wrapText="1"/>
    </xf>
    <xf numFmtId="0" fontId="28" fillId="5" borderId="1" xfId="0" applyFont="1" applyFill="1" applyBorder="1" applyAlignment="1">
      <alignment horizontal="center" vertical="center" wrapText="1"/>
    </xf>
    <xf numFmtId="0" fontId="35" fillId="5" borderId="1" xfId="0" applyFont="1" applyFill="1" applyBorder="1" applyAlignment="1">
      <alignment horizontal="center" vertical="center" wrapText="1"/>
    </xf>
    <xf numFmtId="49" fontId="34" fillId="5" borderId="5" xfId="0" applyNumberFormat="1" applyFont="1" applyFill="1" applyBorder="1" applyAlignment="1">
      <alignment horizontal="center" vertical="center" wrapText="1"/>
    </xf>
    <xf numFmtId="0" fontId="34" fillId="5" borderId="5" xfId="0" applyFont="1" applyFill="1" applyBorder="1" applyAlignment="1">
      <alignment horizontal="center" vertical="center" wrapText="1"/>
    </xf>
    <xf numFmtId="0" fontId="0" fillId="5" borderId="4" xfId="0" applyFill="1" applyBorder="1" applyAlignment="1">
      <alignment horizontal="left" vertical="center" wrapText="1"/>
    </xf>
    <xf numFmtId="0" fontId="0" fillId="0" borderId="1" xfId="0" applyBorder="1" applyAlignment="1">
      <alignment horizontal="center" vertical="center" wrapText="1"/>
    </xf>
    <xf numFmtId="17" fontId="2" fillId="5" borderId="7" xfId="0" applyNumberFormat="1" applyFont="1" applyFill="1" applyBorder="1" applyAlignment="1">
      <alignment horizontal="left" vertical="center" wrapText="1"/>
    </xf>
    <xf numFmtId="0" fontId="0" fillId="5" borderId="1" xfId="0" applyFill="1"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1" fontId="10" fillId="4"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center" vertical="center"/>
    </xf>
    <xf numFmtId="4" fontId="2" fillId="5" borderId="1" xfId="0" applyNumberFormat="1" applyFont="1" applyFill="1" applyBorder="1" applyAlignment="1">
      <alignment horizontal="center" vertical="center"/>
    </xf>
    <xf numFmtId="17" fontId="2" fillId="5"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0" fontId="34" fillId="0" borderId="1" xfId="0" applyFont="1" applyFill="1" applyBorder="1" applyAlignment="1">
      <alignment horizontal="center" vertical="center"/>
    </xf>
    <xf numFmtId="0" fontId="34" fillId="0" borderId="1" xfId="0" applyFont="1" applyFill="1" applyBorder="1" applyAlignment="1">
      <alignment horizontal="center" vertical="center" wrapText="1"/>
    </xf>
    <xf numFmtId="0" fontId="2" fillId="0" borderId="0" xfId="0" applyFont="1" applyFill="1"/>
    <xf numFmtId="0" fontId="11" fillId="0" borderId="1" xfId="0" applyFont="1" applyFill="1" applyBorder="1" applyAlignment="1">
      <alignment horizontal="center" vertical="center" wrapText="1"/>
    </xf>
    <xf numFmtId="0" fontId="11" fillId="0" borderId="0" xfId="0" applyFont="1" applyFill="1" applyAlignment="1">
      <alignment vertical="center"/>
    </xf>
    <xf numFmtId="0" fontId="11" fillId="0" borderId="0" xfId="0" applyFont="1" applyFill="1" applyAlignment="1">
      <alignment vertical="center" wrapText="1"/>
    </xf>
    <xf numFmtId="2" fontId="11" fillId="0" borderId="1" xfId="0" applyNumberFormat="1" applyFont="1" applyFill="1" applyBorder="1" applyAlignment="1">
      <alignment horizontal="center" vertical="center" wrapText="1"/>
    </xf>
    <xf numFmtId="17" fontId="11"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0" fillId="9" borderId="1" xfId="0" applyFill="1" applyBorder="1" applyAlignment="1"/>
    <xf numFmtId="0" fontId="10" fillId="4" borderId="4" xfId="0" applyFont="1" applyFill="1" applyBorder="1" applyAlignment="1">
      <alignment horizontal="center" vertical="center"/>
    </xf>
    <xf numFmtId="0" fontId="10" fillId="4" borderId="5" xfId="0" applyFont="1" applyFill="1" applyBorder="1" applyAlignment="1">
      <alignment horizontal="center" vertical="center"/>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2"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0" fillId="0" borderId="3" xfId="0" applyBorder="1" applyAlignment="1">
      <alignment horizontal="center"/>
    </xf>
    <xf numFmtId="4" fontId="10" fillId="4" borderId="1" xfId="0" applyNumberFormat="1"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5" xfId="0" applyFont="1" applyFill="1" applyBorder="1" applyAlignment="1">
      <alignment horizontal="center" vertical="center" wrapText="1"/>
    </xf>
    <xf numFmtId="17" fontId="2" fillId="5" borderId="4" xfId="0" applyNumberFormat="1" applyFont="1" applyFill="1" applyBorder="1" applyAlignment="1">
      <alignment horizontal="center" vertical="center" wrapText="1"/>
    </xf>
    <xf numFmtId="17" fontId="2" fillId="5" borderId="7" xfId="0" applyNumberFormat="1" applyFont="1" applyFill="1" applyBorder="1" applyAlignment="1">
      <alignment horizontal="center" vertical="center" wrapText="1"/>
    </xf>
    <xf numFmtId="17" fontId="2" fillId="5" borderId="5" xfId="0" applyNumberFormat="1" applyFont="1" applyFill="1" applyBorder="1" applyAlignment="1">
      <alignment horizontal="center" vertical="center" wrapText="1"/>
    </xf>
    <xf numFmtId="4" fontId="2" fillId="5" borderId="4" xfId="0" applyNumberFormat="1" applyFont="1" applyFill="1" applyBorder="1" applyAlignment="1">
      <alignment horizontal="center" vertical="center"/>
    </xf>
    <xf numFmtId="4" fontId="2" fillId="5" borderId="7" xfId="0" applyNumberFormat="1" applyFont="1" applyFill="1" applyBorder="1" applyAlignment="1">
      <alignment horizontal="center" vertical="center"/>
    </xf>
    <xf numFmtId="4" fontId="2" fillId="5" borderId="5" xfId="0" applyNumberFormat="1" applyFont="1" applyFill="1" applyBorder="1" applyAlignment="1">
      <alignment horizontal="center" vertical="center"/>
    </xf>
    <xf numFmtId="2" fontId="2" fillId="5" borderId="4" xfId="0" applyNumberFormat="1" applyFont="1" applyFill="1" applyBorder="1" applyAlignment="1">
      <alignment horizontal="center" vertical="center"/>
    </xf>
    <xf numFmtId="2" fontId="2" fillId="5" borderId="7" xfId="0" applyNumberFormat="1" applyFont="1" applyFill="1" applyBorder="1" applyAlignment="1">
      <alignment horizontal="center" vertical="center"/>
    </xf>
    <xf numFmtId="2" fontId="2" fillId="5" borderId="5" xfId="0" applyNumberFormat="1" applyFont="1" applyFill="1" applyBorder="1" applyAlignment="1">
      <alignment horizontal="center" vertical="center"/>
    </xf>
    <xf numFmtId="0" fontId="2" fillId="5" borderId="4"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5" xfId="0" applyFont="1" applyFill="1" applyBorder="1" applyAlignment="1">
      <alignment horizontal="center" vertical="center"/>
    </xf>
    <xf numFmtId="2" fontId="2" fillId="5" borderId="4" xfId="0" applyNumberFormat="1" applyFont="1" applyFill="1" applyBorder="1" applyAlignment="1">
      <alignment horizontal="center" vertical="center" wrapText="1"/>
    </xf>
    <xf numFmtId="2" fontId="2" fillId="5" borderId="7" xfId="0" applyNumberFormat="1" applyFont="1" applyFill="1" applyBorder="1" applyAlignment="1">
      <alignment horizontal="center" vertical="center" wrapText="1"/>
    </xf>
    <xf numFmtId="2" fontId="2" fillId="5" borderId="5" xfId="0" applyNumberFormat="1" applyFont="1" applyFill="1" applyBorder="1" applyAlignment="1">
      <alignment horizontal="center" vertical="center" wrapText="1"/>
    </xf>
    <xf numFmtId="4" fontId="2" fillId="5" borderId="1" xfId="0" applyNumberFormat="1" applyFont="1" applyFill="1" applyBorder="1" applyAlignment="1">
      <alignment horizontal="center" vertical="center"/>
    </xf>
    <xf numFmtId="2" fontId="2" fillId="5" borderId="1" xfId="0" applyNumberFormat="1" applyFont="1" applyFill="1" applyBorder="1" applyAlignment="1">
      <alignment horizontal="center" vertical="center"/>
    </xf>
    <xf numFmtId="2" fontId="2" fillId="5" borderId="1" xfId="0" applyNumberFormat="1" applyFont="1" applyFill="1" applyBorder="1" applyAlignment="1">
      <alignment horizontal="center" vertical="center" wrapText="1"/>
    </xf>
    <xf numFmtId="4" fontId="2" fillId="5" borderId="4" xfId="0" applyNumberFormat="1" applyFont="1" applyFill="1" applyBorder="1" applyAlignment="1">
      <alignment horizontal="center" vertical="center" wrapText="1"/>
    </xf>
    <xf numFmtId="4" fontId="2" fillId="5" borderId="7" xfId="0" applyNumberFormat="1" applyFont="1" applyFill="1" applyBorder="1" applyAlignment="1">
      <alignment horizontal="center" vertical="center" wrapText="1"/>
    </xf>
    <xf numFmtId="4" fontId="2" fillId="5" borderId="5" xfId="0" applyNumberFormat="1" applyFont="1" applyFill="1" applyBorder="1" applyAlignment="1">
      <alignment horizontal="center" vertical="center" wrapText="1"/>
    </xf>
    <xf numFmtId="4" fontId="2" fillId="5" borderId="1" xfId="0" applyNumberFormat="1"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7" xfId="0" applyFont="1" applyFill="1" applyBorder="1" applyAlignment="1">
      <alignment horizontal="center" vertical="center" wrapText="1"/>
    </xf>
    <xf numFmtId="2" fontId="2" fillId="0" borderId="4" xfId="0" applyNumberFormat="1" applyFont="1" applyFill="1" applyBorder="1" applyAlignment="1">
      <alignment horizontal="center" vertical="center" wrapText="1"/>
    </xf>
    <xf numFmtId="2" fontId="2" fillId="0" borderId="7" xfId="0" applyNumberFormat="1" applyFont="1" applyFill="1" applyBorder="1" applyAlignment="1">
      <alignment horizontal="center" vertical="center" wrapText="1"/>
    </xf>
    <xf numFmtId="4" fontId="2" fillId="0" borderId="4" xfId="0" applyNumberFormat="1" applyFont="1" applyFill="1" applyBorder="1" applyAlignment="1">
      <alignment horizontal="center" vertical="center" wrapText="1"/>
    </xf>
    <xf numFmtId="4" fontId="2" fillId="0" borderId="7" xfId="0" applyNumberFormat="1" applyFont="1" applyFill="1" applyBorder="1" applyAlignment="1">
      <alignment horizontal="center" vertical="center" wrapText="1"/>
    </xf>
    <xf numFmtId="3" fontId="2" fillId="5" borderId="4" xfId="0" applyNumberFormat="1" applyFont="1" applyFill="1" applyBorder="1" applyAlignment="1">
      <alignment horizontal="center" vertical="center"/>
    </xf>
    <xf numFmtId="3" fontId="2" fillId="5" borderId="7" xfId="0" applyNumberFormat="1" applyFont="1" applyFill="1" applyBorder="1" applyAlignment="1">
      <alignment horizontal="center" vertical="center"/>
    </xf>
    <xf numFmtId="3" fontId="2" fillId="5" borderId="5" xfId="0" applyNumberFormat="1" applyFont="1" applyFill="1" applyBorder="1" applyAlignment="1">
      <alignment horizontal="center" vertical="center"/>
    </xf>
    <xf numFmtId="3" fontId="2" fillId="5" borderId="1" xfId="0" applyNumberFormat="1" applyFont="1" applyFill="1" applyBorder="1" applyAlignment="1">
      <alignment horizontal="center" vertical="center"/>
    </xf>
    <xf numFmtId="3" fontId="2" fillId="5" borderId="4" xfId="0" applyNumberFormat="1" applyFont="1" applyFill="1" applyBorder="1" applyAlignment="1">
      <alignment horizontal="center" vertical="center" wrapText="1"/>
    </xf>
    <xf numFmtId="3" fontId="2" fillId="5" borderId="7" xfId="0" applyNumberFormat="1" applyFont="1" applyFill="1" applyBorder="1" applyAlignment="1">
      <alignment horizontal="center" vertical="center" wrapText="1"/>
    </xf>
    <xf numFmtId="3" fontId="2" fillId="5" borderId="5" xfId="0" applyNumberFormat="1" applyFont="1" applyFill="1" applyBorder="1" applyAlignment="1">
      <alignment horizontal="center" vertical="center" wrapText="1"/>
    </xf>
    <xf numFmtId="167" fontId="2" fillId="5" borderId="1" xfId="0" applyNumberFormat="1" applyFont="1" applyFill="1" applyBorder="1" applyAlignment="1">
      <alignment horizontal="center" vertical="center" wrapText="1"/>
    </xf>
    <xf numFmtId="3" fontId="2" fillId="5" borderId="1" xfId="0" applyNumberFormat="1" applyFont="1" applyFill="1" applyBorder="1" applyAlignment="1">
      <alignment horizontal="center" vertical="center" wrapText="1"/>
    </xf>
    <xf numFmtId="0" fontId="0" fillId="7" borderId="4" xfId="0" applyFill="1" applyBorder="1" applyAlignment="1">
      <alignment horizontal="center" vertical="center"/>
    </xf>
    <xf numFmtId="0" fontId="0" fillId="7" borderId="7" xfId="0" applyFill="1" applyBorder="1" applyAlignment="1">
      <alignment horizontal="center" vertical="center"/>
    </xf>
    <xf numFmtId="0" fontId="0" fillId="7" borderId="5" xfId="0" applyFill="1" applyBorder="1" applyAlignment="1">
      <alignment horizontal="center" vertical="center"/>
    </xf>
    <xf numFmtId="0" fontId="0" fillId="7" borderId="1" xfId="0" applyFill="1" applyBorder="1" applyAlignment="1">
      <alignment horizontal="center"/>
    </xf>
    <xf numFmtId="0" fontId="7" fillId="5" borderId="4"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5" xfId="0" applyFont="1" applyFill="1" applyBorder="1" applyAlignment="1">
      <alignment horizontal="center" vertical="center" wrapText="1"/>
    </xf>
    <xf numFmtId="165" fontId="2" fillId="5" borderId="1" xfId="0" applyNumberFormat="1" applyFont="1" applyFill="1" applyBorder="1" applyAlignment="1">
      <alignment horizontal="center" vertical="center" wrapText="1"/>
    </xf>
    <xf numFmtId="17" fontId="2" fillId="5" borderId="1" xfId="0" applyNumberFormat="1" applyFont="1" applyFill="1" applyBorder="1" applyAlignment="1">
      <alignment horizontal="center" vertical="center" wrapText="1"/>
    </xf>
    <xf numFmtId="17" fontId="7" fillId="5" borderId="4" xfId="0" applyNumberFormat="1" applyFont="1" applyFill="1" applyBorder="1" applyAlignment="1">
      <alignment horizontal="center" vertical="center" wrapText="1"/>
    </xf>
    <xf numFmtId="17" fontId="7" fillId="5" borderId="1" xfId="0" applyNumberFormat="1" applyFont="1" applyFill="1" applyBorder="1" applyAlignment="1">
      <alignment horizontal="center" vertical="center" wrapText="1"/>
    </xf>
    <xf numFmtId="0" fontId="7" fillId="5" borderId="1" xfId="0" applyFont="1" applyFill="1" applyBorder="1" applyAlignment="1">
      <alignment horizontal="center" vertical="center" wrapText="1"/>
    </xf>
    <xf numFmtId="17" fontId="7" fillId="5" borderId="7" xfId="0" applyNumberFormat="1" applyFont="1" applyFill="1" applyBorder="1" applyAlignment="1">
      <alignment horizontal="center" vertical="center" wrapText="1"/>
    </xf>
    <xf numFmtId="17" fontId="7" fillId="5" borderId="5" xfId="0" applyNumberFormat="1" applyFont="1" applyFill="1" applyBorder="1" applyAlignment="1">
      <alignment horizontal="center" vertical="center" wrapText="1"/>
    </xf>
    <xf numFmtId="49" fontId="2" fillId="5" borderId="4" xfId="0" applyNumberFormat="1" applyFont="1" applyFill="1" applyBorder="1" applyAlignment="1">
      <alignment horizontal="center" vertical="center" wrapText="1"/>
    </xf>
    <xf numFmtId="0" fontId="13" fillId="5" borderId="4" xfId="0" applyFont="1" applyFill="1" applyBorder="1" applyAlignment="1">
      <alignment horizontal="center" vertical="center"/>
    </xf>
    <xf numFmtId="0" fontId="13" fillId="5" borderId="5" xfId="0" applyFont="1" applyFill="1" applyBorder="1" applyAlignment="1">
      <alignment horizontal="center" vertical="center"/>
    </xf>
    <xf numFmtId="0" fontId="13" fillId="0" borderId="2" xfId="0" applyFont="1" applyFill="1" applyBorder="1" applyAlignment="1">
      <alignment horizontal="left" vertical="center"/>
    </xf>
    <xf numFmtId="0" fontId="13" fillId="0" borderId="8" xfId="0" applyFont="1" applyFill="1" applyBorder="1" applyAlignment="1">
      <alignment horizontal="left" vertical="center"/>
    </xf>
    <xf numFmtId="0" fontId="13" fillId="0" borderId="3" xfId="0" applyFont="1" applyFill="1" applyBorder="1" applyAlignment="1">
      <alignment horizontal="left" vertical="center"/>
    </xf>
    <xf numFmtId="0" fontId="2" fillId="0" borderId="5" xfId="0"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5" xfId="0" applyFont="1" applyFill="1" applyBorder="1" applyAlignment="1">
      <alignment horizontal="left" vertical="center" wrapText="1"/>
    </xf>
    <xf numFmtId="17" fontId="2" fillId="0" borderId="4" xfId="0" applyNumberFormat="1" applyFont="1" applyFill="1" applyBorder="1" applyAlignment="1">
      <alignment horizontal="center" vertical="center" wrapText="1"/>
    </xf>
    <xf numFmtId="17" fontId="2" fillId="0" borderId="7" xfId="0" applyNumberFormat="1" applyFont="1" applyFill="1" applyBorder="1" applyAlignment="1">
      <alignment horizontal="center" vertical="center" wrapText="1"/>
    </xf>
    <xf numFmtId="17" fontId="2" fillId="0" borderId="5" xfId="0" applyNumberFormat="1" applyFont="1" applyFill="1" applyBorder="1" applyAlignment="1">
      <alignment horizontal="center" vertical="center" wrapText="1"/>
    </xf>
    <xf numFmtId="4" fontId="2" fillId="0" borderId="4" xfId="0" applyNumberFormat="1" applyFont="1" applyFill="1" applyBorder="1" applyAlignment="1">
      <alignment horizontal="center" vertical="center"/>
    </xf>
    <xf numFmtId="4" fontId="2" fillId="0" borderId="7" xfId="0" applyNumberFormat="1" applyFont="1" applyFill="1" applyBorder="1" applyAlignment="1">
      <alignment horizontal="center" vertical="center"/>
    </xf>
    <xf numFmtId="4" fontId="2" fillId="0" borderId="5" xfId="0" applyNumberFormat="1"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4" fontId="2" fillId="0" borderId="5" xfId="0" applyNumberFormat="1" applyFont="1" applyFill="1" applyBorder="1" applyAlignment="1">
      <alignment horizontal="center" vertical="center" wrapText="1"/>
    </xf>
    <xf numFmtId="165" fontId="2" fillId="0" borderId="4" xfId="0" applyNumberFormat="1" applyFont="1" applyFill="1" applyBorder="1" applyAlignment="1">
      <alignment horizontal="center" vertical="center" wrapText="1"/>
    </xf>
    <xf numFmtId="165" fontId="2" fillId="0" borderId="5" xfId="0" applyNumberFormat="1" applyFont="1" applyFill="1" applyBorder="1" applyAlignment="1">
      <alignment horizontal="center" vertical="center" wrapText="1"/>
    </xf>
    <xf numFmtId="0" fontId="14" fillId="0" borderId="4" xfId="0" applyFont="1" applyFill="1" applyBorder="1" applyAlignment="1">
      <alignment horizontal="center"/>
    </xf>
    <xf numFmtId="0" fontId="14" fillId="0" borderId="5" xfId="0" applyFont="1" applyFill="1" applyBorder="1" applyAlignment="1">
      <alignment horizontal="center"/>
    </xf>
    <xf numFmtId="4" fontId="0" fillId="5" borderId="4" xfId="0" applyNumberFormat="1" applyFill="1" applyBorder="1" applyAlignment="1">
      <alignment horizontal="center" vertical="center"/>
    </xf>
    <xf numFmtId="4" fontId="0" fillId="5" borderId="7" xfId="0" applyNumberFormat="1" applyFill="1" applyBorder="1" applyAlignment="1">
      <alignment horizontal="center" vertical="center"/>
    </xf>
    <xf numFmtId="4" fontId="0" fillId="5" borderId="5" xfId="0" applyNumberFormat="1" applyFill="1" applyBorder="1" applyAlignment="1">
      <alignment horizontal="center" vertical="center"/>
    </xf>
    <xf numFmtId="0" fontId="0" fillId="5" borderId="4" xfId="0" applyFill="1" applyBorder="1" applyAlignment="1">
      <alignment horizontal="center" vertical="center" wrapText="1"/>
    </xf>
    <xf numFmtId="0" fontId="0" fillId="5" borderId="7" xfId="0" applyFill="1" applyBorder="1" applyAlignment="1">
      <alignment horizontal="center" vertical="center" wrapText="1"/>
    </xf>
    <xf numFmtId="0" fontId="0" fillId="5" borderId="5" xfId="0" applyFill="1" applyBorder="1" applyAlignment="1">
      <alignment horizontal="center" vertical="center" wrapText="1"/>
    </xf>
    <xf numFmtId="4" fontId="0" fillId="5" borderId="4" xfId="0" applyNumberFormat="1" applyFill="1" applyBorder="1" applyAlignment="1">
      <alignment horizontal="center"/>
    </xf>
    <xf numFmtId="4" fontId="0" fillId="5" borderId="7" xfId="0" applyNumberFormat="1" applyFill="1" applyBorder="1" applyAlignment="1">
      <alignment horizontal="center"/>
    </xf>
    <xf numFmtId="4" fontId="0" fillId="5" borderId="5" xfId="0" applyNumberFormat="1" applyFill="1" applyBorder="1" applyAlignment="1">
      <alignment horizontal="center"/>
    </xf>
    <xf numFmtId="0" fontId="0" fillId="5" borderId="4" xfId="0" applyFill="1" applyBorder="1" applyAlignment="1">
      <alignment horizontal="center"/>
    </xf>
    <xf numFmtId="0" fontId="0" fillId="5" borderId="5" xfId="0" applyFill="1" applyBorder="1" applyAlignment="1">
      <alignment horizontal="center"/>
    </xf>
    <xf numFmtId="0" fontId="0" fillId="5" borderId="7" xfId="0" applyFill="1" applyBorder="1" applyAlignment="1">
      <alignment horizontal="center"/>
    </xf>
    <xf numFmtId="0" fontId="0" fillId="5" borderId="4" xfId="0" applyFill="1" applyBorder="1" applyAlignment="1">
      <alignment horizontal="center" vertical="center"/>
    </xf>
    <xf numFmtId="0" fontId="0" fillId="5" borderId="7" xfId="0" applyFill="1" applyBorder="1" applyAlignment="1">
      <alignment horizontal="center" vertical="center"/>
    </xf>
    <xf numFmtId="0" fontId="0" fillId="5" borderId="5" xfId="0" applyFill="1" applyBorder="1" applyAlignment="1">
      <alignment horizontal="center" vertical="center"/>
    </xf>
    <xf numFmtId="4" fontId="0" fillId="5" borderId="4" xfId="0" applyNumberFormat="1" applyFill="1" applyBorder="1" applyAlignment="1">
      <alignment horizontal="center" vertical="center" wrapText="1"/>
    </xf>
    <xf numFmtId="4" fontId="0" fillId="5" borderId="7" xfId="0" applyNumberFormat="1" applyFill="1" applyBorder="1" applyAlignment="1">
      <alignment horizontal="center" vertical="center" wrapText="1"/>
    </xf>
    <xf numFmtId="4" fontId="0" fillId="5" borderId="5" xfId="0" applyNumberFormat="1" applyFill="1" applyBorder="1" applyAlignment="1">
      <alignment horizontal="center" vertical="center" wrapText="1"/>
    </xf>
    <xf numFmtId="0" fontId="0" fillId="5" borderId="1" xfId="0" applyFill="1" applyBorder="1" applyAlignment="1">
      <alignment horizontal="center" vertical="center" wrapText="1"/>
    </xf>
    <xf numFmtId="0" fontId="0" fillId="5" borderId="1" xfId="0" applyFill="1" applyBorder="1" applyAlignment="1">
      <alignment horizontal="center" vertical="center"/>
    </xf>
    <xf numFmtId="4" fontId="0" fillId="5" borderId="1" xfId="0" applyNumberFormat="1" applyFill="1" applyBorder="1" applyAlignment="1">
      <alignment horizontal="center" vertical="center"/>
    </xf>
    <xf numFmtId="49" fontId="0" fillId="5" borderId="1" xfId="18" applyNumberFormat="1" applyFont="1" applyFill="1" applyBorder="1" applyAlignment="1">
      <alignment horizontal="center" vertical="center" wrapText="1"/>
    </xf>
    <xf numFmtId="0" fontId="0" fillId="5" borderId="1" xfId="0" applyFill="1" applyBorder="1" applyAlignment="1">
      <alignment horizontal="center" wrapText="1"/>
    </xf>
    <xf numFmtId="49" fontId="0" fillId="5" borderId="4" xfId="18" applyNumberFormat="1" applyFont="1" applyFill="1" applyBorder="1" applyAlignment="1">
      <alignment horizontal="center" vertical="center" wrapText="1"/>
    </xf>
    <xf numFmtId="49" fontId="0" fillId="5" borderId="7" xfId="18" applyNumberFormat="1" applyFont="1" applyFill="1" applyBorder="1" applyAlignment="1">
      <alignment horizontal="center" vertical="center" wrapText="1"/>
    </xf>
    <xf numFmtId="49" fontId="0" fillId="5" borderId="5" xfId="18" applyNumberFormat="1" applyFont="1" applyFill="1" applyBorder="1" applyAlignment="1">
      <alignment horizontal="center" vertical="center" wrapText="1"/>
    </xf>
    <xf numFmtId="4" fontId="0" fillId="5" borderId="1" xfId="0" applyNumberFormat="1" applyFill="1" applyBorder="1" applyAlignment="1">
      <alignment horizontal="center" vertical="center" wrapText="1"/>
    </xf>
    <xf numFmtId="0" fontId="15" fillId="5" borderId="5" xfId="0" applyFont="1" applyFill="1" applyBorder="1" applyAlignment="1">
      <alignment horizontal="center" vertical="center" wrapText="1"/>
    </xf>
    <xf numFmtId="0" fontId="24" fillId="4" borderId="4" xfId="0" applyFont="1" applyFill="1" applyBorder="1" applyAlignment="1">
      <alignment horizontal="center" vertical="center"/>
    </xf>
    <xf numFmtId="0" fontId="24" fillId="4" borderId="5" xfId="0" applyFont="1" applyFill="1" applyBorder="1" applyAlignment="1">
      <alignment horizontal="center" vertical="center"/>
    </xf>
    <xf numFmtId="0" fontId="24" fillId="4" borderId="4"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0" fillId="5" borderId="4" xfId="0" applyFill="1" applyBorder="1" applyAlignment="1">
      <alignment horizontal="center" wrapText="1"/>
    </xf>
    <xf numFmtId="0" fontId="0" fillId="5" borderId="7" xfId="0" applyFill="1" applyBorder="1" applyAlignment="1">
      <alignment horizontal="center" wrapText="1"/>
    </xf>
    <xf numFmtId="0" fontId="24" fillId="4" borderId="2" xfId="0" applyFont="1" applyFill="1" applyBorder="1" applyAlignment="1">
      <alignment horizontal="center" vertical="center" wrapText="1"/>
    </xf>
    <xf numFmtId="0" fontId="24" fillId="4" borderId="3" xfId="0" applyFont="1" applyFill="1" applyBorder="1" applyAlignment="1">
      <alignment horizontal="center" vertical="center" wrapText="1"/>
    </xf>
    <xf numFmtId="4" fontId="24" fillId="4" borderId="2" xfId="0" applyNumberFormat="1" applyFont="1" applyFill="1" applyBorder="1" applyAlignment="1">
      <alignment horizontal="center" vertical="center" wrapText="1"/>
    </xf>
    <xf numFmtId="4" fontId="24" fillId="4" borderId="3" xfId="0" applyNumberFormat="1" applyFont="1" applyFill="1" applyBorder="1" applyAlignment="1">
      <alignment horizontal="center" vertical="center" wrapText="1"/>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166" fontId="0" fillId="5" borderId="1" xfId="0" applyNumberFormat="1" applyFill="1" applyBorder="1" applyAlignment="1">
      <alignment horizontal="center" vertical="center" wrapText="1"/>
    </xf>
    <xf numFmtId="166" fontId="0" fillId="5" borderId="4" xfId="0" applyNumberFormat="1" applyFill="1" applyBorder="1" applyAlignment="1">
      <alignment horizontal="center" vertical="center" wrapText="1"/>
    </xf>
    <xf numFmtId="166" fontId="0" fillId="5" borderId="4" xfId="0" applyNumberFormat="1" applyFill="1" applyBorder="1" applyAlignment="1">
      <alignment horizontal="center" vertical="center"/>
    </xf>
    <xf numFmtId="166" fontId="0" fillId="5" borderId="5" xfId="0" applyNumberFormat="1" applyFill="1" applyBorder="1" applyAlignment="1">
      <alignment horizontal="center" vertical="center"/>
    </xf>
    <xf numFmtId="166" fontId="0" fillId="5" borderId="1" xfId="0" applyNumberFormat="1" applyFill="1" applyBorder="1" applyAlignment="1">
      <alignment horizontal="center" vertical="center"/>
    </xf>
    <xf numFmtId="17" fontId="0" fillId="5" borderId="1" xfId="0" applyNumberFormat="1" applyFill="1" applyBorder="1" applyAlignment="1">
      <alignment horizontal="center" vertical="center" wrapText="1"/>
    </xf>
    <xf numFmtId="165" fontId="0" fillId="5" borderId="1" xfId="0" applyNumberFormat="1" applyFill="1" applyBorder="1" applyAlignment="1">
      <alignment horizontal="center" vertical="center" wrapText="1"/>
    </xf>
    <xf numFmtId="166" fontId="0" fillId="5" borderId="5" xfId="0" applyNumberFormat="1" applyFill="1" applyBorder="1" applyAlignment="1">
      <alignment horizontal="center" vertical="center" wrapText="1"/>
    </xf>
    <xf numFmtId="166" fontId="0" fillId="5" borderId="7" xfId="0" applyNumberFormat="1" applyFill="1" applyBorder="1" applyAlignment="1">
      <alignment horizontal="center" vertical="center" wrapText="1"/>
    </xf>
    <xf numFmtId="14" fontId="2" fillId="5" borderId="4" xfId="0" applyNumberFormat="1" applyFont="1" applyFill="1" applyBorder="1" applyAlignment="1">
      <alignment horizontal="center" vertical="center" wrapText="1"/>
    </xf>
    <xf numFmtId="14" fontId="2" fillId="5" borderId="7" xfId="0" applyNumberFormat="1" applyFont="1" applyFill="1" applyBorder="1" applyAlignment="1">
      <alignment horizontal="center" vertical="center" wrapText="1"/>
    </xf>
    <xf numFmtId="14" fontId="2" fillId="5" borderId="5" xfId="0" applyNumberFormat="1" applyFont="1" applyFill="1" applyBorder="1" applyAlignment="1">
      <alignment horizontal="center" vertical="center" wrapText="1"/>
    </xf>
    <xf numFmtId="0" fontId="0" fillId="7" borderId="2" xfId="0" applyFill="1" applyBorder="1" applyAlignment="1">
      <alignment horizontal="center" vertical="center"/>
    </xf>
    <xf numFmtId="0" fontId="0" fillId="7" borderId="8" xfId="0" applyFill="1" applyBorder="1" applyAlignment="1">
      <alignment horizontal="center" vertical="center"/>
    </xf>
    <xf numFmtId="0" fontId="0" fillId="7" borderId="3" xfId="0" applyFill="1" applyBorder="1" applyAlignment="1">
      <alignment horizontal="center" vertical="center"/>
    </xf>
    <xf numFmtId="17" fontId="0" fillId="5" borderId="4" xfId="0" applyNumberFormat="1" applyFill="1" applyBorder="1" applyAlignment="1">
      <alignment horizontal="center" vertical="center" wrapText="1"/>
    </xf>
    <xf numFmtId="17" fontId="0" fillId="5" borderId="7" xfId="0" applyNumberFormat="1" applyFill="1" applyBorder="1" applyAlignment="1">
      <alignment horizontal="center" vertical="center" wrapText="1"/>
    </xf>
    <xf numFmtId="17" fontId="0" fillId="5" borderId="5" xfId="0" applyNumberFormat="1" applyFill="1" applyBorder="1" applyAlignment="1">
      <alignment horizontal="center" vertical="center" wrapText="1"/>
    </xf>
    <xf numFmtId="0" fontId="0" fillId="7" borderId="2" xfId="0" applyFill="1" applyBorder="1" applyAlignment="1">
      <alignment horizontal="center"/>
    </xf>
    <xf numFmtId="0" fontId="0" fillId="7" borderId="8" xfId="0" applyFill="1" applyBorder="1" applyAlignment="1">
      <alignment horizontal="center"/>
    </xf>
    <xf numFmtId="0" fontId="0" fillId="7" borderId="3" xfId="0" applyFill="1" applyBorder="1" applyAlignment="1">
      <alignment horizontal="center"/>
    </xf>
    <xf numFmtId="0" fontId="24" fillId="4" borderId="1" xfId="0" applyFont="1" applyFill="1" applyBorder="1" applyAlignment="1">
      <alignment horizontal="center" vertical="center" wrapText="1"/>
    </xf>
    <xf numFmtId="4" fontId="24" fillId="4" borderId="1" xfId="0" applyNumberFormat="1" applyFont="1" applyFill="1" applyBorder="1" applyAlignment="1">
      <alignment horizontal="center" vertical="center" wrapText="1"/>
    </xf>
    <xf numFmtId="0" fontId="0" fillId="4" borderId="4" xfId="0" applyFill="1" applyBorder="1" applyAlignment="1">
      <alignment horizontal="center" vertical="center"/>
    </xf>
    <xf numFmtId="0" fontId="0" fillId="4" borderId="5" xfId="0" applyFill="1" applyBorder="1" applyAlignment="1">
      <alignment horizontal="center" vertical="center"/>
    </xf>
    <xf numFmtId="0" fontId="33" fillId="5" borderId="4" xfId="0" applyFont="1" applyFill="1" applyBorder="1" applyAlignment="1">
      <alignment horizontal="center" vertical="center"/>
    </xf>
    <xf numFmtId="0" fontId="33" fillId="5" borderId="5" xfId="0" applyFont="1" applyFill="1" applyBorder="1" applyAlignment="1">
      <alignment horizontal="center" vertical="center"/>
    </xf>
    <xf numFmtId="0" fontId="33" fillId="5" borderId="4" xfId="0" applyFont="1" applyFill="1" applyBorder="1" applyAlignment="1">
      <alignment horizontal="center" vertical="center" wrapText="1"/>
    </xf>
    <xf numFmtId="0" fontId="33" fillId="5" borderId="5" xfId="0" applyFont="1" applyFill="1" applyBorder="1" applyAlignment="1">
      <alignment horizontal="center" vertical="center" wrapText="1"/>
    </xf>
    <xf numFmtId="0" fontId="33" fillId="5" borderId="1" xfId="0" applyFont="1" applyFill="1" applyBorder="1" applyAlignment="1">
      <alignment horizontal="center" vertical="center" wrapText="1"/>
    </xf>
    <xf numFmtId="4" fontId="33" fillId="5" borderId="4" xfId="0" applyNumberFormat="1" applyFont="1" applyFill="1" applyBorder="1" applyAlignment="1">
      <alignment horizontal="center" vertical="center" wrapText="1"/>
    </xf>
    <xf numFmtId="4" fontId="33" fillId="5" borderId="5" xfId="0" applyNumberFormat="1" applyFont="1" applyFill="1" applyBorder="1" applyAlignment="1">
      <alignment horizontal="center" vertical="center" wrapText="1"/>
    </xf>
    <xf numFmtId="0" fontId="33" fillId="5" borderId="7" xfId="0" applyFont="1" applyFill="1" applyBorder="1" applyAlignment="1">
      <alignment horizontal="center" vertical="center" wrapText="1"/>
    </xf>
    <xf numFmtId="4" fontId="33" fillId="5" borderId="7" xfId="0" applyNumberFormat="1" applyFont="1" applyFill="1" applyBorder="1" applyAlignment="1">
      <alignment horizontal="center" vertical="center" wrapText="1"/>
    </xf>
    <xf numFmtId="0" fontId="33" fillId="5" borderId="7" xfId="0" applyFont="1" applyFill="1" applyBorder="1" applyAlignment="1">
      <alignment horizontal="center" vertical="center"/>
    </xf>
    <xf numFmtId="4" fontId="33" fillId="5" borderId="4" xfId="0" applyNumberFormat="1" applyFont="1" applyFill="1" applyBorder="1" applyAlignment="1">
      <alignment horizontal="center" vertical="center"/>
    </xf>
    <xf numFmtId="4" fontId="33" fillId="5" borderId="7" xfId="0" applyNumberFormat="1" applyFont="1" applyFill="1" applyBorder="1" applyAlignment="1">
      <alignment horizontal="center" vertical="center"/>
    </xf>
    <xf numFmtId="0" fontId="33" fillId="5" borderId="4" xfId="0" applyFont="1" applyFill="1" applyBorder="1" applyAlignment="1">
      <alignment horizontal="center" vertical="center" wrapText="1" shrinkToFit="1"/>
    </xf>
    <xf numFmtId="0" fontId="33" fillId="5" borderId="7" xfId="0" applyFont="1" applyFill="1" applyBorder="1" applyAlignment="1">
      <alignment horizontal="center" vertical="center" wrapText="1" shrinkToFit="1"/>
    </xf>
    <xf numFmtId="0" fontId="33" fillId="5" borderId="5" xfId="0" applyFont="1" applyFill="1" applyBorder="1" applyAlignment="1">
      <alignment vertical="center"/>
    </xf>
    <xf numFmtId="4" fontId="33" fillId="5" borderId="5" xfId="0" applyNumberFormat="1" applyFont="1" applyFill="1" applyBorder="1" applyAlignment="1">
      <alignment horizontal="center" vertical="center"/>
    </xf>
    <xf numFmtId="4" fontId="33" fillId="5" borderId="5" xfId="0" applyNumberFormat="1" applyFont="1" applyFill="1" applyBorder="1" applyAlignment="1">
      <alignment vertical="center"/>
    </xf>
    <xf numFmtId="17" fontId="33" fillId="5" borderId="1" xfId="0" applyNumberFormat="1" applyFont="1" applyFill="1" applyBorder="1" applyAlignment="1">
      <alignment horizontal="center" vertical="center" wrapText="1"/>
    </xf>
    <xf numFmtId="4" fontId="33" fillId="5" borderId="1" xfId="0" applyNumberFormat="1" applyFont="1" applyFill="1" applyBorder="1" applyAlignment="1">
      <alignment horizontal="center" vertical="center" wrapText="1"/>
    </xf>
    <xf numFmtId="4" fontId="33" fillId="5" borderId="1" xfId="0" applyNumberFormat="1" applyFont="1" applyFill="1" applyBorder="1" applyAlignment="1">
      <alignment horizontal="center" vertical="center"/>
    </xf>
    <xf numFmtId="0" fontId="33" fillId="5" borderId="1" xfId="0" applyFont="1" applyFill="1" applyBorder="1" applyAlignment="1">
      <alignment horizontal="center" vertical="center"/>
    </xf>
    <xf numFmtId="4" fontId="17" fillId="5" borderId="4" xfId="0" applyNumberFormat="1" applyFont="1" applyFill="1" applyBorder="1" applyAlignment="1">
      <alignment horizontal="center" vertical="center"/>
    </xf>
    <xf numFmtId="0" fontId="17" fillId="5" borderId="7" xfId="0" applyFont="1" applyFill="1" applyBorder="1" applyAlignment="1">
      <alignment horizontal="center" vertical="center"/>
    </xf>
    <xf numFmtId="0" fontId="17" fillId="5" borderId="5" xfId="0" applyFont="1" applyFill="1" applyBorder="1" applyAlignment="1">
      <alignment horizontal="center" vertical="center"/>
    </xf>
    <xf numFmtId="0" fontId="17" fillId="5" borderId="4" xfId="0" applyFont="1" applyFill="1" applyBorder="1" applyAlignment="1">
      <alignment horizontal="center" vertical="center"/>
    </xf>
    <xf numFmtId="0" fontId="17" fillId="5" borderId="4" xfId="0" applyFont="1" applyFill="1" applyBorder="1" applyAlignment="1">
      <alignment horizontal="center" vertical="center" wrapText="1"/>
    </xf>
    <xf numFmtId="0" fontId="17" fillId="5" borderId="7" xfId="0" applyFont="1" applyFill="1" applyBorder="1" applyAlignment="1">
      <alignment horizontal="center" vertical="center" wrapText="1"/>
    </xf>
    <xf numFmtId="0" fontId="17" fillId="5" borderId="5" xfId="0" applyFont="1" applyFill="1" applyBorder="1" applyAlignment="1">
      <alignment horizontal="center" vertical="center" wrapText="1"/>
    </xf>
    <xf numFmtId="4" fontId="17" fillId="5" borderId="4" xfId="0" applyNumberFormat="1" applyFont="1" applyFill="1" applyBorder="1" applyAlignment="1">
      <alignment horizontal="center" vertical="center" wrapText="1"/>
    </xf>
    <xf numFmtId="4" fontId="17" fillId="5" borderId="7" xfId="0" applyNumberFormat="1" applyFont="1" applyFill="1" applyBorder="1" applyAlignment="1">
      <alignment horizontal="center" vertical="center" wrapText="1"/>
    </xf>
    <xf numFmtId="4" fontId="17" fillId="5" borderId="5" xfId="0" applyNumberFormat="1" applyFont="1" applyFill="1" applyBorder="1" applyAlignment="1">
      <alignment horizontal="center" vertical="center" wrapText="1"/>
    </xf>
    <xf numFmtId="0" fontId="17" fillId="5" borderId="1" xfId="0" applyFont="1" applyFill="1" applyBorder="1" applyAlignment="1">
      <alignment horizontal="center" vertical="center" wrapText="1"/>
    </xf>
    <xf numFmtId="4" fontId="17" fillId="5" borderId="7" xfId="0" applyNumberFormat="1" applyFont="1" applyFill="1" applyBorder="1" applyAlignment="1">
      <alignment horizontal="center" vertical="center"/>
    </xf>
    <xf numFmtId="4" fontId="17" fillId="5" borderId="5" xfId="0" applyNumberFormat="1" applyFont="1" applyFill="1" applyBorder="1" applyAlignment="1">
      <alignment horizontal="center" vertical="center"/>
    </xf>
    <xf numFmtId="0" fontId="17" fillId="5" borderId="4" xfId="0" applyFont="1" applyFill="1" applyBorder="1" applyAlignment="1">
      <alignment horizontal="left" vertical="center"/>
    </xf>
    <xf numFmtId="0" fontId="17" fillId="5" borderId="5" xfId="0" applyFont="1" applyFill="1" applyBorder="1" applyAlignment="1">
      <alignment horizontal="left" vertical="center"/>
    </xf>
    <xf numFmtId="0" fontId="17" fillId="5" borderId="5" xfId="0" applyFont="1" applyFill="1" applyBorder="1" applyAlignment="1">
      <alignment vertical="center"/>
    </xf>
    <xf numFmtId="4" fontId="17" fillId="5" borderId="5" xfId="0" applyNumberFormat="1" applyFont="1" applyFill="1" applyBorder="1" applyAlignment="1">
      <alignment vertical="center"/>
    </xf>
    <xf numFmtId="0" fontId="17" fillId="5" borderId="1" xfId="0" applyFont="1" applyFill="1" applyBorder="1" applyAlignment="1">
      <alignment horizontal="center" vertical="center"/>
    </xf>
    <xf numFmtId="17" fontId="17" fillId="5" borderId="1" xfId="0" applyNumberFormat="1" applyFont="1" applyFill="1" applyBorder="1" applyAlignment="1">
      <alignment horizontal="center" vertical="center" wrapText="1"/>
    </xf>
    <xf numFmtId="4" fontId="17" fillId="5" borderId="1" xfId="0" applyNumberFormat="1" applyFont="1" applyFill="1" applyBorder="1" applyAlignment="1">
      <alignment horizontal="center" vertical="center" wrapText="1"/>
    </xf>
    <xf numFmtId="4" fontId="17" fillId="5" borderId="1" xfId="0" applyNumberFormat="1" applyFont="1" applyFill="1" applyBorder="1" applyAlignment="1">
      <alignment horizontal="center" vertical="center"/>
    </xf>
    <xf numFmtId="0" fontId="32" fillId="0" borderId="0" xfId="0" applyFont="1" applyAlignment="1">
      <alignment horizontal="center"/>
    </xf>
    <xf numFmtId="0" fontId="21" fillId="4" borderId="4" xfId="0" applyFont="1" applyFill="1" applyBorder="1" applyAlignment="1">
      <alignment horizontal="center" vertical="center"/>
    </xf>
    <xf numFmtId="0" fontId="21" fillId="4" borderId="5" xfId="0" applyFont="1" applyFill="1" applyBorder="1" applyAlignment="1">
      <alignment horizontal="center" vertical="center"/>
    </xf>
    <xf numFmtId="0" fontId="21" fillId="4" borderId="4" xfId="0" applyFont="1" applyFill="1" applyBorder="1" applyAlignment="1">
      <alignment horizontal="center" vertical="center" wrapText="1"/>
    </xf>
    <xf numFmtId="0" fontId="21" fillId="4" borderId="5"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22" fillId="0" borderId="3" xfId="0" applyFont="1" applyBorder="1" applyAlignment="1">
      <alignment horizontal="center"/>
    </xf>
    <xf numFmtId="4" fontId="21" fillId="4" borderId="1" xfId="0" applyNumberFormat="1" applyFont="1" applyFill="1" applyBorder="1" applyAlignment="1">
      <alignment horizontal="center" vertical="center" wrapText="1"/>
    </xf>
    <xf numFmtId="0" fontId="22" fillId="5" borderId="4" xfId="0" applyFont="1" applyFill="1" applyBorder="1" applyAlignment="1">
      <alignment horizontal="center" vertical="center"/>
    </xf>
    <xf numFmtId="0" fontId="22" fillId="5" borderId="7" xfId="0" applyFont="1" applyFill="1" applyBorder="1" applyAlignment="1">
      <alignment horizontal="center" vertical="center"/>
    </xf>
    <xf numFmtId="0" fontId="22" fillId="5" borderId="5" xfId="0" applyFont="1" applyFill="1" applyBorder="1" applyAlignment="1">
      <alignment horizontal="center" vertical="center"/>
    </xf>
    <xf numFmtId="49" fontId="22" fillId="5" borderId="4" xfId="0" applyNumberFormat="1" applyFont="1" applyFill="1" applyBorder="1" applyAlignment="1">
      <alignment horizontal="center" vertical="center"/>
    </xf>
    <xf numFmtId="49" fontId="22" fillId="5" borderId="7" xfId="0" applyNumberFormat="1" applyFont="1" applyFill="1" applyBorder="1" applyAlignment="1">
      <alignment horizontal="center" vertical="center"/>
    </xf>
    <xf numFmtId="49" fontId="22" fillId="5" borderId="5" xfId="0" applyNumberFormat="1" applyFont="1" applyFill="1" applyBorder="1" applyAlignment="1">
      <alignment horizontal="center" vertical="center"/>
    </xf>
    <xf numFmtId="0" fontId="22" fillId="5" borderId="4" xfId="0" applyFont="1" applyFill="1" applyBorder="1" applyAlignment="1">
      <alignment horizontal="center" vertical="center" wrapText="1"/>
    </xf>
    <xf numFmtId="0" fontId="22" fillId="5" borderId="7" xfId="0" applyFont="1" applyFill="1" applyBorder="1" applyAlignment="1">
      <alignment horizontal="center" vertical="center" wrapText="1"/>
    </xf>
    <xf numFmtId="0" fontId="22" fillId="5" borderId="5" xfId="0" applyFont="1" applyFill="1" applyBorder="1" applyAlignment="1">
      <alignment horizontal="center" vertical="center" wrapText="1"/>
    </xf>
    <xf numFmtId="0" fontId="22" fillId="5" borderId="11" xfId="0" applyFont="1" applyFill="1" applyBorder="1" applyAlignment="1">
      <alignment horizontal="center" vertical="center"/>
    </xf>
    <xf numFmtId="0" fontId="22" fillId="5" borderId="13" xfId="0" applyFont="1" applyFill="1" applyBorder="1" applyAlignment="1">
      <alignment horizontal="center" vertical="center"/>
    </xf>
    <xf numFmtId="0" fontId="22" fillId="5" borderId="9" xfId="0" applyFont="1" applyFill="1" applyBorder="1" applyAlignment="1">
      <alignment horizontal="center" vertical="center"/>
    </xf>
    <xf numFmtId="0" fontId="22" fillId="5" borderId="1" xfId="0" applyFont="1" applyFill="1" applyBorder="1" applyAlignment="1">
      <alignment horizontal="center" vertical="center"/>
    </xf>
    <xf numFmtId="0" fontId="22" fillId="5" borderId="1"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22" fillId="5" borderId="0" xfId="0" applyFont="1" applyFill="1" applyAlignment="1">
      <alignment horizontal="center" vertical="center" wrapText="1"/>
    </xf>
    <xf numFmtId="0" fontId="22" fillId="5" borderId="10" xfId="0" applyFont="1" applyFill="1" applyBorder="1" applyAlignment="1">
      <alignment horizontal="center" vertical="center" wrapText="1"/>
    </xf>
    <xf numFmtId="17" fontId="22" fillId="5" borderId="4" xfId="0" applyNumberFormat="1" applyFont="1" applyFill="1" applyBorder="1" applyAlignment="1">
      <alignment horizontal="center" vertical="center" wrapText="1"/>
    </xf>
    <xf numFmtId="17" fontId="22" fillId="5" borderId="7" xfId="0" applyNumberFormat="1" applyFont="1" applyFill="1" applyBorder="1" applyAlignment="1">
      <alignment horizontal="center" vertical="center" wrapText="1"/>
    </xf>
    <xf numFmtId="17" fontId="22" fillId="5" borderId="5" xfId="0" applyNumberFormat="1" applyFont="1" applyFill="1" applyBorder="1" applyAlignment="1">
      <alignment horizontal="center" vertical="center" wrapText="1"/>
    </xf>
    <xf numFmtId="4" fontId="22" fillId="5" borderId="4" xfId="0" applyNumberFormat="1" applyFont="1" applyFill="1" applyBorder="1" applyAlignment="1">
      <alignment horizontal="center" vertical="center"/>
    </xf>
    <xf numFmtId="4" fontId="22" fillId="5" borderId="7" xfId="0" applyNumberFormat="1" applyFont="1" applyFill="1" applyBorder="1" applyAlignment="1">
      <alignment horizontal="center" vertical="center"/>
    </xf>
    <xf numFmtId="4" fontId="22" fillId="5" borderId="5" xfId="0" applyNumberFormat="1" applyFont="1" applyFill="1" applyBorder="1" applyAlignment="1">
      <alignment horizontal="center" vertical="center"/>
    </xf>
    <xf numFmtId="49" fontId="22" fillId="5" borderId="4" xfId="0" applyNumberFormat="1" applyFont="1" applyFill="1" applyBorder="1" applyAlignment="1">
      <alignment horizontal="center" vertical="center" wrapText="1"/>
    </xf>
    <xf numFmtId="49" fontId="22" fillId="5" borderId="7" xfId="0" applyNumberFormat="1" applyFont="1" applyFill="1" applyBorder="1" applyAlignment="1">
      <alignment horizontal="center" vertical="center" wrapText="1"/>
    </xf>
    <xf numFmtId="49" fontId="22" fillId="5" borderId="5" xfId="0" applyNumberFormat="1" applyFont="1" applyFill="1" applyBorder="1" applyAlignment="1">
      <alignment horizontal="center" vertical="center" wrapText="1"/>
    </xf>
    <xf numFmtId="0" fontId="27" fillId="5" borderId="4" xfId="0" applyFont="1" applyFill="1" applyBorder="1" applyAlignment="1">
      <alignment horizontal="center" vertical="center"/>
    </xf>
    <xf numFmtId="0" fontId="27" fillId="5" borderId="7" xfId="0" applyFont="1" applyFill="1" applyBorder="1" applyAlignment="1">
      <alignment horizontal="center" vertical="center"/>
    </xf>
    <xf numFmtId="0" fontId="27" fillId="5" borderId="5" xfId="0" applyFont="1" applyFill="1" applyBorder="1" applyAlignment="1">
      <alignment horizontal="center" vertical="center"/>
    </xf>
    <xf numFmtId="4" fontId="22" fillId="5" borderId="4" xfId="0" applyNumberFormat="1" applyFont="1" applyFill="1" applyBorder="1" applyAlignment="1">
      <alignment horizontal="center" vertical="center" wrapText="1"/>
    </xf>
    <xf numFmtId="4" fontId="22" fillId="5" borderId="7" xfId="0" applyNumberFormat="1" applyFont="1" applyFill="1" applyBorder="1" applyAlignment="1">
      <alignment horizontal="center" vertical="center" wrapText="1"/>
    </xf>
    <xf numFmtId="4" fontId="22" fillId="5" borderId="5" xfId="0" applyNumberFormat="1" applyFont="1" applyFill="1" applyBorder="1" applyAlignment="1">
      <alignment horizontal="center" vertical="center" wrapText="1"/>
    </xf>
    <xf numFmtId="4" fontId="22" fillId="5" borderId="1" xfId="0" applyNumberFormat="1" applyFont="1" applyFill="1" applyBorder="1" applyAlignment="1">
      <alignment horizontal="center" vertical="center" wrapText="1"/>
    </xf>
    <xf numFmtId="0" fontId="22" fillId="5" borderId="4" xfId="0" applyFont="1" applyFill="1" applyBorder="1" applyAlignment="1">
      <alignment horizontal="left" vertical="center" wrapText="1"/>
    </xf>
    <xf numFmtId="0" fontId="22" fillId="5" borderId="7" xfId="0" applyFont="1" applyFill="1" applyBorder="1" applyAlignment="1">
      <alignment horizontal="left" vertical="center"/>
    </xf>
    <xf numFmtId="0" fontId="22" fillId="5" borderId="5" xfId="0" applyFont="1" applyFill="1" applyBorder="1" applyAlignment="1">
      <alignment horizontal="left" vertical="center"/>
    </xf>
    <xf numFmtId="4" fontId="22" fillId="5" borderId="1" xfId="0" applyNumberFormat="1" applyFont="1" applyFill="1" applyBorder="1" applyAlignment="1">
      <alignment horizontal="center" vertical="center"/>
    </xf>
    <xf numFmtId="17" fontId="22" fillId="5" borderId="1" xfId="0" applyNumberFormat="1" applyFont="1" applyFill="1" applyBorder="1" applyAlignment="1">
      <alignment horizontal="center" vertical="center" wrapText="1"/>
    </xf>
    <xf numFmtId="0" fontId="28" fillId="5" borderId="1" xfId="0" applyFont="1" applyFill="1" applyBorder="1" applyAlignment="1">
      <alignment horizontal="center" vertical="center" wrapText="1"/>
    </xf>
    <xf numFmtId="0" fontId="28" fillId="5" borderId="4" xfId="0" applyFont="1" applyFill="1" applyBorder="1" applyAlignment="1">
      <alignment horizontal="center" vertical="center" wrapText="1"/>
    </xf>
    <xf numFmtId="0" fontId="28" fillId="5" borderId="7" xfId="0" applyFont="1" applyFill="1" applyBorder="1" applyAlignment="1">
      <alignment horizontal="center" vertical="center" wrapText="1"/>
    </xf>
    <xf numFmtId="0" fontId="28" fillId="5" borderId="5" xfId="0" applyFont="1" applyFill="1" applyBorder="1" applyAlignment="1">
      <alignment horizontal="center" vertical="center" wrapText="1"/>
    </xf>
    <xf numFmtId="49" fontId="22" fillId="5" borderId="1" xfId="0" applyNumberFormat="1" applyFont="1" applyFill="1" applyBorder="1" applyAlignment="1">
      <alignment horizontal="center" vertical="center"/>
    </xf>
    <xf numFmtId="49" fontId="34" fillId="5" borderId="5" xfId="0" applyNumberFormat="1" applyFont="1" applyFill="1" applyBorder="1" applyAlignment="1">
      <alignment horizontal="center" vertical="center" wrapText="1"/>
    </xf>
    <xf numFmtId="49" fontId="34" fillId="5" borderId="1" xfId="0" applyNumberFormat="1" applyFont="1" applyFill="1" applyBorder="1" applyAlignment="1">
      <alignment horizontal="center" vertical="center" wrapText="1"/>
    </xf>
    <xf numFmtId="0" fontId="34" fillId="5" borderId="1" xfId="0" applyFont="1" applyFill="1" applyBorder="1" applyAlignment="1">
      <alignment horizontal="center" vertical="center" wrapText="1"/>
    </xf>
    <xf numFmtId="0" fontId="34" fillId="5" borderId="1" xfId="0" applyFont="1" applyFill="1" applyBorder="1" applyAlignment="1">
      <alignment horizontal="center" vertical="center"/>
    </xf>
    <xf numFmtId="0" fontId="34" fillId="5" borderId="5" xfId="0" applyFont="1" applyFill="1" applyBorder="1" applyAlignment="1">
      <alignment horizontal="left" vertical="center" wrapText="1"/>
    </xf>
    <xf numFmtId="0" fontId="34" fillId="5" borderId="1" xfId="0" applyFont="1" applyFill="1" applyBorder="1" applyAlignment="1">
      <alignment horizontal="left" vertical="center" wrapText="1"/>
    </xf>
    <xf numFmtId="0" fontId="34" fillId="5" borderId="5" xfId="0" applyFont="1" applyFill="1" applyBorder="1" applyAlignment="1">
      <alignment horizontal="center" vertical="center" wrapText="1"/>
    </xf>
    <xf numFmtId="49" fontId="34" fillId="5" borderId="5" xfId="0" applyNumberFormat="1" applyFont="1" applyFill="1" applyBorder="1" applyAlignment="1">
      <alignment horizontal="center" vertical="center"/>
    </xf>
    <xf numFmtId="49" fontId="34" fillId="5" borderId="1" xfId="0" applyNumberFormat="1" applyFont="1" applyFill="1" applyBorder="1" applyAlignment="1">
      <alignment horizontal="center" vertical="center"/>
    </xf>
    <xf numFmtId="4" fontId="34" fillId="5" borderId="5" xfId="0" applyNumberFormat="1" applyFont="1" applyFill="1" applyBorder="1" applyAlignment="1">
      <alignment horizontal="center" vertical="center" wrapText="1"/>
    </xf>
    <xf numFmtId="4" fontId="34" fillId="5" borderId="1" xfId="0" applyNumberFormat="1" applyFont="1" applyFill="1" applyBorder="1" applyAlignment="1">
      <alignment horizontal="center" vertical="center" wrapText="1"/>
    </xf>
    <xf numFmtId="0" fontId="34" fillId="5" borderId="5" xfId="0" applyFont="1" applyFill="1" applyBorder="1" applyAlignment="1">
      <alignment horizontal="center" vertical="center"/>
    </xf>
    <xf numFmtId="4" fontId="34" fillId="5" borderId="1" xfId="0" applyNumberFormat="1" applyFont="1" applyFill="1" applyBorder="1" applyAlignment="1">
      <alignment horizontal="center" vertical="center"/>
    </xf>
    <xf numFmtId="17" fontId="34" fillId="5" borderId="1" xfId="0" applyNumberFormat="1" applyFont="1" applyFill="1" applyBorder="1" applyAlignment="1">
      <alignment horizontal="center" vertical="center" wrapText="1"/>
    </xf>
    <xf numFmtId="4" fontId="35" fillId="5" borderId="1" xfId="0" applyNumberFormat="1" applyFont="1" applyFill="1" applyBorder="1" applyAlignment="1">
      <alignment horizontal="center" vertical="center" wrapText="1"/>
    </xf>
    <xf numFmtId="0" fontId="34" fillId="5" borderId="1" xfId="0" applyFont="1" applyFill="1" applyBorder="1" applyAlignment="1">
      <alignment horizontal="center" wrapText="1"/>
    </xf>
    <xf numFmtId="0" fontId="35" fillId="5" borderId="1" xfId="0" applyFont="1" applyFill="1" applyBorder="1" applyAlignment="1">
      <alignment horizontal="center" vertical="center" wrapText="1"/>
    </xf>
    <xf numFmtId="0" fontId="0" fillId="7" borderId="4" xfId="0" applyFill="1" applyBorder="1" applyAlignment="1">
      <alignment horizontal="center"/>
    </xf>
    <xf numFmtId="0" fontId="0" fillId="7" borderId="5" xfId="0" applyFill="1" applyBorder="1" applyAlignment="1">
      <alignment horizontal="center"/>
    </xf>
    <xf numFmtId="4" fontId="22" fillId="0" borderId="4" xfId="0" applyNumberFormat="1" applyFont="1" applyFill="1" applyBorder="1" applyAlignment="1">
      <alignment horizontal="center" vertical="center"/>
    </xf>
    <xf numFmtId="0" fontId="22" fillId="0" borderId="7" xfId="0" applyFont="1" applyFill="1" applyBorder="1" applyAlignment="1">
      <alignment horizontal="center" vertical="center"/>
    </xf>
    <xf numFmtId="0" fontId="22" fillId="0" borderId="5" xfId="0" applyFont="1" applyFill="1" applyBorder="1" applyAlignment="1">
      <alignment horizontal="center" vertical="center"/>
    </xf>
    <xf numFmtId="4" fontId="34" fillId="0" borderId="4" xfId="0" applyNumberFormat="1" applyFont="1" applyFill="1" applyBorder="1" applyAlignment="1">
      <alignment horizontal="center" vertical="center" wrapText="1"/>
    </xf>
    <xf numFmtId="4" fontId="34" fillId="0" borderId="7" xfId="0" applyNumberFormat="1" applyFont="1" applyFill="1" applyBorder="1" applyAlignment="1">
      <alignment horizontal="center" vertical="center" wrapText="1"/>
    </xf>
    <xf numFmtId="4" fontId="34" fillId="0" borderId="5" xfId="0" applyNumberFormat="1" applyFont="1" applyFill="1" applyBorder="1" applyAlignment="1">
      <alignment horizontal="center" vertical="center" wrapText="1"/>
    </xf>
    <xf numFmtId="0" fontId="34" fillId="0" borderId="4"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1" xfId="0" applyFont="1" applyFill="1" applyBorder="1" applyAlignment="1">
      <alignment horizontal="center" vertical="center"/>
    </xf>
    <xf numFmtId="0" fontId="22" fillId="0" borderId="4" xfId="0" applyFont="1" applyFill="1" applyBorder="1" applyAlignment="1">
      <alignment vertical="center" wrapText="1"/>
    </xf>
    <xf numFmtId="0" fontId="22" fillId="0" borderId="7" xfId="0" applyFont="1" applyFill="1" applyBorder="1" applyAlignment="1">
      <alignment vertical="center" wrapText="1"/>
    </xf>
    <xf numFmtId="0" fontId="22" fillId="0" borderId="5" xfId="0" applyFont="1" applyFill="1" applyBorder="1" applyAlignment="1">
      <alignment vertical="center" wrapText="1"/>
    </xf>
    <xf numFmtId="0" fontId="22" fillId="0" borderId="4"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5" xfId="0" applyFont="1" applyFill="1" applyBorder="1" applyAlignment="1">
      <alignment horizontal="center" vertical="center" wrapText="1"/>
    </xf>
    <xf numFmtId="17" fontId="34" fillId="0" borderId="1" xfId="0" applyNumberFormat="1" applyFont="1" applyFill="1" applyBorder="1" applyAlignment="1">
      <alignment horizontal="center" vertical="center" wrapText="1"/>
    </xf>
    <xf numFmtId="4" fontId="35" fillId="0" borderId="4" xfId="0" applyNumberFormat="1" applyFont="1" applyFill="1" applyBorder="1" applyAlignment="1">
      <alignment horizontal="center" vertical="center" wrapText="1"/>
    </xf>
    <xf numFmtId="4" fontId="35" fillId="0" borderId="7" xfId="0" applyNumberFormat="1" applyFont="1" applyFill="1" applyBorder="1" applyAlignment="1">
      <alignment horizontal="center" vertical="center" wrapText="1"/>
    </xf>
    <xf numFmtId="4" fontId="35" fillId="0" borderId="5" xfId="0" applyNumberFormat="1" applyFont="1" applyFill="1" applyBorder="1" applyAlignment="1">
      <alignment horizontal="center" vertical="center" wrapText="1"/>
    </xf>
    <xf numFmtId="0" fontId="34" fillId="0" borderId="4" xfId="0" applyFont="1" applyFill="1" applyBorder="1" applyAlignment="1">
      <alignment horizontal="center" vertical="center"/>
    </xf>
    <xf numFmtId="0" fontId="34" fillId="0" borderId="7" xfId="0" applyFont="1" applyFill="1" applyBorder="1" applyAlignment="1">
      <alignment horizontal="center" vertical="center"/>
    </xf>
    <xf numFmtId="0" fontId="34" fillId="0" borderId="5" xfId="0" applyFont="1" applyFill="1" applyBorder="1" applyAlignment="1">
      <alignment horizontal="center" vertical="center"/>
    </xf>
    <xf numFmtId="49" fontId="34" fillId="0" borderId="4" xfId="0" applyNumberFormat="1" applyFont="1" applyFill="1" applyBorder="1" applyAlignment="1">
      <alignment horizontal="center" vertical="center"/>
    </xf>
    <xf numFmtId="49" fontId="34" fillId="0" borderId="7" xfId="0" applyNumberFormat="1" applyFont="1" applyFill="1" applyBorder="1" applyAlignment="1">
      <alignment horizontal="center" vertical="center"/>
    </xf>
    <xf numFmtId="49" fontId="34" fillId="0" borderId="5" xfId="0" applyNumberFormat="1" applyFont="1" applyFill="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2" fillId="0" borderId="5" xfId="0" applyFont="1" applyBorder="1" applyAlignment="1">
      <alignment horizontal="left"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17" fontId="2" fillId="0" borderId="4" xfId="0" applyNumberFormat="1" applyFont="1" applyBorder="1" applyAlignment="1">
      <alignment horizontal="center" vertical="center" wrapText="1"/>
    </xf>
    <xf numFmtId="17" fontId="2" fillId="0" borderId="7" xfId="0" applyNumberFormat="1" applyFont="1" applyBorder="1" applyAlignment="1">
      <alignment horizontal="center" vertical="center" wrapText="1"/>
    </xf>
    <xf numFmtId="17" fontId="2" fillId="0" borderId="5" xfId="0" applyNumberFormat="1" applyFont="1" applyBorder="1" applyAlignment="1">
      <alignment horizontal="center" vertical="center" wrapText="1"/>
    </xf>
    <xf numFmtId="4" fontId="2" fillId="0" borderId="4" xfId="0" applyNumberFormat="1" applyFont="1" applyBorder="1" applyAlignment="1">
      <alignment horizontal="center" vertical="center"/>
    </xf>
    <xf numFmtId="4" fontId="2" fillId="0" borderId="7" xfId="0" applyNumberFormat="1" applyFont="1" applyBorder="1" applyAlignment="1">
      <alignment horizontal="center" vertical="center"/>
    </xf>
    <xf numFmtId="4" fontId="2" fillId="0" borderId="5" xfId="0" applyNumberFormat="1"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17" fontId="0" fillId="0" borderId="4" xfId="0" applyNumberFormat="1" applyBorder="1" applyAlignment="1">
      <alignment horizontal="center" vertical="center" wrapText="1"/>
    </xf>
    <xf numFmtId="17" fontId="0" fillId="0" borderId="5" xfId="0" applyNumberFormat="1" applyBorder="1" applyAlignment="1">
      <alignment horizontal="center" vertical="center" wrapText="1"/>
    </xf>
    <xf numFmtId="4" fontId="0" fillId="0" borderId="4" xfId="0" applyNumberFormat="1" applyBorder="1" applyAlignment="1">
      <alignment horizontal="center" vertical="center"/>
    </xf>
    <xf numFmtId="4" fontId="0" fillId="0" borderId="5" xfId="0" applyNumberFormat="1" applyBorder="1" applyAlignment="1">
      <alignment horizontal="center" vertical="center"/>
    </xf>
    <xf numFmtId="17" fontId="0" fillId="0" borderId="1" xfId="0" applyNumberFormat="1" applyBorder="1" applyAlignment="1">
      <alignment horizontal="center" vertical="center" wrapText="1"/>
    </xf>
    <xf numFmtId="0" fontId="0" fillId="0" borderId="1" xfId="0" applyBorder="1" applyAlignment="1">
      <alignment horizontal="center" vertical="center"/>
    </xf>
    <xf numFmtId="4" fontId="0" fillId="0" borderId="1" xfId="0" applyNumberFormat="1" applyBorder="1" applyAlignment="1">
      <alignment horizontal="center" vertical="center" wrapText="1"/>
    </xf>
    <xf numFmtId="2" fontId="0" fillId="0" borderId="1" xfId="0" applyNumberFormat="1" applyBorder="1" applyAlignment="1">
      <alignment horizontal="center" vertical="center"/>
    </xf>
    <xf numFmtId="0" fontId="0" fillId="5" borderId="1" xfId="0" applyFill="1" applyBorder="1" applyAlignment="1">
      <alignment horizontal="left" vertical="center" wrapText="1"/>
    </xf>
    <xf numFmtId="4" fontId="0" fillId="0" borderId="1" xfId="0" applyNumberFormat="1" applyBorder="1" applyAlignment="1">
      <alignment horizontal="center" vertical="center"/>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0" borderId="7" xfId="0" applyBorder="1" applyAlignment="1">
      <alignment horizontal="center" vertical="center" wrapText="1"/>
    </xf>
    <xf numFmtId="0" fontId="0" fillId="5" borderId="7" xfId="0" applyFill="1" applyBorder="1" applyAlignment="1">
      <alignment horizontal="left" vertical="center" wrapText="1"/>
    </xf>
    <xf numFmtId="17" fontId="2" fillId="5" borderId="4" xfId="0" applyNumberFormat="1" applyFont="1" applyFill="1" applyBorder="1" applyAlignment="1">
      <alignment horizontal="left" vertical="center" wrapText="1"/>
    </xf>
    <xf numFmtId="17" fontId="2" fillId="5" borderId="7" xfId="0" applyNumberFormat="1" applyFont="1" applyFill="1" applyBorder="1" applyAlignment="1">
      <alignment horizontal="left" vertical="center" wrapText="1"/>
    </xf>
    <xf numFmtId="17" fontId="2" fillId="5" borderId="5" xfId="0" applyNumberFormat="1" applyFont="1" applyFill="1" applyBorder="1" applyAlignment="1">
      <alignment horizontal="left" vertical="center" wrapText="1"/>
    </xf>
    <xf numFmtId="0" fontId="0" fillId="5" borderId="1" xfId="0" applyFill="1" applyBorder="1" applyAlignment="1">
      <alignment horizontal="left" vertical="top" wrapText="1"/>
    </xf>
    <xf numFmtId="0" fontId="0" fillId="5" borderId="4" xfId="0" applyFill="1" applyBorder="1" applyAlignment="1">
      <alignment horizontal="left" vertical="top" wrapText="1"/>
    </xf>
    <xf numFmtId="0" fontId="0" fillId="5" borderId="7" xfId="0" applyFill="1" applyBorder="1" applyAlignment="1">
      <alignment horizontal="left" vertical="top" wrapText="1"/>
    </xf>
    <xf numFmtId="166" fontId="17" fillId="5" borderId="1" xfId="0" applyNumberFormat="1" applyFont="1" applyFill="1" applyBorder="1" applyAlignment="1">
      <alignment horizontal="center" vertical="center" wrapText="1"/>
    </xf>
    <xf numFmtId="0" fontId="0" fillId="7" borderId="1" xfId="0" applyFill="1" applyBorder="1" applyAlignment="1">
      <alignment horizontal="center" vertical="center"/>
    </xf>
    <xf numFmtId="0" fontId="10" fillId="4" borderId="3" xfId="0" applyFont="1" applyFill="1" applyBorder="1" applyAlignment="1">
      <alignment horizontal="center" vertical="center" wrapText="1"/>
    </xf>
    <xf numFmtId="4" fontId="10" fillId="4" borderId="2" xfId="0" applyNumberFormat="1" applyFont="1" applyFill="1" applyBorder="1" applyAlignment="1">
      <alignment horizontal="center" vertical="center" wrapText="1"/>
    </xf>
    <xf numFmtId="4" fontId="10" fillId="4" borderId="3" xfId="0" applyNumberFormat="1"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1" fillId="5" borderId="5" xfId="0" applyFont="1" applyFill="1" applyBorder="1" applyAlignment="1">
      <alignment horizontal="center" vertical="center" wrapText="1"/>
    </xf>
    <xf numFmtId="17" fontId="11" fillId="5" borderId="1" xfId="0" applyNumberFormat="1" applyFont="1" applyFill="1" applyBorder="1" applyAlignment="1">
      <alignment horizontal="center" vertical="center" wrapText="1"/>
    </xf>
    <xf numFmtId="166" fontId="11" fillId="5" borderId="1" xfId="0" applyNumberFormat="1" applyFont="1" applyFill="1" applyBorder="1" applyAlignment="1">
      <alignment horizontal="center" vertical="center"/>
    </xf>
    <xf numFmtId="4" fontId="11" fillId="5" borderId="1" xfId="0" applyNumberFormat="1" applyFont="1" applyFill="1" applyBorder="1" applyAlignment="1">
      <alignment horizontal="center" vertical="center" wrapText="1"/>
    </xf>
    <xf numFmtId="165" fontId="11" fillId="5" borderId="1" xfId="0" applyNumberFormat="1" applyFont="1" applyFill="1" applyBorder="1" applyAlignment="1">
      <alignment horizontal="center" vertical="center" wrapText="1"/>
    </xf>
    <xf numFmtId="0" fontId="11" fillId="0" borderId="4" xfId="0" applyFont="1" applyBorder="1" applyAlignment="1">
      <alignment horizontal="center" vertical="center"/>
    </xf>
    <xf numFmtId="0" fontId="11" fillId="0" borderId="7" xfId="0" applyFont="1" applyBorder="1" applyAlignment="1">
      <alignment horizontal="center" vertical="center"/>
    </xf>
    <xf numFmtId="0" fontId="11" fillId="0" borderId="5" xfId="0" applyFont="1" applyBorder="1" applyAlignment="1">
      <alignment horizontal="center" vertical="center"/>
    </xf>
    <xf numFmtId="0" fontId="11" fillId="0" borderId="4"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11" fillId="5" borderId="1" xfId="0" applyFont="1" applyFill="1" applyBorder="1" applyAlignment="1">
      <alignment horizontal="center"/>
    </xf>
    <xf numFmtId="165" fontId="11" fillId="5" borderId="1" xfId="0" applyNumberFormat="1" applyFont="1" applyFill="1" applyBorder="1" applyAlignment="1">
      <alignment horizontal="center" vertical="center"/>
    </xf>
    <xf numFmtId="4" fontId="11" fillId="5" borderId="1" xfId="0" applyNumberFormat="1" applyFont="1" applyFill="1" applyBorder="1" applyAlignment="1">
      <alignment horizontal="center" vertical="center"/>
    </xf>
    <xf numFmtId="0" fontId="11" fillId="5" borderId="1" xfId="0" applyFont="1" applyFill="1" applyBorder="1" applyAlignment="1">
      <alignment horizontal="center" vertical="center"/>
    </xf>
    <xf numFmtId="0" fontId="11" fillId="5" borderId="1" xfId="0" applyFont="1" applyFill="1" applyBorder="1"/>
    <xf numFmtId="17" fontId="11" fillId="5" borderId="4" xfId="0" applyNumberFormat="1" applyFont="1" applyFill="1" applyBorder="1" applyAlignment="1">
      <alignment horizontal="center" vertical="center"/>
    </xf>
    <xf numFmtId="17" fontId="11" fillId="5" borderId="7" xfId="0" applyNumberFormat="1" applyFont="1" applyFill="1" applyBorder="1" applyAlignment="1">
      <alignment horizontal="center" vertical="center"/>
    </xf>
    <xf numFmtId="17" fontId="11" fillId="5" borderId="5" xfId="0" applyNumberFormat="1" applyFont="1" applyFill="1" applyBorder="1" applyAlignment="1">
      <alignment horizontal="center" vertical="center"/>
    </xf>
    <xf numFmtId="166" fontId="11" fillId="5" borderId="4" xfId="0" applyNumberFormat="1" applyFont="1" applyFill="1" applyBorder="1" applyAlignment="1">
      <alignment horizontal="center" vertical="center"/>
    </xf>
    <xf numFmtId="166" fontId="11" fillId="5" borderId="7" xfId="0" applyNumberFormat="1" applyFont="1" applyFill="1" applyBorder="1" applyAlignment="1">
      <alignment horizontal="center" vertical="center"/>
    </xf>
    <xf numFmtId="166" fontId="11" fillId="5" borderId="5" xfId="0" applyNumberFormat="1" applyFont="1" applyFill="1" applyBorder="1" applyAlignment="1">
      <alignment horizontal="center" vertical="center"/>
    </xf>
    <xf numFmtId="4" fontId="11" fillId="5" borderId="4" xfId="0" applyNumberFormat="1" applyFont="1" applyFill="1" applyBorder="1" applyAlignment="1">
      <alignment horizontal="center" vertical="center"/>
    </xf>
    <xf numFmtId="4" fontId="11" fillId="5" borderId="7" xfId="0" applyNumberFormat="1" applyFont="1" applyFill="1" applyBorder="1" applyAlignment="1">
      <alignment horizontal="center" vertical="center"/>
    </xf>
    <xf numFmtId="4" fontId="11" fillId="5" borderId="5" xfId="0" applyNumberFormat="1" applyFont="1" applyFill="1" applyBorder="1" applyAlignment="1">
      <alignment horizontal="center" vertical="center"/>
    </xf>
    <xf numFmtId="165" fontId="11" fillId="5" borderId="4" xfId="0" applyNumberFormat="1" applyFont="1" applyFill="1" applyBorder="1" applyAlignment="1">
      <alignment horizontal="center" vertical="center"/>
    </xf>
    <xf numFmtId="165" fontId="11" fillId="5" borderId="7" xfId="0" applyNumberFormat="1" applyFont="1" applyFill="1" applyBorder="1" applyAlignment="1">
      <alignment horizontal="center" vertical="center"/>
    </xf>
    <xf numFmtId="165" fontId="11" fillId="5" borderId="5" xfId="0" applyNumberFormat="1" applyFont="1" applyFill="1" applyBorder="1" applyAlignment="1">
      <alignment horizontal="center" vertical="center"/>
    </xf>
    <xf numFmtId="0" fontId="11" fillId="0" borderId="2" xfId="0" applyFont="1" applyBorder="1" applyAlignment="1">
      <alignment horizontal="center" vertical="center" wrapText="1"/>
    </xf>
    <xf numFmtId="0" fontId="11" fillId="0" borderId="1" xfId="0" applyFont="1" applyBorder="1" applyAlignment="1">
      <alignment horizontal="center" vertical="center"/>
    </xf>
    <xf numFmtId="166" fontId="11" fillId="0" borderId="1" xfId="0" applyNumberFormat="1" applyFont="1" applyBorder="1" applyAlignment="1">
      <alignment horizontal="center" vertical="center"/>
    </xf>
    <xf numFmtId="165" fontId="11" fillId="0" borderId="1" xfId="0" applyNumberFormat="1" applyFont="1" applyBorder="1" applyAlignment="1">
      <alignment horizontal="center" vertical="center"/>
    </xf>
    <xf numFmtId="17" fontId="11" fillId="0" borderId="4" xfId="0" applyNumberFormat="1" applyFont="1" applyBorder="1" applyAlignment="1">
      <alignment horizontal="center" vertical="center" wrapText="1"/>
    </xf>
    <xf numFmtId="17" fontId="11" fillId="0" borderId="7" xfId="0" applyNumberFormat="1" applyFont="1" applyBorder="1" applyAlignment="1">
      <alignment horizontal="center" vertical="center" wrapText="1"/>
    </xf>
    <xf numFmtId="17" fontId="11" fillId="0" borderId="5" xfId="0" applyNumberFormat="1" applyFont="1" applyBorder="1" applyAlignment="1">
      <alignment horizontal="center" vertical="center" wrapText="1"/>
    </xf>
    <xf numFmtId="166" fontId="11" fillId="0" borderId="4" xfId="0" applyNumberFormat="1" applyFont="1" applyBorder="1" applyAlignment="1">
      <alignment horizontal="center" vertical="center"/>
    </xf>
    <xf numFmtId="166" fontId="11" fillId="0" borderId="7" xfId="0" applyNumberFormat="1" applyFont="1" applyBorder="1" applyAlignment="1">
      <alignment horizontal="center" vertical="center"/>
    </xf>
    <xf numFmtId="166" fontId="11" fillId="0" borderId="5" xfId="0" applyNumberFormat="1" applyFont="1" applyBorder="1" applyAlignment="1">
      <alignment horizontal="center" vertical="center"/>
    </xf>
    <xf numFmtId="4" fontId="11" fillId="0" borderId="4" xfId="0" applyNumberFormat="1" applyFont="1" applyBorder="1" applyAlignment="1">
      <alignment horizontal="center" vertical="center"/>
    </xf>
    <xf numFmtId="4" fontId="11" fillId="0" borderId="7" xfId="0" applyNumberFormat="1" applyFont="1" applyBorder="1" applyAlignment="1">
      <alignment horizontal="center" vertical="center"/>
    </xf>
    <xf numFmtId="4" fontId="11" fillId="0" borderId="5" xfId="0" applyNumberFormat="1" applyFont="1" applyBorder="1" applyAlignment="1">
      <alignment horizontal="center" vertical="center"/>
    </xf>
    <xf numFmtId="165" fontId="11" fillId="0" borderId="4" xfId="0" applyNumberFormat="1" applyFont="1" applyBorder="1" applyAlignment="1">
      <alignment horizontal="center" vertical="center"/>
    </xf>
    <xf numFmtId="165" fontId="11" fillId="0" borderId="7" xfId="0" applyNumberFormat="1" applyFont="1" applyBorder="1" applyAlignment="1">
      <alignment horizontal="center" vertical="center"/>
    </xf>
    <xf numFmtId="165" fontId="11" fillId="0" borderId="5" xfId="0" applyNumberFormat="1" applyFont="1" applyBorder="1" applyAlignment="1">
      <alignment horizontal="center" vertical="center"/>
    </xf>
    <xf numFmtId="165" fontId="11" fillId="5" borderId="1" xfId="0" applyNumberFormat="1" applyFont="1" applyFill="1" applyBorder="1" applyAlignment="1">
      <alignment horizontal="left" vertical="center"/>
    </xf>
    <xf numFmtId="0" fontId="11" fillId="5" borderId="2" xfId="0" applyFont="1" applyFill="1" applyBorder="1" applyAlignment="1">
      <alignment horizontal="center" vertical="center" wrapText="1"/>
    </xf>
    <xf numFmtId="0" fontId="11" fillId="5" borderId="2" xfId="0" applyFont="1" applyFill="1" applyBorder="1" applyAlignment="1">
      <alignment horizontal="center" vertical="center"/>
    </xf>
    <xf numFmtId="0" fontId="11" fillId="5" borderId="1" xfId="0" applyFont="1" applyFill="1" applyBorder="1" applyAlignment="1">
      <alignment vertical="center"/>
    </xf>
    <xf numFmtId="0" fontId="11" fillId="5" borderId="1" xfId="0" applyFont="1" applyFill="1" applyBorder="1" applyAlignment="1">
      <alignment horizontal="left" vertical="center"/>
    </xf>
    <xf numFmtId="4" fontId="11" fillId="0" borderId="4" xfId="0" applyNumberFormat="1" applyFont="1" applyBorder="1" applyAlignment="1">
      <alignment horizontal="center" vertical="center" wrapText="1"/>
    </xf>
    <xf numFmtId="0" fontId="11" fillId="5" borderId="4" xfId="0" applyFont="1" applyFill="1" applyBorder="1" applyAlignment="1">
      <alignment horizontal="center" vertical="center"/>
    </xf>
    <xf numFmtId="0" fontId="11" fillId="5" borderId="5" xfId="0" applyFont="1" applyFill="1" applyBorder="1" applyAlignment="1">
      <alignment horizontal="center" vertical="center"/>
    </xf>
    <xf numFmtId="165" fontId="11" fillId="0" borderId="1" xfId="0" applyNumberFormat="1" applyFont="1" applyBorder="1" applyAlignment="1">
      <alignment horizontal="center" vertical="center" wrapText="1"/>
    </xf>
    <xf numFmtId="4" fontId="11" fillId="0" borderId="1" xfId="0" applyNumberFormat="1" applyFont="1" applyBorder="1" applyAlignment="1">
      <alignment horizontal="center" vertical="center" wrapText="1"/>
    </xf>
    <xf numFmtId="0" fontId="11" fillId="0" borderId="9"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3" xfId="0" applyFont="1" applyBorder="1" applyAlignment="1">
      <alignment horizontal="center" vertical="center" wrapText="1"/>
    </xf>
    <xf numFmtId="17" fontId="11" fillId="0" borderId="1" xfId="0" applyNumberFormat="1" applyFont="1" applyBorder="1" applyAlignment="1">
      <alignment horizontal="center" vertical="center" wrapText="1"/>
    </xf>
    <xf numFmtId="166" fontId="11" fillId="0" borderId="1" xfId="0" applyNumberFormat="1" applyFont="1" applyBorder="1" applyAlignment="1">
      <alignment horizontal="center" vertical="center" wrapText="1"/>
    </xf>
    <xf numFmtId="165" fontId="11" fillId="0" borderId="4" xfId="0" applyNumberFormat="1" applyFont="1" applyBorder="1" applyAlignment="1">
      <alignment horizontal="center" vertical="center" wrapText="1"/>
    </xf>
    <xf numFmtId="165" fontId="11" fillId="0" borderId="5" xfId="0" applyNumberFormat="1" applyFont="1" applyBorder="1" applyAlignment="1">
      <alignment horizontal="center" vertical="center" wrapText="1"/>
    </xf>
    <xf numFmtId="166" fontId="11" fillId="0" borderId="4" xfId="0" applyNumberFormat="1" applyFont="1" applyBorder="1" applyAlignment="1">
      <alignment horizontal="center" vertical="center" wrapText="1"/>
    </xf>
    <xf numFmtId="166" fontId="11" fillId="0" borderId="5" xfId="0" applyNumberFormat="1" applyFont="1" applyBorder="1" applyAlignment="1">
      <alignment horizontal="center" vertical="center" wrapText="1"/>
    </xf>
    <xf numFmtId="4" fontId="11" fillId="0" borderId="5" xfId="0" applyNumberFormat="1" applyFont="1" applyBorder="1" applyAlignment="1">
      <alignment horizontal="center" vertical="center" wrapText="1"/>
    </xf>
    <xf numFmtId="165" fontId="11" fillId="0" borderId="7" xfId="0" applyNumberFormat="1" applyFont="1" applyBorder="1" applyAlignment="1">
      <alignment horizontal="center" vertical="center" wrapText="1"/>
    </xf>
    <xf numFmtId="4" fontId="11" fillId="0" borderId="7" xfId="0" applyNumberFormat="1" applyFont="1" applyBorder="1" applyAlignment="1">
      <alignment horizontal="center" vertical="center" wrapText="1"/>
    </xf>
    <xf numFmtId="166" fontId="11" fillId="0" borderId="7" xfId="0" applyNumberFormat="1" applyFont="1" applyBorder="1" applyAlignment="1">
      <alignment horizontal="center" vertical="center" wrapText="1"/>
    </xf>
    <xf numFmtId="49" fontId="11" fillId="0" borderId="1" xfId="0" applyNumberFormat="1" applyFont="1" applyBorder="1" applyAlignment="1">
      <alignment horizontal="center" vertical="center" wrapText="1"/>
    </xf>
    <xf numFmtId="0" fontId="11" fillId="0" borderId="11"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4" xfId="0" applyFont="1" applyBorder="1" applyAlignment="1">
      <alignment horizontal="center" wrapText="1"/>
    </xf>
    <xf numFmtId="0" fontId="11" fillId="0" borderId="7" xfId="0" applyFont="1" applyBorder="1" applyAlignment="1">
      <alignment horizontal="center" wrapText="1"/>
    </xf>
    <xf numFmtId="0" fontId="11" fillId="0" borderId="5" xfId="0" applyFont="1" applyBorder="1" applyAlignment="1">
      <alignment horizontal="center" wrapText="1"/>
    </xf>
    <xf numFmtId="0" fontId="11" fillId="5" borderId="7" xfId="0" applyFont="1" applyFill="1" applyBorder="1" applyAlignment="1">
      <alignment horizontal="center" vertical="center"/>
    </xf>
    <xf numFmtId="165" fontId="11" fillId="5" borderId="4" xfId="0" applyNumberFormat="1" applyFont="1" applyFill="1" applyBorder="1" applyAlignment="1">
      <alignment horizontal="center" vertical="center" wrapText="1"/>
    </xf>
    <xf numFmtId="165" fontId="11" fillId="5" borderId="7" xfId="0" applyNumberFormat="1" applyFont="1" applyFill="1" applyBorder="1" applyAlignment="1">
      <alignment horizontal="center" vertical="center" wrapText="1"/>
    </xf>
    <xf numFmtId="165" fontId="11" fillId="5" borderId="5" xfId="0" applyNumberFormat="1" applyFont="1" applyFill="1" applyBorder="1" applyAlignment="1">
      <alignment horizontal="center" vertical="center" wrapText="1"/>
    </xf>
    <xf numFmtId="166" fontId="11" fillId="5" borderId="4" xfId="0" applyNumberFormat="1" applyFont="1" applyFill="1" applyBorder="1" applyAlignment="1">
      <alignment horizontal="center" vertical="center" wrapText="1"/>
    </xf>
    <xf numFmtId="166" fontId="11" fillId="5" borderId="7" xfId="0" applyNumberFormat="1" applyFont="1" applyFill="1" applyBorder="1" applyAlignment="1">
      <alignment horizontal="center" vertical="center" wrapText="1"/>
    </xf>
    <xf numFmtId="166" fontId="11" fillId="5" borderId="5" xfId="0" applyNumberFormat="1" applyFont="1" applyFill="1" applyBorder="1" applyAlignment="1">
      <alignment horizontal="center" vertical="center" wrapText="1"/>
    </xf>
    <xf numFmtId="0" fontId="11" fillId="5" borderId="11"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49" fontId="11" fillId="5" borderId="4" xfId="0" applyNumberFormat="1" applyFont="1" applyFill="1" applyBorder="1" applyAlignment="1">
      <alignment horizontal="center" vertical="center" wrapText="1"/>
    </xf>
    <xf numFmtId="49" fontId="11" fillId="5" borderId="7" xfId="0" applyNumberFormat="1" applyFont="1" applyFill="1" applyBorder="1" applyAlignment="1">
      <alignment horizontal="center" vertical="center" wrapText="1"/>
    </xf>
    <xf numFmtId="49" fontId="11" fillId="5" borderId="5" xfId="0" applyNumberFormat="1" applyFont="1" applyFill="1" applyBorder="1" applyAlignment="1">
      <alignment horizontal="center" vertical="center" wrapText="1"/>
    </xf>
    <xf numFmtId="166" fontId="11" fillId="5" borderId="1" xfId="0" applyNumberFormat="1" applyFont="1" applyFill="1" applyBorder="1" applyAlignment="1">
      <alignment horizontal="center" vertical="center" wrapText="1"/>
    </xf>
    <xf numFmtId="17" fontId="11" fillId="5" borderId="4" xfId="0" applyNumberFormat="1" applyFont="1" applyFill="1" applyBorder="1" applyAlignment="1">
      <alignment horizontal="center" vertical="center" wrapText="1"/>
    </xf>
    <xf numFmtId="17" fontId="11" fillId="5" borderId="7" xfId="0" applyNumberFormat="1" applyFont="1" applyFill="1" applyBorder="1" applyAlignment="1">
      <alignment horizontal="center" vertical="center" wrapText="1"/>
    </xf>
    <xf numFmtId="17" fontId="11" fillId="5" borderId="5" xfId="0" applyNumberFormat="1" applyFont="1" applyFill="1" applyBorder="1" applyAlignment="1">
      <alignment horizontal="center" vertical="center" wrapText="1"/>
    </xf>
    <xf numFmtId="0" fontId="11" fillId="5" borderId="17" xfId="0" applyFont="1" applyFill="1" applyBorder="1" applyAlignment="1">
      <alignment horizontal="center" vertical="center"/>
    </xf>
    <xf numFmtId="0" fontId="11" fillId="5" borderId="6" xfId="0" applyFont="1" applyFill="1" applyBorder="1" applyAlignment="1">
      <alignment horizontal="center" vertical="center"/>
    </xf>
    <xf numFmtId="0" fontId="11" fillId="5" borderId="4" xfId="0" applyFont="1" applyFill="1" applyBorder="1" applyAlignment="1">
      <alignment horizontal="center" wrapText="1"/>
    </xf>
    <xf numFmtId="0" fontId="11" fillId="5" borderId="5" xfId="0" applyFont="1" applyFill="1" applyBorder="1" applyAlignment="1">
      <alignment horizontal="center" wrapText="1"/>
    </xf>
    <xf numFmtId="4" fontId="11" fillId="5" borderId="11" xfId="0" applyNumberFormat="1" applyFont="1" applyFill="1" applyBorder="1" applyAlignment="1">
      <alignment horizontal="center" vertical="center" wrapText="1"/>
    </xf>
    <xf numFmtId="49" fontId="11" fillId="5" borderId="1" xfId="0" applyNumberFormat="1" applyFont="1" applyFill="1" applyBorder="1" applyAlignment="1">
      <alignment horizontal="center" vertical="center" wrapText="1"/>
    </xf>
    <xf numFmtId="165" fontId="11" fillId="0" borderId="1" xfId="0" applyNumberFormat="1" applyFont="1" applyFill="1" applyBorder="1" applyAlignment="1">
      <alignment horizontal="center" vertical="center"/>
    </xf>
    <xf numFmtId="17"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166" fontId="11"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165" fontId="11" fillId="0" borderId="4" xfId="0" applyNumberFormat="1" applyFont="1" applyFill="1" applyBorder="1" applyAlignment="1">
      <alignment horizontal="center" vertical="center" wrapText="1"/>
    </xf>
    <xf numFmtId="165" fontId="11" fillId="0" borderId="7" xfId="0" applyNumberFormat="1" applyFont="1" applyFill="1" applyBorder="1" applyAlignment="1">
      <alignment horizontal="center" vertical="center" wrapText="1"/>
    </xf>
    <xf numFmtId="165" fontId="11" fillId="0" borderId="5" xfId="0" applyNumberFormat="1"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5" xfId="0" applyFont="1" applyFill="1" applyBorder="1" applyAlignment="1">
      <alignment horizontal="center" vertical="center" wrapText="1"/>
    </xf>
    <xf numFmtId="166" fontId="11" fillId="0" borderId="4" xfId="0" applyNumberFormat="1" applyFont="1" applyFill="1" applyBorder="1" applyAlignment="1">
      <alignment horizontal="center" vertical="center" wrapText="1"/>
    </xf>
    <xf numFmtId="166" fontId="11" fillId="0" borderId="7" xfId="0" applyNumberFormat="1" applyFont="1" applyFill="1" applyBorder="1" applyAlignment="1">
      <alignment horizontal="center" vertical="center" wrapText="1"/>
    </xf>
    <xf numFmtId="166" fontId="11" fillId="0" borderId="5" xfId="0" applyNumberFormat="1" applyFont="1" applyFill="1" applyBorder="1" applyAlignment="1">
      <alignment horizontal="center" vertical="center" wrapText="1"/>
    </xf>
    <xf numFmtId="4" fontId="11" fillId="5" borderId="13" xfId="0" applyNumberFormat="1" applyFont="1" applyFill="1" applyBorder="1" applyAlignment="1">
      <alignment horizontal="center" vertical="center" wrapText="1"/>
    </xf>
    <xf numFmtId="0" fontId="11" fillId="5" borderId="7" xfId="0" applyFont="1" applyFill="1" applyBorder="1" applyAlignment="1">
      <alignment horizontal="center" wrapText="1"/>
    </xf>
    <xf numFmtId="8" fontId="11" fillId="0" borderId="1" xfId="0" applyNumberFormat="1" applyFont="1" applyFill="1" applyBorder="1" applyAlignment="1">
      <alignment horizontal="center" vertical="center"/>
    </xf>
    <xf numFmtId="165" fontId="11" fillId="0" borderId="1" xfId="0" applyNumberFormat="1" applyFont="1" applyFill="1" applyBorder="1" applyAlignment="1">
      <alignment horizontal="center" vertical="center" wrapText="1"/>
    </xf>
    <xf numFmtId="166" fontId="11" fillId="0"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shrinkToFit="1"/>
    </xf>
    <xf numFmtId="1" fontId="10" fillId="4" borderId="1" xfId="0" applyNumberFormat="1" applyFont="1" applyFill="1" applyBorder="1" applyAlignment="1">
      <alignment horizontal="center" vertical="center" wrapText="1"/>
    </xf>
    <xf numFmtId="1" fontId="10" fillId="4" borderId="2" xfId="0" applyNumberFormat="1" applyFont="1" applyFill="1" applyBorder="1" applyAlignment="1">
      <alignment horizontal="center" vertical="center" wrapText="1"/>
    </xf>
    <xf numFmtId="1" fontId="10" fillId="4" borderId="3" xfId="0" applyNumberFormat="1" applyFont="1" applyFill="1" applyBorder="1" applyAlignment="1">
      <alignment horizontal="center" vertical="center" wrapText="1"/>
    </xf>
    <xf numFmtId="171" fontId="2" fillId="5" borderId="1" xfId="0" applyNumberFormat="1" applyFont="1" applyFill="1" applyBorder="1" applyAlignment="1">
      <alignment horizontal="center" vertical="center" wrapText="1"/>
    </xf>
  </cellXfs>
  <cellStyles count="26">
    <cellStyle name="Dziesiętny 2" xfId="10" xr:uid="{00000000-0005-0000-0000-000000000000}"/>
    <cellStyle name="Dziesiętny 2 2" xfId="16" xr:uid="{00000000-0005-0000-0000-000001000000}"/>
    <cellStyle name="Dziesiętny 2 2 2" xfId="23" xr:uid="{AA559342-A1A9-4B46-9A2E-52D76AE1C6AA}"/>
    <cellStyle name="Dziesiętny 2 3" xfId="21" xr:uid="{EF00D27D-FE50-456F-B84C-B7A4A6209A88}"/>
    <cellStyle name="Dziesiętny 3" xfId="17" xr:uid="{00000000-0005-0000-0000-000002000000}"/>
    <cellStyle name="Dziesiętny 3 2" xfId="24" xr:uid="{1120E11A-C131-4154-84F8-CB8E140121D8}"/>
    <cellStyle name="Dziesiętny 4" xfId="18" xr:uid="{00000000-0005-0000-0000-000003000000}"/>
    <cellStyle name="Dziesiętny 4 2" xfId="25" xr:uid="{7AD5678E-42AA-4F6D-BBB3-8A582D22BC4C}"/>
    <cellStyle name="Excel Built-in Bad" xfId="4" xr:uid="{00000000-0005-0000-0000-000004000000}"/>
    <cellStyle name="Excel Built-in Normal" xfId="2" xr:uid="{00000000-0005-0000-0000-000005000000}"/>
    <cellStyle name="Neutralny 2" xfId="14" xr:uid="{00000000-0005-0000-0000-000006000000}"/>
    <cellStyle name="Normalny" xfId="0" builtinId="0"/>
    <cellStyle name="Normalny 2" xfId="3" xr:uid="{00000000-0005-0000-0000-000008000000}"/>
    <cellStyle name="Normalny 2 2" xfId="13" xr:uid="{00000000-0005-0000-0000-000009000000}"/>
    <cellStyle name="Normalny 2 3" xfId="12" xr:uid="{00000000-0005-0000-0000-00000A000000}"/>
    <cellStyle name="Normalny 3" xfId="6" xr:uid="{00000000-0005-0000-0000-00000B000000}"/>
    <cellStyle name="Normalny 3 2" xfId="11" xr:uid="{00000000-0005-0000-0000-00000C000000}"/>
    <cellStyle name="Normalny 4" xfId="7" xr:uid="{00000000-0005-0000-0000-00000D000000}"/>
    <cellStyle name="Normalny 6" xfId="9" xr:uid="{00000000-0005-0000-0000-00000E000000}"/>
    <cellStyle name="Walutowy 2" xfId="1" xr:uid="{00000000-0005-0000-0000-00000F000000}"/>
    <cellStyle name="Walutowy 2 2" xfId="15" xr:uid="{00000000-0005-0000-0000-000010000000}"/>
    <cellStyle name="Walutowy 2 2 2" xfId="22" xr:uid="{2BD40B06-605C-498E-9223-663D3E3BDE29}"/>
    <cellStyle name="Walutowy 2 3" xfId="8" xr:uid="{00000000-0005-0000-0000-000011000000}"/>
    <cellStyle name="Walutowy 2 3 2" xfId="20" xr:uid="{ED7EFCD4-DC61-487A-949C-9A0C02DCBD96}"/>
    <cellStyle name="Walutowy 2 4" xfId="19" xr:uid="{B51E3366-8BCD-4B07-9EF5-44D735961B29}"/>
    <cellStyle name="Zły 2" xfId="5"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24"/>
  <sheetViews>
    <sheetView tabSelected="1" zoomScale="110" zoomScaleNormal="110" workbookViewId="0">
      <selection activeCell="G15" sqref="G15"/>
    </sheetView>
  </sheetViews>
  <sheetFormatPr defaultColWidth="9.140625" defaultRowHeight="15" x14ac:dyDescent="0.25"/>
  <cols>
    <col min="1" max="1" width="9.140625" style="1" customWidth="1"/>
    <col min="2" max="2" width="27.28515625" style="1" customWidth="1"/>
    <col min="3" max="3" width="11.85546875" style="1" bestFit="1" customWidth="1"/>
    <col min="4" max="4" width="12.85546875" style="1" bestFit="1" customWidth="1"/>
    <col min="5" max="5" width="10.85546875" style="1" bestFit="1" customWidth="1"/>
    <col min="6" max="6" width="12.85546875" style="1" bestFit="1" customWidth="1"/>
    <col min="7" max="16384" width="9.140625" style="1"/>
  </cols>
  <sheetData>
    <row r="2" spans="2:5" x14ac:dyDescent="0.25">
      <c r="B2" s="120" t="s">
        <v>3546</v>
      </c>
    </row>
    <row r="3" spans="2:5" x14ac:dyDescent="0.25">
      <c r="B3" s="120" t="s">
        <v>3231</v>
      </c>
    </row>
    <row r="4" spans="2:5" s="120" customFormat="1" x14ac:dyDescent="0.25"/>
    <row r="5" spans="2:5" x14ac:dyDescent="0.25">
      <c r="B5" s="120"/>
    </row>
    <row r="6" spans="2:5" x14ac:dyDescent="0.25">
      <c r="B6" s="417"/>
      <c r="C6" s="310" t="s">
        <v>2690</v>
      </c>
      <c r="D6" s="132" t="s">
        <v>0</v>
      </c>
    </row>
    <row r="7" spans="2:5" x14ac:dyDescent="0.25">
      <c r="B7" s="133" t="s">
        <v>2691</v>
      </c>
      <c r="C7" s="312">
        <v>14</v>
      </c>
      <c r="D7" s="134">
        <f>'Dolnośląska JR'!P78+'Dolnośląska JR'!Q78</f>
        <v>774135.8600000001</v>
      </c>
      <c r="E7" s="121"/>
    </row>
    <row r="8" spans="2:5" x14ac:dyDescent="0.25">
      <c r="B8" s="133" t="s">
        <v>2692</v>
      </c>
      <c r="C8" s="312">
        <v>20</v>
      </c>
      <c r="D8" s="134">
        <f>'Kujawsko-pomorska JR'!O53+'Kujawsko-pomorska JR'!P53</f>
        <v>880167.32000000007</v>
      </c>
      <c r="E8" s="121"/>
    </row>
    <row r="9" spans="2:5" x14ac:dyDescent="0.25">
      <c r="B9" s="133" t="s">
        <v>2693</v>
      </c>
      <c r="C9" s="187">
        <v>34</v>
      </c>
      <c r="D9" s="190">
        <f>'Lubelska JR'!P149+'Lubelska JR'!Q149</f>
        <v>1181976.23</v>
      </c>
      <c r="E9" s="121"/>
    </row>
    <row r="10" spans="2:5" x14ac:dyDescent="0.25">
      <c r="B10" s="133" t="s">
        <v>2694</v>
      </c>
      <c r="C10" s="117">
        <v>33</v>
      </c>
      <c r="D10" s="131">
        <f>'Lubuska JR'!O44+'Lubuska JR'!P44</f>
        <v>683806.58</v>
      </c>
      <c r="E10" s="121"/>
    </row>
    <row r="11" spans="2:5" x14ac:dyDescent="0.25">
      <c r="B11" s="133" t="s">
        <v>2695</v>
      </c>
      <c r="C11" s="187">
        <v>16</v>
      </c>
      <c r="D11" s="188">
        <f>'Łódzka JR'!P52+'Łódzka JR'!Q52</f>
        <v>803304.85999999987</v>
      </c>
      <c r="E11" s="121"/>
    </row>
    <row r="12" spans="2:5" x14ac:dyDescent="0.25">
      <c r="B12" s="133" t="s">
        <v>2696</v>
      </c>
      <c r="C12" s="311">
        <v>36</v>
      </c>
      <c r="D12" s="170">
        <f>'Małopolska JR'!N109+'Małopolska JR'!O109</f>
        <v>2170678.16</v>
      </c>
      <c r="E12" s="121"/>
    </row>
    <row r="13" spans="2:5" x14ac:dyDescent="0.25">
      <c r="B13" s="133" t="s">
        <v>2697</v>
      </c>
      <c r="C13" s="117">
        <v>54</v>
      </c>
      <c r="D13" s="131">
        <f>'Mazowiecka JR'!O176+'Mazowiecka JR'!P176</f>
        <v>2197627.3199999998</v>
      </c>
      <c r="E13" s="121"/>
    </row>
    <row r="14" spans="2:5" x14ac:dyDescent="0.25">
      <c r="B14" s="133" t="s">
        <v>2698</v>
      </c>
      <c r="C14" s="117">
        <v>24</v>
      </c>
      <c r="D14" s="135">
        <f>'Opolska JR'!O118+'Opolska JR'!P118</f>
        <v>615114.89999999991</v>
      </c>
      <c r="E14" s="121"/>
    </row>
    <row r="15" spans="2:5" x14ac:dyDescent="0.25">
      <c r="B15" s="133" t="s">
        <v>2699</v>
      </c>
      <c r="C15" s="85">
        <v>45</v>
      </c>
      <c r="D15" s="135">
        <f>'Podkarpacka JR'!O56+'Podkarpacka JR'!P56</f>
        <v>2185673.9299999997</v>
      </c>
      <c r="E15" s="121"/>
    </row>
    <row r="16" spans="2:5" x14ac:dyDescent="0.25">
      <c r="B16" s="133" t="s">
        <v>2700</v>
      </c>
      <c r="C16" s="117">
        <v>26</v>
      </c>
      <c r="D16" s="135">
        <f>'Podlaska JR'!M37+'Podlaska JR'!N37</f>
        <v>1015922.71</v>
      </c>
      <c r="E16" s="121"/>
    </row>
    <row r="17" spans="2:5" x14ac:dyDescent="0.25">
      <c r="B17" s="133" t="s">
        <v>2701</v>
      </c>
      <c r="C17" s="117">
        <v>29</v>
      </c>
      <c r="D17" s="135">
        <f>'Pomorska JR'!N124+'Pomorska JR'!O124</f>
        <v>1100646.6099999999</v>
      </c>
      <c r="E17" s="121"/>
    </row>
    <row r="18" spans="2:5" x14ac:dyDescent="0.25">
      <c r="B18" s="133" t="s">
        <v>2702</v>
      </c>
      <c r="C18" s="117">
        <v>22</v>
      </c>
      <c r="D18" s="131">
        <f>'Śląska JR'!N39+'Śląska JR'!O39</f>
        <v>685482.27</v>
      </c>
      <c r="E18" s="121"/>
    </row>
    <row r="19" spans="2:5" x14ac:dyDescent="0.25">
      <c r="B19" s="133" t="s">
        <v>2703</v>
      </c>
      <c r="C19" s="117">
        <v>32</v>
      </c>
      <c r="D19" s="135">
        <f>'Świętokrzyska JR'!N43+'Świętokrzyska JR'!O43</f>
        <v>1065366.6299999999</v>
      </c>
      <c r="E19" s="121"/>
    </row>
    <row r="20" spans="2:5" x14ac:dyDescent="0.25">
      <c r="B20" s="133" t="s">
        <v>2704</v>
      </c>
      <c r="C20" s="117">
        <v>46</v>
      </c>
      <c r="D20" s="135">
        <f>'Warmińsko-mazurska JR'!O57+'Warmińsko-mazurska JR'!P57</f>
        <v>2634196.86</v>
      </c>
      <c r="E20" s="121"/>
    </row>
    <row r="21" spans="2:5" x14ac:dyDescent="0.25">
      <c r="B21" s="133" t="s">
        <v>2705</v>
      </c>
      <c r="C21" s="117">
        <v>65</v>
      </c>
      <c r="D21" s="131">
        <f>'Wielkopolska JR'!N275+'Wielkopolska JR'!O275</f>
        <v>1825351.4799999997</v>
      </c>
      <c r="E21" s="121"/>
    </row>
    <row r="22" spans="2:5" x14ac:dyDescent="0.25">
      <c r="B22" s="133" t="s">
        <v>2706</v>
      </c>
      <c r="C22" s="117">
        <v>33</v>
      </c>
      <c r="D22" s="131">
        <f>'Zachodniopomorska JR'!N44+'Zachodniopomorska JR'!O44</f>
        <v>715781.72</v>
      </c>
      <c r="E22" s="121"/>
    </row>
    <row r="23" spans="2:5" s="120" customFormat="1" ht="45" x14ac:dyDescent="0.25">
      <c r="B23" s="365" t="s">
        <v>3525</v>
      </c>
      <c r="C23" s="363">
        <v>34</v>
      </c>
      <c r="D23" s="364">
        <f>'CDR (JC)'!O111+'CDR (JC)'!P111</f>
        <v>6757434.6699999999</v>
      </c>
      <c r="E23" s="121"/>
    </row>
    <row r="24" spans="2:5" x14ac:dyDescent="0.25">
      <c r="B24" s="136" t="s">
        <v>2707</v>
      </c>
      <c r="C24" s="137">
        <f>SUM(C7:C23)</f>
        <v>563</v>
      </c>
      <c r="D24" s="138">
        <f>SUM(D7:D23)</f>
        <v>27292668.109999999</v>
      </c>
    </row>
  </sheetData>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S56"/>
  <sheetViews>
    <sheetView topLeftCell="A52" zoomScale="60" zoomScaleNormal="60" workbookViewId="0">
      <selection activeCell="D9" sqref="D9"/>
    </sheetView>
  </sheetViews>
  <sheetFormatPr defaultRowHeight="15" x14ac:dyDescent="0.25"/>
  <cols>
    <col min="1" max="1" width="4.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0.42578125" style="1" customWidth="1"/>
    <col min="10" max="10" width="29.7109375" style="1" customWidth="1"/>
    <col min="11" max="11" width="10.7109375" style="1" customWidth="1"/>
    <col min="12" max="12" width="12.7109375" style="1" customWidth="1"/>
    <col min="13" max="13" width="20.85546875" style="2" customWidth="1"/>
    <col min="14" max="14" width="15.42578125" style="2" customWidth="1"/>
    <col min="15" max="16" width="14.7109375" style="2" customWidth="1"/>
    <col min="17" max="17" width="16.7109375" style="1" customWidth="1"/>
    <col min="18" max="18" width="2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s="161" customFormat="1" ht="18.75" x14ac:dyDescent="0.3">
      <c r="A2" s="129" t="s">
        <v>3539</v>
      </c>
      <c r="M2" s="367"/>
      <c r="N2" s="367"/>
      <c r="O2" s="367"/>
      <c r="P2" s="367"/>
    </row>
    <row r="4" spans="1:19" s="8" customFormat="1" ht="56.25" customHeight="1" x14ac:dyDescent="0.25">
      <c r="A4" s="418" t="s">
        <v>1</v>
      </c>
      <c r="B4" s="420" t="s">
        <v>2</v>
      </c>
      <c r="C4" s="420" t="s">
        <v>3</v>
      </c>
      <c r="D4" s="420" t="s">
        <v>4</v>
      </c>
      <c r="E4" s="418" t="s">
        <v>5</v>
      </c>
      <c r="F4" s="418" t="s">
        <v>6</v>
      </c>
      <c r="G4" s="418" t="s">
        <v>7</v>
      </c>
      <c r="H4" s="424" t="s">
        <v>8</v>
      </c>
      <c r="I4" s="424"/>
      <c r="J4" s="418" t="s">
        <v>9</v>
      </c>
      <c r="K4" s="425" t="s">
        <v>10</v>
      </c>
      <c r="L4" s="426"/>
      <c r="M4" s="427" t="s">
        <v>11</v>
      </c>
      <c r="N4" s="427"/>
      <c r="O4" s="427" t="s">
        <v>12</v>
      </c>
      <c r="P4" s="427"/>
      <c r="Q4" s="418" t="s">
        <v>13</v>
      </c>
      <c r="R4" s="420" t="s">
        <v>14</v>
      </c>
      <c r="S4" s="7"/>
    </row>
    <row r="5" spans="1:19" s="8" customFormat="1" x14ac:dyDescent="0.2">
      <c r="A5" s="419"/>
      <c r="B5" s="421"/>
      <c r="C5" s="421"/>
      <c r="D5" s="421"/>
      <c r="E5" s="419"/>
      <c r="F5" s="419"/>
      <c r="G5" s="419"/>
      <c r="H5" s="9" t="s">
        <v>15</v>
      </c>
      <c r="I5" s="9" t="s">
        <v>16</v>
      </c>
      <c r="J5" s="419"/>
      <c r="K5" s="10">
        <v>2020</v>
      </c>
      <c r="L5" s="10">
        <v>2021</v>
      </c>
      <c r="M5" s="11">
        <v>2020</v>
      </c>
      <c r="N5" s="11">
        <v>2021</v>
      </c>
      <c r="O5" s="11">
        <v>2020</v>
      </c>
      <c r="P5" s="11">
        <v>2021</v>
      </c>
      <c r="Q5" s="419"/>
      <c r="R5" s="421"/>
      <c r="S5" s="7"/>
    </row>
    <row r="6" spans="1:19" s="8" customFormat="1" x14ac:dyDescent="0.2">
      <c r="A6" s="12" t="s">
        <v>17</v>
      </c>
      <c r="B6" s="9" t="s">
        <v>18</v>
      </c>
      <c r="C6" s="9" t="s">
        <v>19</v>
      </c>
      <c r="D6" s="9" t="s">
        <v>20</v>
      </c>
      <c r="E6" s="12" t="s">
        <v>21</v>
      </c>
      <c r="F6" s="12" t="s">
        <v>22</v>
      </c>
      <c r="G6" s="12" t="s">
        <v>23</v>
      </c>
      <c r="H6" s="9" t="s">
        <v>24</v>
      </c>
      <c r="I6" s="9" t="s">
        <v>25</v>
      </c>
      <c r="J6" s="12" t="s">
        <v>26</v>
      </c>
      <c r="K6" s="10" t="s">
        <v>27</v>
      </c>
      <c r="L6" s="10" t="s">
        <v>28</v>
      </c>
      <c r="M6" s="13" t="s">
        <v>29</v>
      </c>
      <c r="N6" s="13" t="s">
        <v>30</v>
      </c>
      <c r="O6" s="13" t="s">
        <v>31</v>
      </c>
      <c r="P6" s="13" t="s">
        <v>32</v>
      </c>
      <c r="Q6" s="12" t="s">
        <v>33</v>
      </c>
      <c r="R6" s="9" t="s">
        <v>34</v>
      </c>
      <c r="S6" s="7"/>
    </row>
    <row r="7" spans="1:19" ht="210" x14ac:dyDescent="0.25">
      <c r="A7" s="4">
        <v>1</v>
      </c>
      <c r="B7" s="32">
        <v>1</v>
      </c>
      <c r="C7" s="4">
        <v>1</v>
      </c>
      <c r="D7" s="32">
        <v>3</v>
      </c>
      <c r="E7" s="32" t="s">
        <v>529</v>
      </c>
      <c r="F7" s="32" t="s">
        <v>530</v>
      </c>
      <c r="G7" s="32" t="s">
        <v>1067</v>
      </c>
      <c r="H7" s="32" t="s">
        <v>1075</v>
      </c>
      <c r="I7" s="61" t="s">
        <v>531</v>
      </c>
      <c r="J7" s="32" t="s">
        <v>532</v>
      </c>
      <c r="K7" s="65" t="s">
        <v>58</v>
      </c>
      <c r="L7" s="65"/>
      <c r="M7" s="49">
        <v>115994.88</v>
      </c>
      <c r="N7" s="4"/>
      <c r="O7" s="49">
        <v>115994.88</v>
      </c>
      <c r="P7" s="49"/>
      <c r="Q7" s="32" t="s">
        <v>533</v>
      </c>
      <c r="R7" s="32" t="s">
        <v>534</v>
      </c>
    </row>
    <row r="8" spans="1:19" ht="106.5" customHeight="1" x14ac:dyDescent="0.25">
      <c r="A8" s="4">
        <v>2</v>
      </c>
      <c r="B8" s="4">
        <v>1</v>
      </c>
      <c r="C8" s="4">
        <v>1</v>
      </c>
      <c r="D8" s="32">
        <v>3</v>
      </c>
      <c r="E8" s="32" t="s">
        <v>535</v>
      </c>
      <c r="F8" s="32" t="s">
        <v>536</v>
      </c>
      <c r="G8" s="32" t="s">
        <v>125</v>
      </c>
      <c r="H8" s="32" t="s">
        <v>537</v>
      </c>
      <c r="I8" s="61" t="s">
        <v>215</v>
      </c>
      <c r="J8" s="32" t="s">
        <v>538</v>
      </c>
      <c r="K8" s="65" t="s">
        <v>58</v>
      </c>
      <c r="L8" s="65"/>
      <c r="M8" s="49">
        <v>60480</v>
      </c>
      <c r="N8" s="4"/>
      <c r="O8" s="49">
        <v>60480</v>
      </c>
      <c r="P8" s="49"/>
      <c r="Q8" s="32" t="s">
        <v>539</v>
      </c>
      <c r="R8" s="32" t="s">
        <v>540</v>
      </c>
    </row>
    <row r="9" spans="1:19" ht="285" x14ac:dyDescent="0.25">
      <c r="A9" s="4">
        <v>3</v>
      </c>
      <c r="B9" s="4">
        <v>1</v>
      </c>
      <c r="C9" s="4">
        <v>1</v>
      </c>
      <c r="D9" s="32">
        <v>6</v>
      </c>
      <c r="E9" s="32" t="s">
        <v>541</v>
      </c>
      <c r="F9" s="63" t="s">
        <v>542</v>
      </c>
      <c r="G9" s="32" t="s">
        <v>1052</v>
      </c>
      <c r="H9" s="32" t="s">
        <v>543</v>
      </c>
      <c r="I9" s="61" t="s">
        <v>544</v>
      </c>
      <c r="J9" s="32" t="s">
        <v>1053</v>
      </c>
      <c r="K9" s="65" t="s">
        <v>54</v>
      </c>
      <c r="L9" s="65"/>
      <c r="M9" s="49">
        <v>76169.039999999994</v>
      </c>
      <c r="N9" s="4"/>
      <c r="O9" s="49">
        <v>68405.100000000006</v>
      </c>
      <c r="P9" s="49"/>
      <c r="Q9" s="32" t="s">
        <v>545</v>
      </c>
      <c r="R9" s="32" t="s">
        <v>546</v>
      </c>
    </row>
    <row r="10" spans="1:19" ht="105" x14ac:dyDescent="0.25">
      <c r="A10" s="32">
        <v>4</v>
      </c>
      <c r="B10" s="32">
        <v>1</v>
      </c>
      <c r="C10" s="32">
        <v>1</v>
      </c>
      <c r="D10" s="32">
        <v>6</v>
      </c>
      <c r="E10" s="32" t="s">
        <v>547</v>
      </c>
      <c r="F10" s="32" t="s">
        <v>548</v>
      </c>
      <c r="G10" s="32" t="s">
        <v>1054</v>
      </c>
      <c r="H10" s="32" t="s">
        <v>549</v>
      </c>
      <c r="I10" s="32" t="s">
        <v>550</v>
      </c>
      <c r="J10" s="32" t="s">
        <v>1055</v>
      </c>
      <c r="K10" s="4" t="s">
        <v>58</v>
      </c>
      <c r="L10" s="65"/>
      <c r="M10" s="60">
        <v>57700</v>
      </c>
      <c r="N10" s="66"/>
      <c r="O10" s="60">
        <v>51825</v>
      </c>
      <c r="P10" s="66"/>
      <c r="Q10" s="32" t="s">
        <v>551</v>
      </c>
      <c r="R10" s="32" t="s">
        <v>552</v>
      </c>
    </row>
    <row r="11" spans="1:19" ht="240" x14ac:dyDescent="0.25">
      <c r="A11" s="4">
        <v>5</v>
      </c>
      <c r="B11" s="32">
        <v>2</v>
      </c>
      <c r="C11" s="4">
        <v>1</v>
      </c>
      <c r="D11" s="32">
        <v>6</v>
      </c>
      <c r="E11" s="63" t="s">
        <v>553</v>
      </c>
      <c r="F11" s="63" t="s">
        <v>554</v>
      </c>
      <c r="G11" s="32" t="s">
        <v>1056</v>
      </c>
      <c r="H11" s="32" t="s">
        <v>1057</v>
      </c>
      <c r="I11" s="61" t="s">
        <v>555</v>
      </c>
      <c r="J11" s="32" t="s">
        <v>556</v>
      </c>
      <c r="K11" s="65" t="s">
        <v>557</v>
      </c>
      <c r="L11" s="65"/>
      <c r="M11" s="49">
        <v>38346.57</v>
      </c>
      <c r="N11" s="4"/>
      <c r="O11" s="49">
        <v>32934.57</v>
      </c>
      <c r="P11" s="49"/>
      <c r="Q11" s="32" t="s">
        <v>558</v>
      </c>
      <c r="R11" s="32" t="s">
        <v>1076</v>
      </c>
    </row>
    <row r="12" spans="1:19" ht="150" x14ac:dyDescent="0.25">
      <c r="A12" s="4">
        <v>6</v>
      </c>
      <c r="B12" s="4">
        <v>1</v>
      </c>
      <c r="C12" s="4">
        <v>1</v>
      </c>
      <c r="D12" s="32">
        <v>6</v>
      </c>
      <c r="E12" s="32" t="s">
        <v>559</v>
      </c>
      <c r="F12" s="32" t="s">
        <v>1058</v>
      </c>
      <c r="G12" s="32" t="s">
        <v>560</v>
      </c>
      <c r="H12" s="32" t="s">
        <v>561</v>
      </c>
      <c r="I12" s="61" t="s">
        <v>562</v>
      </c>
      <c r="J12" s="32" t="s">
        <v>1059</v>
      </c>
      <c r="K12" s="65" t="s">
        <v>58</v>
      </c>
      <c r="L12" s="65"/>
      <c r="M12" s="49">
        <v>61040.88</v>
      </c>
      <c r="N12" s="4"/>
      <c r="O12" s="49">
        <v>60260.88</v>
      </c>
      <c r="P12" s="49"/>
      <c r="Q12" s="32" t="s">
        <v>545</v>
      </c>
      <c r="R12" s="32" t="s">
        <v>1060</v>
      </c>
    </row>
    <row r="13" spans="1:19" ht="90" x14ac:dyDescent="0.25">
      <c r="A13" s="32">
        <v>7</v>
      </c>
      <c r="B13" s="32">
        <v>6</v>
      </c>
      <c r="C13" s="32">
        <v>1</v>
      </c>
      <c r="D13" s="32">
        <v>6</v>
      </c>
      <c r="E13" s="32" t="s">
        <v>563</v>
      </c>
      <c r="F13" s="32" t="s">
        <v>564</v>
      </c>
      <c r="G13" s="32" t="s">
        <v>1061</v>
      </c>
      <c r="H13" s="32" t="s">
        <v>1062</v>
      </c>
      <c r="I13" s="4" t="s">
        <v>565</v>
      </c>
      <c r="J13" s="32" t="s">
        <v>1063</v>
      </c>
      <c r="K13" s="4" t="s">
        <v>58</v>
      </c>
      <c r="L13" s="65"/>
      <c r="M13" s="60">
        <v>30918.98</v>
      </c>
      <c r="N13" s="66"/>
      <c r="O13" s="60">
        <v>27718.98</v>
      </c>
      <c r="P13" s="66"/>
      <c r="Q13" s="32" t="s">
        <v>558</v>
      </c>
      <c r="R13" s="32" t="s">
        <v>1076</v>
      </c>
    </row>
    <row r="14" spans="1:19" ht="60" x14ac:dyDescent="0.25">
      <c r="A14" s="4">
        <v>8</v>
      </c>
      <c r="B14" s="32">
        <v>1</v>
      </c>
      <c r="C14" s="4">
        <v>1</v>
      </c>
      <c r="D14" s="32">
        <v>6</v>
      </c>
      <c r="E14" s="32" t="s">
        <v>566</v>
      </c>
      <c r="F14" s="32" t="s">
        <v>1064</v>
      </c>
      <c r="G14" s="32" t="s">
        <v>65</v>
      </c>
      <c r="H14" s="32" t="s">
        <v>567</v>
      </c>
      <c r="I14" s="61" t="s">
        <v>568</v>
      </c>
      <c r="J14" s="32" t="s">
        <v>1065</v>
      </c>
      <c r="K14" s="65" t="s">
        <v>569</v>
      </c>
      <c r="L14" s="65"/>
      <c r="M14" s="49">
        <v>93600</v>
      </c>
      <c r="N14" s="4"/>
      <c r="O14" s="49">
        <v>93600</v>
      </c>
      <c r="P14" s="49"/>
      <c r="Q14" s="32" t="s">
        <v>570</v>
      </c>
      <c r="R14" s="32" t="s">
        <v>571</v>
      </c>
    </row>
    <row r="15" spans="1:19" ht="120" x14ac:dyDescent="0.25">
      <c r="A15" s="4">
        <v>9</v>
      </c>
      <c r="B15" s="4">
        <v>6</v>
      </c>
      <c r="C15" s="4">
        <v>1</v>
      </c>
      <c r="D15" s="32">
        <v>6</v>
      </c>
      <c r="E15" s="32" t="s">
        <v>572</v>
      </c>
      <c r="F15" s="32" t="s">
        <v>1066</v>
      </c>
      <c r="G15" s="32" t="s">
        <v>1067</v>
      </c>
      <c r="H15" s="32" t="s">
        <v>1068</v>
      </c>
      <c r="I15" s="32" t="s">
        <v>573</v>
      </c>
      <c r="J15" s="32" t="s">
        <v>574</v>
      </c>
      <c r="K15" s="4" t="s">
        <v>58</v>
      </c>
      <c r="L15" s="65"/>
      <c r="M15" s="49">
        <v>95800</v>
      </c>
      <c r="N15" s="4"/>
      <c r="O15" s="49">
        <v>95800</v>
      </c>
      <c r="P15" s="49"/>
      <c r="Q15" s="32" t="s">
        <v>575</v>
      </c>
      <c r="R15" s="67" t="s">
        <v>576</v>
      </c>
    </row>
    <row r="16" spans="1:19" ht="168.75" customHeight="1" x14ac:dyDescent="0.25">
      <c r="A16" s="4">
        <v>10</v>
      </c>
      <c r="B16" s="4">
        <v>2</v>
      </c>
      <c r="C16" s="4">
        <v>3</v>
      </c>
      <c r="D16" s="32">
        <v>10</v>
      </c>
      <c r="E16" s="32" t="s">
        <v>577</v>
      </c>
      <c r="F16" s="32" t="s">
        <v>1069</v>
      </c>
      <c r="G16" s="32" t="s">
        <v>578</v>
      </c>
      <c r="H16" s="32" t="s">
        <v>1070</v>
      </c>
      <c r="I16" s="61" t="s">
        <v>579</v>
      </c>
      <c r="J16" s="32" t="s">
        <v>580</v>
      </c>
      <c r="K16" s="65" t="s">
        <v>58</v>
      </c>
      <c r="L16" s="65"/>
      <c r="M16" s="49">
        <v>23565.29</v>
      </c>
      <c r="N16" s="4"/>
      <c r="O16" s="49">
        <v>19965.29</v>
      </c>
      <c r="P16" s="49"/>
      <c r="Q16" s="32" t="s">
        <v>558</v>
      </c>
      <c r="R16" s="32" t="s">
        <v>1076</v>
      </c>
    </row>
    <row r="17" spans="1:19" ht="135" x14ac:dyDescent="0.25">
      <c r="A17" s="4">
        <v>11</v>
      </c>
      <c r="B17" s="32">
        <v>6</v>
      </c>
      <c r="C17" s="4">
        <v>5</v>
      </c>
      <c r="D17" s="32">
        <v>11</v>
      </c>
      <c r="E17" s="32" t="s">
        <v>581</v>
      </c>
      <c r="F17" s="32" t="s">
        <v>582</v>
      </c>
      <c r="G17" s="32" t="s">
        <v>583</v>
      </c>
      <c r="H17" s="32" t="s">
        <v>1071</v>
      </c>
      <c r="I17" s="61" t="s">
        <v>584</v>
      </c>
      <c r="J17" s="32" t="s">
        <v>538</v>
      </c>
      <c r="K17" s="65" t="s">
        <v>268</v>
      </c>
      <c r="L17" s="65"/>
      <c r="M17" s="49">
        <v>28562.2</v>
      </c>
      <c r="N17" s="4"/>
      <c r="O17" s="49">
        <v>19216</v>
      </c>
      <c r="P17" s="49"/>
      <c r="Q17" s="32" t="s">
        <v>585</v>
      </c>
      <c r="R17" s="32" t="s">
        <v>586</v>
      </c>
    </row>
    <row r="18" spans="1:19" ht="210" x14ac:dyDescent="0.25">
      <c r="A18" s="4">
        <v>12</v>
      </c>
      <c r="B18" s="4">
        <v>6</v>
      </c>
      <c r="C18" s="4">
        <v>5</v>
      </c>
      <c r="D18" s="32">
        <v>11</v>
      </c>
      <c r="E18" s="32" t="s">
        <v>587</v>
      </c>
      <c r="F18" s="32" t="s">
        <v>588</v>
      </c>
      <c r="G18" s="32" t="s">
        <v>93</v>
      </c>
      <c r="H18" s="32" t="s">
        <v>261</v>
      </c>
      <c r="I18" s="61" t="s">
        <v>589</v>
      </c>
      <c r="J18" s="32" t="s">
        <v>538</v>
      </c>
      <c r="K18" s="65" t="s">
        <v>58</v>
      </c>
      <c r="L18" s="65"/>
      <c r="M18" s="49">
        <v>17491.650000000001</v>
      </c>
      <c r="N18" s="4"/>
      <c r="O18" s="49">
        <v>15711.72</v>
      </c>
      <c r="P18" s="49"/>
      <c r="Q18" s="32" t="s">
        <v>590</v>
      </c>
      <c r="R18" s="32" t="s">
        <v>591</v>
      </c>
    </row>
    <row r="19" spans="1:19" ht="120" x14ac:dyDescent="0.25">
      <c r="A19" s="32">
        <v>13</v>
      </c>
      <c r="B19" s="32">
        <v>4</v>
      </c>
      <c r="C19" s="32">
        <v>2</v>
      </c>
      <c r="D19" s="32">
        <v>12</v>
      </c>
      <c r="E19" s="29" t="s">
        <v>592</v>
      </c>
      <c r="F19" s="68" t="s">
        <v>1257</v>
      </c>
      <c r="G19" s="32" t="s">
        <v>2996</v>
      </c>
      <c r="H19" s="32" t="s">
        <v>593</v>
      </c>
      <c r="I19" s="4" t="s">
        <v>594</v>
      </c>
      <c r="J19" s="32" t="s">
        <v>595</v>
      </c>
      <c r="K19" s="4" t="s">
        <v>58</v>
      </c>
      <c r="L19" s="65"/>
      <c r="M19" s="60">
        <v>21669.5</v>
      </c>
      <c r="N19" s="66"/>
      <c r="O19" s="60">
        <v>16569.5</v>
      </c>
      <c r="P19" s="66"/>
      <c r="Q19" s="32" t="s">
        <v>558</v>
      </c>
      <c r="R19" s="32" t="s">
        <v>1076</v>
      </c>
    </row>
    <row r="20" spans="1:19" ht="165" customHeight="1" x14ac:dyDescent="0.25">
      <c r="A20" s="4">
        <v>14</v>
      </c>
      <c r="B20" s="4">
        <v>6</v>
      </c>
      <c r="C20" s="4">
        <v>1</v>
      </c>
      <c r="D20" s="32">
        <v>13</v>
      </c>
      <c r="E20" s="69" t="s">
        <v>596</v>
      </c>
      <c r="F20" s="70" t="s">
        <v>597</v>
      </c>
      <c r="G20" s="32" t="s">
        <v>598</v>
      </c>
      <c r="H20" s="32" t="s">
        <v>275</v>
      </c>
      <c r="I20" s="61" t="s">
        <v>233</v>
      </c>
      <c r="J20" s="32" t="s">
        <v>599</v>
      </c>
      <c r="K20" s="65" t="s">
        <v>268</v>
      </c>
      <c r="L20" s="65"/>
      <c r="M20" s="49">
        <v>51091.199999999997</v>
      </c>
      <c r="N20" s="4"/>
      <c r="O20" s="49">
        <v>44399.199999999997</v>
      </c>
      <c r="P20" s="49"/>
      <c r="Q20" s="32" t="s">
        <v>600</v>
      </c>
      <c r="R20" s="67" t="s">
        <v>601</v>
      </c>
    </row>
    <row r="21" spans="1:19" ht="195" x14ac:dyDescent="0.25">
      <c r="A21" s="4">
        <v>15</v>
      </c>
      <c r="B21" s="4">
        <v>2</v>
      </c>
      <c r="C21" s="4">
        <v>3</v>
      </c>
      <c r="D21" s="71">
        <v>13</v>
      </c>
      <c r="E21" s="29" t="s">
        <v>602</v>
      </c>
      <c r="F21" s="72" t="s">
        <v>1072</v>
      </c>
      <c r="G21" s="32" t="s">
        <v>603</v>
      </c>
      <c r="H21" s="32" t="s">
        <v>604</v>
      </c>
      <c r="I21" s="61" t="s">
        <v>605</v>
      </c>
      <c r="J21" s="32" t="s">
        <v>1073</v>
      </c>
      <c r="K21" s="65" t="s">
        <v>58</v>
      </c>
      <c r="L21" s="65"/>
      <c r="M21" s="49">
        <v>23058.39</v>
      </c>
      <c r="N21" s="4"/>
      <c r="O21" s="49">
        <v>19408.39</v>
      </c>
      <c r="P21" s="73"/>
      <c r="Q21" s="32" t="s">
        <v>558</v>
      </c>
      <c r="R21" s="32" t="s">
        <v>606</v>
      </c>
    </row>
    <row r="22" spans="1:19" ht="135" customHeight="1" x14ac:dyDescent="0.25">
      <c r="A22" s="4">
        <v>16</v>
      </c>
      <c r="B22" s="4">
        <v>6</v>
      </c>
      <c r="C22" s="4">
        <v>1</v>
      </c>
      <c r="D22" s="4">
        <v>13</v>
      </c>
      <c r="E22" s="74" t="s">
        <v>607</v>
      </c>
      <c r="F22" s="63" t="s">
        <v>1074</v>
      </c>
      <c r="G22" s="32" t="s">
        <v>608</v>
      </c>
      <c r="H22" s="32" t="s">
        <v>609</v>
      </c>
      <c r="I22" s="32" t="s">
        <v>610</v>
      </c>
      <c r="J22" s="32" t="s">
        <v>538</v>
      </c>
      <c r="K22" s="32" t="s">
        <v>54</v>
      </c>
      <c r="L22" s="32"/>
      <c r="M22" s="32">
        <v>10325.42</v>
      </c>
      <c r="N22" s="32"/>
      <c r="O22" s="32">
        <v>9645.42</v>
      </c>
      <c r="P22" s="32"/>
      <c r="Q22" s="32" t="s">
        <v>611</v>
      </c>
      <c r="R22" s="32" t="s">
        <v>612</v>
      </c>
    </row>
    <row r="23" spans="1:19" s="3" customFormat="1" ht="409.5" x14ac:dyDescent="0.25">
      <c r="A23" s="238">
        <v>17</v>
      </c>
      <c r="B23" s="236" t="s">
        <v>59</v>
      </c>
      <c r="C23" s="236">
        <v>1</v>
      </c>
      <c r="D23" s="236">
        <v>3</v>
      </c>
      <c r="E23" s="236" t="s">
        <v>2997</v>
      </c>
      <c r="F23" s="204" t="s">
        <v>1785</v>
      </c>
      <c r="G23" s="236" t="s">
        <v>613</v>
      </c>
      <c r="H23" s="236" t="s">
        <v>1786</v>
      </c>
      <c r="I23" s="245" t="s">
        <v>2998</v>
      </c>
      <c r="J23" s="236" t="s">
        <v>1787</v>
      </c>
      <c r="K23" s="246"/>
      <c r="L23" s="246" t="s">
        <v>58</v>
      </c>
      <c r="M23" s="247"/>
      <c r="N23" s="248">
        <v>93890</v>
      </c>
      <c r="O23" s="247"/>
      <c r="P23" s="248">
        <v>89630</v>
      </c>
      <c r="Q23" s="236" t="s">
        <v>1788</v>
      </c>
      <c r="R23" s="236" t="s">
        <v>534</v>
      </c>
      <c r="S23" s="14"/>
    </row>
    <row r="24" spans="1:19" ht="141.75" x14ac:dyDescent="0.25">
      <c r="A24" s="205">
        <v>18</v>
      </c>
      <c r="B24" s="205" t="s">
        <v>59</v>
      </c>
      <c r="C24" s="205">
        <v>1</v>
      </c>
      <c r="D24" s="205">
        <v>3</v>
      </c>
      <c r="E24" s="204" t="s">
        <v>1789</v>
      </c>
      <c r="F24" s="204" t="s">
        <v>1790</v>
      </c>
      <c r="G24" s="205" t="s">
        <v>119</v>
      </c>
      <c r="H24" s="204" t="s">
        <v>1791</v>
      </c>
      <c r="I24" s="204" t="s">
        <v>2999</v>
      </c>
      <c r="J24" s="204" t="s">
        <v>3000</v>
      </c>
      <c r="K24" s="205"/>
      <c r="L24" s="205" t="s">
        <v>58</v>
      </c>
      <c r="M24" s="249"/>
      <c r="N24" s="249">
        <v>15611.82</v>
      </c>
      <c r="O24" s="249"/>
      <c r="P24" s="249">
        <v>13961.82</v>
      </c>
      <c r="Q24" s="204" t="s">
        <v>558</v>
      </c>
      <c r="R24" s="204" t="s">
        <v>1076</v>
      </c>
    </row>
    <row r="25" spans="1:19" ht="267.75" x14ac:dyDescent="0.25">
      <c r="A25" s="205">
        <v>19</v>
      </c>
      <c r="B25" s="250" t="s">
        <v>70</v>
      </c>
      <c r="C25" s="250">
        <v>1</v>
      </c>
      <c r="D25" s="250">
        <v>3</v>
      </c>
      <c r="E25" s="250" t="s">
        <v>1792</v>
      </c>
      <c r="F25" s="250" t="s">
        <v>1793</v>
      </c>
      <c r="G25" s="250" t="s">
        <v>1794</v>
      </c>
      <c r="H25" s="250" t="s">
        <v>3001</v>
      </c>
      <c r="I25" s="250" t="s">
        <v>1795</v>
      </c>
      <c r="J25" s="250" t="s">
        <v>3002</v>
      </c>
      <c r="K25" s="250"/>
      <c r="L25" s="250" t="s">
        <v>54</v>
      </c>
      <c r="M25" s="251"/>
      <c r="N25" s="251">
        <v>20000</v>
      </c>
      <c r="O25" s="251"/>
      <c r="P25" s="251">
        <v>20000</v>
      </c>
      <c r="Q25" s="250" t="s">
        <v>1796</v>
      </c>
      <c r="R25" s="250" t="s">
        <v>1797</v>
      </c>
    </row>
    <row r="26" spans="1:19" ht="141.75" x14ac:dyDescent="0.25">
      <c r="A26" s="236">
        <v>20</v>
      </c>
      <c r="B26" s="236" t="s">
        <v>70</v>
      </c>
      <c r="C26" s="236">
        <v>5</v>
      </c>
      <c r="D26" s="236">
        <v>4</v>
      </c>
      <c r="E26" s="236" t="s">
        <v>1798</v>
      </c>
      <c r="F26" s="236" t="s">
        <v>1799</v>
      </c>
      <c r="G26" s="236" t="s">
        <v>641</v>
      </c>
      <c r="H26" s="236" t="s">
        <v>1800</v>
      </c>
      <c r="I26" s="236" t="s">
        <v>1801</v>
      </c>
      <c r="J26" s="236" t="s">
        <v>3003</v>
      </c>
      <c r="K26" s="236"/>
      <c r="L26" s="236" t="s">
        <v>268</v>
      </c>
      <c r="M26" s="236"/>
      <c r="N26" s="252">
        <v>62624</v>
      </c>
      <c r="O26" s="236"/>
      <c r="P26" s="252">
        <v>62624</v>
      </c>
      <c r="Q26" s="236" t="s">
        <v>1802</v>
      </c>
      <c r="R26" s="236" t="s">
        <v>1803</v>
      </c>
    </row>
    <row r="27" spans="1:19" ht="288.75" customHeight="1" x14ac:dyDescent="0.25">
      <c r="A27" s="236">
        <v>21</v>
      </c>
      <c r="B27" s="236" t="s">
        <v>70</v>
      </c>
      <c r="C27" s="236">
        <v>5</v>
      </c>
      <c r="D27" s="236">
        <v>4</v>
      </c>
      <c r="E27" s="236" t="s">
        <v>1804</v>
      </c>
      <c r="F27" s="236" t="s">
        <v>3004</v>
      </c>
      <c r="G27" s="236" t="s">
        <v>613</v>
      </c>
      <c r="H27" s="236" t="s">
        <v>1805</v>
      </c>
      <c r="I27" s="236" t="s">
        <v>1806</v>
      </c>
      <c r="J27" s="236" t="s">
        <v>3005</v>
      </c>
      <c r="K27" s="236"/>
      <c r="L27" s="236" t="s">
        <v>268</v>
      </c>
      <c r="M27" s="236"/>
      <c r="N27" s="252">
        <v>96350</v>
      </c>
      <c r="O27" s="236"/>
      <c r="P27" s="252">
        <v>96350</v>
      </c>
      <c r="Q27" s="236" t="s">
        <v>1802</v>
      </c>
      <c r="R27" s="236" t="s">
        <v>1803</v>
      </c>
    </row>
    <row r="28" spans="1:19" ht="189" x14ac:dyDescent="0.25">
      <c r="A28" s="253">
        <v>22</v>
      </c>
      <c r="B28" s="254" t="s">
        <v>59</v>
      </c>
      <c r="C28" s="236">
        <v>1</v>
      </c>
      <c r="D28" s="236">
        <v>6</v>
      </c>
      <c r="E28" s="236" t="s">
        <v>3006</v>
      </c>
      <c r="F28" s="204" t="s">
        <v>1807</v>
      </c>
      <c r="G28" s="236" t="s">
        <v>1808</v>
      </c>
      <c r="H28" s="236" t="s">
        <v>1809</v>
      </c>
      <c r="I28" s="245" t="s">
        <v>3007</v>
      </c>
      <c r="J28" s="236" t="s">
        <v>1810</v>
      </c>
      <c r="K28" s="246"/>
      <c r="L28" s="246" t="s">
        <v>58</v>
      </c>
      <c r="M28" s="247"/>
      <c r="N28" s="248">
        <v>88034</v>
      </c>
      <c r="O28" s="247"/>
      <c r="P28" s="248">
        <v>87284</v>
      </c>
      <c r="Q28" s="254" t="s">
        <v>551</v>
      </c>
      <c r="R28" s="254" t="s">
        <v>552</v>
      </c>
    </row>
    <row r="29" spans="1:19" ht="299.25" x14ac:dyDescent="0.25">
      <c r="A29" s="238">
        <v>23</v>
      </c>
      <c r="B29" s="236" t="s">
        <v>59</v>
      </c>
      <c r="C29" s="236">
        <v>1</v>
      </c>
      <c r="D29" s="236">
        <v>6</v>
      </c>
      <c r="E29" s="236" t="s">
        <v>1811</v>
      </c>
      <c r="F29" s="236" t="s">
        <v>1812</v>
      </c>
      <c r="G29" s="236" t="s">
        <v>1813</v>
      </c>
      <c r="H29" s="236" t="s">
        <v>543</v>
      </c>
      <c r="I29" s="236" t="s">
        <v>1814</v>
      </c>
      <c r="J29" s="236" t="s">
        <v>1815</v>
      </c>
      <c r="K29" s="246"/>
      <c r="L29" s="246" t="s">
        <v>54</v>
      </c>
      <c r="M29" s="247"/>
      <c r="N29" s="248">
        <v>127131.1</v>
      </c>
      <c r="O29" s="247"/>
      <c r="P29" s="248">
        <v>114182.6</v>
      </c>
      <c r="Q29" s="236" t="s">
        <v>545</v>
      </c>
      <c r="R29" s="236" t="s">
        <v>1816</v>
      </c>
    </row>
    <row r="30" spans="1:19" ht="173.25" x14ac:dyDescent="0.25">
      <c r="A30" s="201">
        <v>24</v>
      </c>
      <c r="B30" s="201" t="s">
        <v>1817</v>
      </c>
      <c r="C30" s="201">
        <v>1</v>
      </c>
      <c r="D30" s="201">
        <v>6</v>
      </c>
      <c r="E30" s="203" t="s">
        <v>1818</v>
      </c>
      <c r="F30" s="203" t="s">
        <v>3008</v>
      </c>
      <c r="G30" s="203" t="s">
        <v>1819</v>
      </c>
      <c r="H30" s="203" t="s">
        <v>1820</v>
      </c>
      <c r="I30" s="203" t="s">
        <v>3009</v>
      </c>
      <c r="J30" s="255" t="s">
        <v>3010</v>
      </c>
      <c r="K30" s="203"/>
      <c r="L30" s="203" t="s">
        <v>58</v>
      </c>
      <c r="M30" s="201"/>
      <c r="N30" s="256">
        <v>71461.179999999993</v>
      </c>
      <c r="O30" s="201"/>
      <c r="P30" s="256">
        <v>64861.18</v>
      </c>
      <c r="Q30" s="203" t="s">
        <v>1821</v>
      </c>
      <c r="R30" s="203" t="s">
        <v>1822</v>
      </c>
    </row>
    <row r="31" spans="1:19" ht="252" x14ac:dyDescent="0.25">
      <c r="A31" s="201">
        <v>25</v>
      </c>
      <c r="B31" s="257" t="s">
        <v>59</v>
      </c>
      <c r="C31" s="257">
        <v>1</v>
      </c>
      <c r="D31" s="257">
        <v>6</v>
      </c>
      <c r="E31" s="258" t="s">
        <v>1823</v>
      </c>
      <c r="F31" s="202" t="s">
        <v>1824</v>
      </c>
      <c r="G31" s="257" t="s">
        <v>1825</v>
      </c>
      <c r="H31" s="257" t="s">
        <v>3011</v>
      </c>
      <c r="I31" s="257" t="s">
        <v>3012</v>
      </c>
      <c r="J31" s="257" t="s">
        <v>1826</v>
      </c>
      <c r="K31" s="257"/>
      <c r="L31" s="257" t="s">
        <v>58</v>
      </c>
      <c r="M31" s="259"/>
      <c r="N31" s="259">
        <v>138650</v>
      </c>
      <c r="O31" s="259"/>
      <c r="P31" s="259">
        <v>125450</v>
      </c>
      <c r="Q31" s="202" t="s">
        <v>558</v>
      </c>
      <c r="R31" s="202" t="s">
        <v>1076</v>
      </c>
    </row>
    <row r="32" spans="1:19" ht="173.25" x14ac:dyDescent="0.25">
      <c r="A32" s="205">
        <v>26</v>
      </c>
      <c r="B32" s="205" t="s">
        <v>59</v>
      </c>
      <c r="C32" s="205">
        <v>1</v>
      </c>
      <c r="D32" s="205">
        <v>6</v>
      </c>
      <c r="E32" s="204" t="s">
        <v>3013</v>
      </c>
      <c r="F32" s="204" t="s">
        <v>3014</v>
      </c>
      <c r="G32" s="205" t="s">
        <v>1827</v>
      </c>
      <c r="H32" s="204" t="s">
        <v>1828</v>
      </c>
      <c r="I32" s="204" t="s">
        <v>1829</v>
      </c>
      <c r="J32" s="204" t="s">
        <v>1830</v>
      </c>
      <c r="K32" s="205"/>
      <c r="L32" s="205" t="s">
        <v>986</v>
      </c>
      <c r="M32" s="205"/>
      <c r="N32" s="249">
        <v>105580</v>
      </c>
      <c r="O32" s="205"/>
      <c r="P32" s="249">
        <v>105580</v>
      </c>
      <c r="Q32" s="204" t="s">
        <v>1831</v>
      </c>
      <c r="R32" s="204" t="s">
        <v>1832</v>
      </c>
    </row>
    <row r="33" spans="1:18" ht="126" x14ac:dyDescent="0.25">
      <c r="A33" s="236">
        <v>27</v>
      </c>
      <c r="B33" s="236" t="s">
        <v>70</v>
      </c>
      <c r="C33" s="236">
        <v>1</v>
      </c>
      <c r="D33" s="236">
        <v>6</v>
      </c>
      <c r="E33" s="236" t="s">
        <v>1833</v>
      </c>
      <c r="F33" s="236" t="s">
        <v>3015</v>
      </c>
      <c r="G33" s="236" t="s">
        <v>641</v>
      </c>
      <c r="H33" s="236" t="s">
        <v>3016</v>
      </c>
      <c r="I33" s="236" t="s">
        <v>3017</v>
      </c>
      <c r="J33" s="236" t="s">
        <v>1834</v>
      </c>
      <c r="K33" s="236"/>
      <c r="L33" s="236" t="s">
        <v>94</v>
      </c>
      <c r="M33" s="236"/>
      <c r="N33" s="252">
        <v>5620</v>
      </c>
      <c r="O33" s="236"/>
      <c r="P33" s="252">
        <v>4400</v>
      </c>
      <c r="Q33" s="236" t="s">
        <v>1835</v>
      </c>
      <c r="R33" s="236" t="s">
        <v>1836</v>
      </c>
    </row>
    <row r="34" spans="1:18" ht="264.75" customHeight="1" x14ac:dyDescent="0.25">
      <c r="A34" s="238">
        <v>28</v>
      </c>
      <c r="B34" s="236" t="s">
        <v>38</v>
      </c>
      <c r="C34" s="236">
        <v>1</v>
      </c>
      <c r="D34" s="236">
        <v>9</v>
      </c>
      <c r="E34" s="236" t="s">
        <v>1837</v>
      </c>
      <c r="F34" s="236" t="s">
        <v>1838</v>
      </c>
      <c r="G34" s="236" t="s">
        <v>1839</v>
      </c>
      <c r="H34" s="236" t="s">
        <v>1840</v>
      </c>
      <c r="I34" s="236" t="s">
        <v>3018</v>
      </c>
      <c r="J34" s="236" t="s">
        <v>3019</v>
      </c>
      <c r="K34" s="246"/>
      <c r="L34" s="246" t="s">
        <v>54</v>
      </c>
      <c r="M34" s="247"/>
      <c r="N34" s="248">
        <v>95500</v>
      </c>
      <c r="O34" s="247"/>
      <c r="P34" s="248">
        <v>83125</v>
      </c>
      <c r="Q34" s="236" t="s">
        <v>1841</v>
      </c>
      <c r="R34" s="236" t="s">
        <v>1842</v>
      </c>
    </row>
    <row r="35" spans="1:18" ht="267.75" x14ac:dyDescent="0.25">
      <c r="A35" s="238">
        <v>29</v>
      </c>
      <c r="B35" s="236" t="s">
        <v>70</v>
      </c>
      <c r="C35" s="236">
        <v>3</v>
      </c>
      <c r="D35" s="236">
        <v>10</v>
      </c>
      <c r="E35" s="236" t="s">
        <v>1843</v>
      </c>
      <c r="F35" s="236" t="s">
        <v>1844</v>
      </c>
      <c r="G35" s="236" t="s">
        <v>1845</v>
      </c>
      <c r="H35" s="236" t="s">
        <v>1846</v>
      </c>
      <c r="I35" s="236" t="s">
        <v>3020</v>
      </c>
      <c r="J35" s="236" t="s">
        <v>1847</v>
      </c>
      <c r="K35" s="246"/>
      <c r="L35" s="246" t="s">
        <v>54</v>
      </c>
      <c r="M35" s="247"/>
      <c r="N35" s="248">
        <v>37201.589999999997</v>
      </c>
      <c r="O35" s="247"/>
      <c r="P35" s="248">
        <v>17661.59</v>
      </c>
      <c r="Q35" s="236" t="s">
        <v>1848</v>
      </c>
      <c r="R35" s="236" t="s">
        <v>1849</v>
      </c>
    </row>
    <row r="36" spans="1:18" ht="409.5" x14ac:dyDescent="0.25">
      <c r="A36" s="238">
        <v>30</v>
      </c>
      <c r="B36" s="236" t="s">
        <v>38</v>
      </c>
      <c r="C36" s="236">
        <v>3</v>
      </c>
      <c r="D36" s="236">
        <v>10</v>
      </c>
      <c r="E36" s="236" t="s">
        <v>1850</v>
      </c>
      <c r="F36" s="260" t="s">
        <v>3021</v>
      </c>
      <c r="G36" s="236" t="s">
        <v>1851</v>
      </c>
      <c r="H36" s="236" t="s">
        <v>1852</v>
      </c>
      <c r="I36" s="245" t="s">
        <v>3022</v>
      </c>
      <c r="J36" s="236" t="s">
        <v>3023</v>
      </c>
      <c r="K36" s="246"/>
      <c r="L36" s="246" t="s">
        <v>58</v>
      </c>
      <c r="M36" s="247"/>
      <c r="N36" s="248">
        <v>108461.33</v>
      </c>
      <c r="O36" s="247"/>
      <c r="P36" s="248">
        <v>98261.33</v>
      </c>
      <c r="Q36" s="236" t="s">
        <v>1853</v>
      </c>
      <c r="R36" s="236" t="s">
        <v>1076</v>
      </c>
    </row>
    <row r="37" spans="1:18" ht="189" x14ac:dyDescent="0.25">
      <c r="A37" s="205">
        <v>31</v>
      </c>
      <c r="B37" s="205" t="s">
        <v>70</v>
      </c>
      <c r="C37" s="205">
        <v>5</v>
      </c>
      <c r="D37" s="205">
        <v>11</v>
      </c>
      <c r="E37" s="205" t="s">
        <v>1854</v>
      </c>
      <c r="F37" s="204" t="s">
        <v>3024</v>
      </c>
      <c r="G37" s="204" t="s">
        <v>1855</v>
      </c>
      <c r="H37" s="204" t="s">
        <v>1856</v>
      </c>
      <c r="I37" s="204" t="s">
        <v>3025</v>
      </c>
      <c r="J37" s="204" t="s">
        <v>3026</v>
      </c>
      <c r="K37" s="204"/>
      <c r="L37" s="204" t="s">
        <v>1857</v>
      </c>
      <c r="M37" s="205"/>
      <c r="N37" s="249">
        <v>21858.2</v>
      </c>
      <c r="O37" s="205"/>
      <c r="P37" s="249">
        <v>13440</v>
      </c>
      <c r="Q37" s="204" t="s">
        <v>1858</v>
      </c>
      <c r="R37" s="204" t="s">
        <v>1859</v>
      </c>
    </row>
    <row r="38" spans="1:18" ht="99" customHeight="1" x14ac:dyDescent="0.25">
      <c r="A38" s="205">
        <v>32</v>
      </c>
      <c r="B38" s="205" t="s">
        <v>70</v>
      </c>
      <c r="C38" s="205">
        <v>5</v>
      </c>
      <c r="D38" s="205">
        <v>11</v>
      </c>
      <c r="E38" s="204" t="s">
        <v>1860</v>
      </c>
      <c r="F38" s="204" t="s">
        <v>1861</v>
      </c>
      <c r="G38" s="204" t="s">
        <v>1862</v>
      </c>
      <c r="H38" s="204" t="s">
        <v>1863</v>
      </c>
      <c r="I38" s="204" t="s">
        <v>3027</v>
      </c>
      <c r="J38" s="204" t="s">
        <v>1826</v>
      </c>
      <c r="K38" s="205"/>
      <c r="L38" s="205" t="s">
        <v>58</v>
      </c>
      <c r="M38" s="249"/>
      <c r="N38" s="249">
        <v>105000</v>
      </c>
      <c r="O38" s="249"/>
      <c r="P38" s="249">
        <v>94500</v>
      </c>
      <c r="Q38" s="204" t="s">
        <v>558</v>
      </c>
      <c r="R38" s="204" t="s">
        <v>1076</v>
      </c>
    </row>
    <row r="39" spans="1:18" ht="252" x14ac:dyDescent="0.25">
      <c r="A39" s="238">
        <v>33</v>
      </c>
      <c r="B39" s="236" t="s">
        <v>70</v>
      </c>
      <c r="C39" s="236">
        <v>5</v>
      </c>
      <c r="D39" s="236">
        <v>11</v>
      </c>
      <c r="E39" s="236" t="s">
        <v>1864</v>
      </c>
      <c r="F39" s="236" t="s">
        <v>1865</v>
      </c>
      <c r="G39" s="236" t="s">
        <v>1866</v>
      </c>
      <c r="H39" s="236" t="s">
        <v>3028</v>
      </c>
      <c r="I39" s="236" t="s">
        <v>1867</v>
      </c>
      <c r="J39" s="236" t="s">
        <v>1868</v>
      </c>
      <c r="K39" s="246"/>
      <c r="L39" s="246" t="s">
        <v>43</v>
      </c>
      <c r="M39" s="247"/>
      <c r="N39" s="248">
        <v>27075.200000000001</v>
      </c>
      <c r="O39" s="247"/>
      <c r="P39" s="248">
        <v>17706.8</v>
      </c>
      <c r="Q39" s="236" t="s">
        <v>585</v>
      </c>
      <c r="R39" s="236" t="s">
        <v>1869</v>
      </c>
    </row>
    <row r="40" spans="1:18" ht="94.5" x14ac:dyDescent="0.25">
      <c r="A40" s="205">
        <v>34</v>
      </c>
      <c r="B40" s="205" t="s">
        <v>70</v>
      </c>
      <c r="C40" s="205">
        <v>5</v>
      </c>
      <c r="D40" s="205">
        <v>11</v>
      </c>
      <c r="E40" s="204" t="s">
        <v>1870</v>
      </c>
      <c r="F40" s="204" t="s">
        <v>3029</v>
      </c>
      <c r="G40" s="204" t="s">
        <v>1871</v>
      </c>
      <c r="H40" s="204" t="s">
        <v>1872</v>
      </c>
      <c r="I40" s="204" t="s">
        <v>1873</v>
      </c>
      <c r="J40" s="204" t="s">
        <v>1874</v>
      </c>
      <c r="K40" s="204"/>
      <c r="L40" s="204" t="s">
        <v>58</v>
      </c>
      <c r="M40" s="205"/>
      <c r="N40" s="249">
        <v>29297.74</v>
      </c>
      <c r="O40" s="205"/>
      <c r="P40" s="249">
        <v>26325.34</v>
      </c>
      <c r="Q40" s="204" t="s">
        <v>1875</v>
      </c>
      <c r="R40" s="204" t="s">
        <v>591</v>
      </c>
    </row>
    <row r="41" spans="1:18" ht="262.5" customHeight="1" x14ac:dyDescent="0.25">
      <c r="A41" s="238">
        <v>35</v>
      </c>
      <c r="B41" s="236" t="s">
        <v>1264</v>
      </c>
      <c r="C41" s="236">
        <v>2</v>
      </c>
      <c r="D41" s="236">
        <v>12</v>
      </c>
      <c r="E41" s="236" t="s">
        <v>1876</v>
      </c>
      <c r="F41" s="236" t="s">
        <v>1877</v>
      </c>
      <c r="G41" s="236" t="s">
        <v>1878</v>
      </c>
      <c r="H41" s="236" t="s">
        <v>1879</v>
      </c>
      <c r="I41" s="236" t="s">
        <v>3030</v>
      </c>
      <c r="J41" s="236" t="s">
        <v>3031</v>
      </c>
      <c r="K41" s="246"/>
      <c r="L41" s="246" t="s">
        <v>1880</v>
      </c>
      <c r="M41" s="247"/>
      <c r="N41" s="248">
        <v>22618.43</v>
      </c>
      <c r="O41" s="247"/>
      <c r="P41" s="248">
        <v>19138.43</v>
      </c>
      <c r="Q41" s="236" t="s">
        <v>1881</v>
      </c>
      <c r="R41" s="236" t="s">
        <v>1882</v>
      </c>
    </row>
    <row r="42" spans="1:18" ht="409.5" x14ac:dyDescent="0.25">
      <c r="A42" s="261">
        <v>36</v>
      </c>
      <c r="B42" s="236" t="s">
        <v>70</v>
      </c>
      <c r="C42" s="236">
        <v>1</v>
      </c>
      <c r="D42" s="236">
        <v>13</v>
      </c>
      <c r="E42" s="236" t="s">
        <v>1883</v>
      </c>
      <c r="F42" s="262" t="s">
        <v>1884</v>
      </c>
      <c r="G42" s="236" t="s">
        <v>128</v>
      </c>
      <c r="H42" s="236" t="s">
        <v>1885</v>
      </c>
      <c r="I42" s="245" t="s">
        <v>1886</v>
      </c>
      <c r="J42" s="236" t="s">
        <v>3032</v>
      </c>
      <c r="K42" s="246"/>
      <c r="L42" s="246" t="s">
        <v>268</v>
      </c>
      <c r="M42" s="247"/>
      <c r="N42" s="248">
        <v>54139</v>
      </c>
      <c r="O42" s="247"/>
      <c r="P42" s="248">
        <v>49000</v>
      </c>
      <c r="Q42" s="236" t="s">
        <v>600</v>
      </c>
      <c r="R42" s="236" t="s">
        <v>601</v>
      </c>
    </row>
    <row r="43" spans="1:18" ht="236.25" x14ac:dyDescent="0.25">
      <c r="A43" s="238">
        <v>37</v>
      </c>
      <c r="B43" s="236" t="s">
        <v>70</v>
      </c>
      <c r="C43" s="236">
        <v>1</v>
      </c>
      <c r="D43" s="236">
        <v>13</v>
      </c>
      <c r="E43" s="236" t="s">
        <v>1887</v>
      </c>
      <c r="F43" s="236" t="s">
        <v>3033</v>
      </c>
      <c r="G43" s="236" t="s">
        <v>3034</v>
      </c>
      <c r="H43" s="236" t="s">
        <v>1888</v>
      </c>
      <c r="I43" s="236" t="s">
        <v>1889</v>
      </c>
      <c r="J43" s="236" t="s">
        <v>1890</v>
      </c>
      <c r="K43" s="246"/>
      <c r="L43" s="246" t="s">
        <v>54</v>
      </c>
      <c r="M43" s="247"/>
      <c r="N43" s="248">
        <v>17145.61</v>
      </c>
      <c r="O43" s="247"/>
      <c r="P43" s="248">
        <v>13274.61</v>
      </c>
      <c r="Q43" s="236" t="s">
        <v>1891</v>
      </c>
      <c r="R43" s="236" t="s">
        <v>1892</v>
      </c>
    </row>
    <row r="44" spans="1:18" ht="189.75" customHeight="1" x14ac:dyDescent="0.25">
      <c r="A44" s="205">
        <v>38</v>
      </c>
      <c r="B44" s="205" t="s">
        <v>1637</v>
      </c>
      <c r="C44" s="205" t="s">
        <v>59</v>
      </c>
      <c r="D44" s="205">
        <v>13</v>
      </c>
      <c r="E44" s="204" t="s">
        <v>1893</v>
      </c>
      <c r="F44" s="204" t="s">
        <v>3035</v>
      </c>
      <c r="G44" s="204" t="s">
        <v>1894</v>
      </c>
      <c r="H44" s="204" t="s">
        <v>1895</v>
      </c>
      <c r="I44" s="204" t="s">
        <v>1896</v>
      </c>
      <c r="J44" s="204" t="s">
        <v>1897</v>
      </c>
      <c r="K44" s="205"/>
      <c r="L44" s="205" t="s">
        <v>1898</v>
      </c>
      <c r="M44" s="205"/>
      <c r="N44" s="249">
        <v>30254.16</v>
      </c>
      <c r="O44" s="205"/>
      <c r="P44" s="249">
        <v>25295.360000000001</v>
      </c>
      <c r="Q44" s="204" t="s">
        <v>1899</v>
      </c>
      <c r="R44" s="204" t="s">
        <v>3036</v>
      </c>
    </row>
    <row r="45" spans="1:18" ht="267.75" x14ac:dyDescent="0.25">
      <c r="A45" s="263">
        <v>39</v>
      </c>
      <c r="B45" s="236" t="s">
        <v>38</v>
      </c>
      <c r="C45" s="236">
        <v>1</v>
      </c>
      <c r="D45" s="236">
        <v>13</v>
      </c>
      <c r="E45" s="236" t="s">
        <v>1900</v>
      </c>
      <c r="F45" s="204" t="s">
        <v>3037</v>
      </c>
      <c r="G45" s="236" t="s">
        <v>3038</v>
      </c>
      <c r="H45" s="236" t="s">
        <v>3039</v>
      </c>
      <c r="I45" s="245" t="s">
        <v>3040</v>
      </c>
      <c r="J45" s="236" t="s">
        <v>1901</v>
      </c>
      <c r="K45" s="246"/>
      <c r="L45" s="246" t="s">
        <v>58</v>
      </c>
      <c r="M45" s="247"/>
      <c r="N45" s="248">
        <v>76226.41</v>
      </c>
      <c r="O45" s="247"/>
      <c r="P45" s="248">
        <v>69126.42</v>
      </c>
      <c r="Q45" s="236" t="s">
        <v>1853</v>
      </c>
      <c r="R45" s="236" t="s">
        <v>1076</v>
      </c>
    </row>
    <row r="46" spans="1:18" ht="409.5" x14ac:dyDescent="0.25">
      <c r="A46" s="253">
        <v>40</v>
      </c>
      <c r="B46" s="236" t="s">
        <v>38</v>
      </c>
      <c r="C46" s="236">
        <v>1</v>
      </c>
      <c r="D46" s="236">
        <v>13</v>
      </c>
      <c r="E46" s="236" t="s">
        <v>1902</v>
      </c>
      <c r="F46" s="204" t="s">
        <v>1903</v>
      </c>
      <c r="G46" s="236" t="s">
        <v>3041</v>
      </c>
      <c r="H46" s="236" t="s">
        <v>3042</v>
      </c>
      <c r="I46" s="245" t="s">
        <v>3043</v>
      </c>
      <c r="J46" s="236" t="s">
        <v>1904</v>
      </c>
      <c r="K46" s="246"/>
      <c r="L46" s="246" t="s">
        <v>1905</v>
      </c>
      <c r="M46" s="247"/>
      <c r="N46" s="248">
        <v>55110.080000000002</v>
      </c>
      <c r="O46" s="247"/>
      <c r="P46" s="248">
        <v>47540</v>
      </c>
      <c r="Q46" s="236" t="s">
        <v>1906</v>
      </c>
      <c r="R46" s="236" t="s">
        <v>1907</v>
      </c>
    </row>
    <row r="47" spans="1:18" ht="267.75" x14ac:dyDescent="0.25">
      <c r="A47" s="236">
        <v>41</v>
      </c>
      <c r="B47" s="236" t="s">
        <v>70</v>
      </c>
      <c r="C47" s="236">
        <v>1</v>
      </c>
      <c r="D47" s="236">
        <v>13</v>
      </c>
      <c r="E47" s="236" t="s">
        <v>1908</v>
      </c>
      <c r="F47" s="236" t="s">
        <v>1909</v>
      </c>
      <c r="G47" s="236" t="s">
        <v>1910</v>
      </c>
      <c r="H47" s="236" t="s">
        <v>1911</v>
      </c>
      <c r="I47" s="236" t="s">
        <v>3258</v>
      </c>
      <c r="J47" s="236" t="s">
        <v>1912</v>
      </c>
      <c r="K47" s="236"/>
      <c r="L47" s="236" t="s">
        <v>55</v>
      </c>
      <c r="M47" s="236"/>
      <c r="N47" s="252">
        <v>17660</v>
      </c>
      <c r="O47" s="236"/>
      <c r="P47" s="252">
        <v>15660</v>
      </c>
      <c r="Q47" s="236" t="s">
        <v>1913</v>
      </c>
      <c r="R47" s="236" t="s">
        <v>1914</v>
      </c>
    </row>
    <row r="48" spans="1:18" ht="204.75" x14ac:dyDescent="0.25">
      <c r="A48" s="236">
        <v>42</v>
      </c>
      <c r="B48" s="236" t="s">
        <v>70</v>
      </c>
      <c r="C48" s="236">
        <v>1</v>
      </c>
      <c r="D48" s="236">
        <v>13</v>
      </c>
      <c r="E48" s="236" t="s">
        <v>1915</v>
      </c>
      <c r="F48" s="236" t="s">
        <v>1916</v>
      </c>
      <c r="G48" s="236" t="s">
        <v>1917</v>
      </c>
      <c r="H48" s="236" t="s">
        <v>1911</v>
      </c>
      <c r="I48" s="236" t="s">
        <v>3259</v>
      </c>
      <c r="J48" s="236" t="s">
        <v>1918</v>
      </c>
      <c r="K48" s="236"/>
      <c r="L48" s="236" t="s">
        <v>55</v>
      </c>
      <c r="M48" s="236"/>
      <c r="N48" s="252">
        <v>20850</v>
      </c>
      <c r="O48" s="236"/>
      <c r="P48" s="252">
        <v>18660</v>
      </c>
      <c r="Q48" s="236" t="s">
        <v>1919</v>
      </c>
      <c r="R48" s="236" t="s">
        <v>1920</v>
      </c>
    </row>
    <row r="49" spans="1:18" ht="267.75" x14ac:dyDescent="0.25">
      <c r="A49" s="205">
        <v>43</v>
      </c>
      <c r="B49" s="205" t="s">
        <v>70</v>
      </c>
      <c r="C49" s="205">
        <v>3</v>
      </c>
      <c r="D49" s="205">
        <v>13</v>
      </c>
      <c r="E49" s="205" t="s">
        <v>1921</v>
      </c>
      <c r="F49" s="204" t="s">
        <v>1922</v>
      </c>
      <c r="G49" s="204" t="s">
        <v>1923</v>
      </c>
      <c r="H49" s="204" t="s">
        <v>3044</v>
      </c>
      <c r="I49" s="204" t="s">
        <v>3260</v>
      </c>
      <c r="J49" s="204" t="s">
        <v>538</v>
      </c>
      <c r="K49" s="204"/>
      <c r="L49" s="204" t="s">
        <v>54</v>
      </c>
      <c r="M49" s="205"/>
      <c r="N49" s="249">
        <v>33510.89</v>
      </c>
      <c r="O49" s="205"/>
      <c r="P49" s="249">
        <v>22253.86</v>
      </c>
      <c r="Q49" s="204" t="s">
        <v>1924</v>
      </c>
      <c r="R49" s="204" t="s">
        <v>1925</v>
      </c>
    </row>
    <row r="50" spans="1:18" ht="236.25" x14ac:dyDescent="0.25">
      <c r="A50" s="264">
        <v>44</v>
      </c>
      <c r="B50" s="264" t="s">
        <v>70</v>
      </c>
      <c r="C50" s="264">
        <v>1</v>
      </c>
      <c r="D50" s="264">
        <v>13</v>
      </c>
      <c r="E50" s="264" t="s">
        <v>1926</v>
      </c>
      <c r="F50" s="264" t="s">
        <v>1927</v>
      </c>
      <c r="G50" s="264" t="s">
        <v>1928</v>
      </c>
      <c r="H50" s="264" t="s">
        <v>1929</v>
      </c>
      <c r="I50" s="264" t="s">
        <v>3261</v>
      </c>
      <c r="J50" s="264" t="s">
        <v>3045</v>
      </c>
      <c r="K50" s="265"/>
      <c r="L50" s="264" t="s">
        <v>94</v>
      </c>
      <c r="M50" s="265"/>
      <c r="N50" s="266">
        <v>15682.27</v>
      </c>
      <c r="O50" s="265"/>
      <c r="P50" s="266">
        <v>12767.27</v>
      </c>
      <c r="Q50" s="264" t="s">
        <v>611</v>
      </c>
      <c r="R50" s="264" t="s">
        <v>1930</v>
      </c>
    </row>
    <row r="51" spans="1:18" ht="236.25" x14ac:dyDescent="0.25">
      <c r="A51" s="238">
        <v>45</v>
      </c>
      <c r="B51" s="236" t="s">
        <v>70</v>
      </c>
      <c r="C51" s="236">
        <v>1.3</v>
      </c>
      <c r="D51" s="236">
        <v>13</v>
      </c>
      <c r="E51" s="236" t="s">
        <v>1931</v>
      </c>
      <c r="F51" s="236" t="s">
        <v>1932</v>
      </c>
      <c r="G51" s="236" t="s">
        <v>1933</v>
      </c>
      <c r="H51" s="236" t="s">
        <v>1934</v>
      </c>
      <c r="I51" s="236" t="s">
        <v>3262</v>
      </c>
      <c r="J51" s="236" t="s">
        <v>3046</v>
      </c>
      <c r="K51" s="246"/>
      <c r="L51" s="246" t="s">
        <v>54</v>
      </c>
      <c r="M51" s="247"/>
      <c r="N51" s="248">
        <v>5679.39</v>
      </c>
      <c r="O51" s="247"/>
      <c r="P51" s="248">
        <v>5679.39</v>
      </c>
      <c r="Q51" s="236" t="s">
        <v>1935</v>
      </c>
      <c r="R51" s="236" t="s">
        <v>1936</v>
      </c>
    </row>
    <row r="52" spans="1:18" x14ac:dyDescent="0.25">
      <c r="A52" s="15"/>
      <c r="B52" s="15"/>
      <c r="C52" s="15"/>
      <c r="D52" s="16"/>
      <c r="E52" s="16"/>
      <c r="F52" s="16"/>
      <c r="G52" s="16"/>
      <c r="H52" s="16"/>
      <c r="I52" s="17"/>
      <c r="J52" s="16"/>
      <c r="L52" s="18"/>
      <c r="M52" s="19"/>
      <c r="N52" s="19"/>
      <c r="O52" s="19"/>
      <c r="P52" s="19"/>
      <c r="Q52" s="16"/>
      <c r="R52" s="16"/>
    </row>
    <row r="53" spans="1:18" x14ac:dyDescent="0.25">
      <c r="M53" s="471"/>
      <c r="N53" s="568" t="s">
        <v>1368</v>
      </c>
      <c r="O53" s="569"/>
      <c r="P53" s="570"/>
    </row>
    <row r="54" spans="1:18" x14ac:dyDescent="0.25">
      <c r="M54" s="472"/>
      <c r="N54" s="686" t="s">
        <v>36</v>
      </c>
      <c r="O54" s="568" t="s">
        <v>0</v>
      </c>
      <c r="P54" s="570"/>
    </row>
    <row r="55" spans="1:18" x14ac:dyDescent="0.25">
      <c r="M55" s="473"/>
      <c r="N55" s="687"/>
      <c r="O55" s="119">
        <v>2020</v>
      </c>
      <c r="P55" s="119">
        <v>2021</v>
      </c>
    </row>
    <row r="56" spans="1:18" x14ac:dyDescent="0.25">
      <c r="L56" s="1" t="s">
        <v>37</v>
      </c>
      <c r="M56" s="119" t="s">
        <v>1135</v>
      </c>
      <c r="N56" s="117">
        <v>45</v>
      </c>
      <c r="O56" s="114">
        <f>O7+O8+O9+O10+O11+O12+O13+O14+O15+O16+O17+O18+O19+O20+O21+O22</f>
        <v>751934.92999999993</v>
      </c>
      <c r="P56" s="114">
        <f>P51+P50+P49+P48+P47+P46+P45+P44+P43+P42+P41+P40+P39+P38+P37+P36+P35+P34+P33+P32+P31+P30+P29+P28+P27+P26+P25+P24+P23</f>
        <v>1433739</v>
      </c>
    </row>
  </sheetData>
  <mergeCells count="18">
    <mergeCell ref="R4:R5"/>
    <mergeCell ref="A4:A5"/>
    <mergeCell ref="B4:B5"/>
    <mergeCell ref="C4:C5"/>
    <mergeCell ref="D4:D5"/>
    <mergeCell ref="E4:E5"/>
    <mergeCell ref="F4:F5"/>
    <mergeCell ref="G4:G5"/>
    <mergeCell ref="H4:I4"/>
    <mergeCell ref="J4:J5"/>
    <mergeCell ref="K4:L4"/>
    <mergeCell ref="M4:N4"/>
    <mergeCell ref="O4:P4"/>
    <mergeCell ref="M53:M55"/>
    <mergeCell ref="N53:P53"/>
    <mergeCell ref="N54:N55"/>
    <mergeCell ref="O54:P54"/>
    <mergeCell ref="Q4:Q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S37"/>
  <sheetViews>
    <sheetView topLeftCell="A34" zoomScale="80" zoomScaleNormal="80" workbookViewId="0">
      <selection activeCell="B7" sqref="B7"/>
    </sheetView>
  </sheetViews>
  <sheetFormatPr defaultRowHeight="15" x14ac:dyDescent="0.25"/>
  <cols>
    <col min="1" max="1" width="3.7109375" style="120" customWidth="1"/>
    <col min="2" max="2" width="8" style="120" customWidth="1"/>
    <col min="3" max="3" width="6.7109375" style="120" customWidth="1"/>
    <col min="4" max="4" width="8.7109375" style="120" customWidth="1"/>
    <col min="5" max="5" width="16.28515625" style="120" customWidth="1"/>
    <col min="6" max="6" width="60" style="120" customWidth="1"/>
    <col min="7" max="7" width="15.28515625" style="120" customWidth="1"/>
    <col min="8" max="8" width="16.28515625" style="120" customWidth="1"/>
    <col min="9" max="9" width="9.5703125" style="120" customWidth="1"/>
    <col min="10" max="10" width="22.7109375" style="120" customWidth="1"/>
    <col min="11" max="11" width="13.140625" style="120" customWidth="1"/>
    <col min="12" max="12" width="10.42578125" style="120" customWidth="1"/>
    <col min="13" max="13" width="12.42578125" style="121" bestFit="1" customWidth="1"/>
    <col min="14" max="14" width="11.7109375" style="121" customWidth="1"/>
    <col min="15" max="15" width="10.7109375" style="121" customWidth="1"/>
    <col min="16" max="16" width="11" style="121" customWidth="1"/>
    <col min="17" max="17" width="15.5703125" style="120" customWidth="1"/>
    <col min="18" max="18" width="16" style="120" customWidth="1"/>
    <col min="19" max="19" width="19.5703125" style="120" customWidth="1"/>
    <col min="20" max="258" width="9.140625" style="120"/>
    <col min="259" max="259" width="4.7109375" style="120" bestFit="1" customWidth="1"/>
    <col min="260" max="260" width="9.7109375" style="120" bestFit="1" customWidth="1"/>
    <col min="261" max="261" width="10" style="120" bestFit="1" customWidth="1"/>
    <col min="262" max="262" width="8.85546875" style="120" bestFit="1" customWidth="1"/>
    <col min="263" max="263" width="22.85546875" style="120" customWidth="1"/>
    <col min="264" max="264" width="59.7109375" style="120" bestFit="1" customWidth="1"/>
    <col min="265" max="265" width="57.85546875" style="120" bestFit="1" customWidth="1"/>
    <col min="266" max="266" width="35.28515625" style="120" bestFit="1" customWidth="1"/>
    <col min="267" max="267" width="28.140625" style="120" bestFit="1" customWidth="1"/>
    <col min="268" max="268" width="33.140625" style="120" bestFit="1" customWidth="1"/>
    <col min="269" max="269" width="26" style="120" bestFit="1" customWidth="1"/>
    <col min="270" max="270" width="19.140625" style="120" bestFit="1" customWidth="1"/>
    <col min="271" max="271" width="10.42578125" style="120" customWidth="1"/>
    <col min="272" max="272" width="11.85546875" style="120" customWidth="1"/>
    <col min="273" max="273" width="14.7109375" style="120" customWidth="1"/>
    <col min="274" max="274" width="9" style="120" bestFit="1" customWidth="1"/>
    <col min="275" max="514" width="9.140625" style="120"/>
    <col min="515" max="515" width="4.7109375" style="120" bestFit="1" customWidth="1"/>
    <col min="516" max="516" width="9.7109375" style="120" bestFit="1" customWidth="1"/>
    <col min="517" max="517" width="10" style="120" bestFit="1" customWidth="1"/>
    <col min="518" max="518" width="8.85546875" style="120" bestFit="1" customWidth="1"/>
    <col min="519" max="519" width="22.85546875" style="120" customWidth="1"/>
    <col min="520" max="520" width="59.7109375" style="120" bestFit="1" customWidth="1"/>
    <col min="521" max="521" width="57.85546875" style="120" bestFit="1" customWidth="1"/>
    <col min="522" max="522" width="35.28515625" style="120" bestFit="1" customWidth="1"/>
    <col min="523" max="523" width="28.140625" style="120" bestFit="1" customWidth="1"/>
    <col min="524" max="524" width="33.140625" style="120" bestFit="1" customWidth="1"/>
    <col min="525" max="525" width="26" style="120" bestFit="1" customWidth="1"/>
    <col min="526" max="526" width="19.140625" style="120" bestFit="1" customWidth="1"/>
    <col min="527" max="527" width="10.42578125" style="120" customWidth="1"/>
    <col min="528" max="528" width="11.85546875" style="120" customWidth="1"/>
    <col min="529" max="529" width="14.7109375" style="120" customWidth="1"/>
    <col min="530" max="530" width="9" style="120" bestFit="1" customWidth="1"/>
    <col min="531" max="770" width="9.140625" style="120"/>
    <col min="771" max="771" width="4.7109375" style="120" bestFit="1" customWidth="1"/>
    <col min="772" max="772" width="9.7109375" style="120" bestFit="1" customWidth="1"/>
    <col min="773" max="773" width="10" style="120" bestFit="1" customWidth="1"/>
    <col min="774" max="774" width="8.85546875" style="120" bestFit="1" customWidth="1"/>
    <col min="775" max="775" width="22.85546875" style="120" customWidth="1"/>
    <col min="776" max="776" width="59.7109375" style="120" bestFit="1" customWidth="1"/>
    <col min="777" max="777" width="57.85546875" style="120" bestFit="1" customWidth="1"/>
    <col min="778" max="778" width="35.28515625" style="120" bestFit="1" customWidth="1"/>
    <col min="779" max="779" width="28.140625" style="120" bestFit="1" customWidth="1"/>
    <col min="780" max="780" width="33.140625" style="120" bestFit="1" customWidth="1"/>
    <col min="781" max="781" width="26" style="120" bestFit="1" customWidth="1"/>
    <col min="782" max="782" width="19.140625" style="120" bestFit="1" customWidth="1"/>
    <col min="783" max="783" width="10.42578125" style="120" customWidth="1"/>
    <col min="784" max="784" width="11.85546875" style="120" customWidth="1"/>
    <col min="785" max="785" width="14.7109375" style="120" customWidth="1"/>
    <col min="786" max="786" width="9" style="120" bestFit="1" customWidth="1"/>
    <col min="787" max="1026" width="9.140625" style="120"/>
    <col min="1027" max="1027" width="4.7109375" style="120" bestFit="1" customWidth="1"/>
    <col min="1028" max="1028" width="9.7109375" style="120" bestFit="1" customWidth="1"/>
    <col min="1029" max="1029" width="10" style="120" bestFit="1" customWidth="1"/>
    <col min="1030" max="1030" width="8.85546875" style="120" bestFit="1" customWidth="1"/>
    <col min="1031" max="1031" width="22.85546875" style="120" customWidth="1"/>
    <col min="1032" max="1032" width="59.7109375" style="120" bestFit="1" customWidth="1"/>
    <col min="1033" max="1033" width="57.85546875" style="120" bestFit="1" customWidth="1"/>
    <col min="1034" max="1034" width="35.28515625" style="120" bestFit="1" customWidth="1"/>
    <col min="1035" max="1035" width="28.140625" style="120" bestFit="1" customWidth="1"/>
    <col min="1036" max="1036" width="33.140625" style="120" bestFit="1" customWidth="1"/>
    <col min="1037" max="1037" width="26" style="120" bestFit="1" customWidth="1"/>
    <col min="1038" max="1038" width="19.140625" style="120" bestFit="1" customWidth="1"/>
    <col min="1039" max="1039" width="10.42578125" style="120" customWidth="1"/>
    <col min="1040" max="1040" width="11.85546875" style="120" customWidth="1"/>
    <col min="1041" max="1041" width="14.7109375" style="120" customWidth="1"/>
    <col min="1042" max="1042" width="9" style="120" bestFit="1" customWidth="1"/>
    <col min="1043" max="1282" width="9.140625" style="120"/>
    <col min="1283" max="1283" width="4.7109375" style="120" bestFit="1" customWidth="1"/>
    <col min="1284" max="1284" width="9.7109375" style="120" bestFit="1" customWidth="1"/>
    <col min="1285" max="1285" width="10" style="120" bestFit="1" customWidth="1"/>
    <col min="1286" max="1286" width="8.85546875" style="120" bestFit="1" customWidth="1"/>
    <col min="1287" max="1287" width="22.85546875" style="120" customWidth="1"/>
    <col min="1288" max="1288" width="59.7109375" style="120" bestFit="1" customWidth="1"/>
    <col min="1289" max="1289" width="57.85546875" style="120" bestFit="1" customWidth="1"/>
    <col min="1290" max="1290" width="35.28515625" style="120" bestFit="1" customWidth="1"/>
    <col min="1291" max="1291" width="28.140625" style="120" bestFit="1" customWidth="1"/>
    <col min="1292" max="1292" width="33.140625" style="120" bestFit="1" customWidth="1"/>
    <col min="1293" max="1293" width="26" style="120" bestFit="1" customWidth="1"/>
    <col min="1294" max="1294" width="19.140625" style="120" bestFit="1" customWidth="1"/>
    <col min="1295" max="1295" width="10.42578125" style="120" customWidth="1"/>
    <col min="1296" max="1296" width="11.85546875" style="120" customWidth="1"/>
    <col min="1297" max="1297" width="14.7109375" style="120" customWidth="1"/>
    <col min="1298" max="1298" width="9" style="120" bestFit="1" customWidth="1"/>
    <col min="1299" max="1538" width="9.140625" style="120"/>
    <col min="1539" max="1539" width="4.7109375" style="120" bestFit="1" customWidth="1"/>
    <col min="1540" max="1540" width="9.7109375" style="120" bestFit="1" customWidth="1"/>
    <col min="1541" max="1541" width="10" style="120" bestFit="1" customWidth="1"/>
    <col min="1542" max="1542" width="8.85546875" style="120" bestFit="1" customWidth="1"/>
    <col min="1543" max="1543" width="22.85546875" style="120" customWidth="1"/>
    <col min="1544" max="1544" width="59.7109375" style="120" bestFit="1" customWidth="1"/>
    <col min="1545" max="1545" width="57.85546875" style="120" bestFit="1" customWidth="1"/>
    <col min="1546" max="1546" width="35.28515625" style="120" bestFit="1" customWidth="1"/>
    <col min="1547" max="1547" width="28.140625" style="120" bestFit="1" customWidth="1"/>
    <col min="1548" max="1548" width="33.140625" style="120" bestFit="1" customWidth="1"/>
    <col min="1549" max="1549" width="26" style="120" bestFit="1" customWidth="1"/>
    <col min="1550" max="1550" width="19.140625" style="120" bestFit="1" customWidth="1"/>
    <col min="1551" max="1551" width="10.42578125" style="120" customWidth="1"/>
    <col min="1552" max="1552" width="11.85546875" style="120" customWidth="1"/>
    <col min="1553" max="1553" width="14.7109375" style="120" customWidth="1"/>
    <col min="1554" max="1554" width="9" style="120" bestFit="1" customWidth="1"/>
    <col min="1555" max="1794" width="9.140625" style="120"/>
    <col min="1795" max="1795" width="4.7109375" style="120" bestFit="1" customWidth="1"/>
    <col min="1796" max="1796" width="9.7109375" style="120" bestFit="1" customWidth="1"/>
    <col min="1797" max="1797" width="10" style="120" bestFit="1" customWidth="1"/>
    <col min="1798" max="1798" width="8.85546875" style="120" bestFit="1" customWidth="1"/>
    <col min="1799" max="1799" width="22.85546875" style="120" customWidth="1"/>
    <col min="1800" max="1800" width="59.7109375" style="120" bestFit="1" customWidth="1"/>
    <col min="1801" max="1801" width="57.85546875" style="120" bestFit="1" customWidth="1"/>
    <col min="1802" max="1802" width="35.28515625" style="120" bestFit="1" customWidth="1"/>
    <col min="1803" max="1803" width="28.140625" style="120" bestFit="1" customWidth="1"/>
    <col min="1804" max="1804" width="33.140625" style="120" bestFit="1" customWidth="1"/>
    <col min="1805" max="1805" width="26" style="120" bestFit="1" customWidth="1"/>
    <col min="1806" max="1806" width="19.140625" style="120" bestFit="1" customWidth="1"/>
    <col min="1807" max="1807" width="10.42578125" style="120" customWidth="1"/>
    <col min="1808" max="1808" width="11.85546875" style="120" customWidth="1"/>
    <col min="1809" max="1809" width="14.7109375" style="120" customWidth="1"/>
    <col min="1810" max="1810" width="9" style="120" bestFit="1" customWidth="1"/>
    <col min="1811" max="2050" width="9.140625" style="120"/>
    <col min="2051" max="2051" width="4.7109375" style="120" bestFit="1" customWidth="1"/>
    <col min="2052" max="2052" width="9.7109375" style="120" bestFit="1" customWidth="1"/>
    <col min="2053" max="2053" width="10" style="120" bestFit="1" customWidth="1"/>
    <col min="2054" max="2054" width="8.85546875" style="120" bestFit="1" customWidth="1"/>
    <col min="2055" max="2055" width="22.85546875" style="120" customWidth="1"/>
    <col min="2056" max="2056" width="59.7109375" style="120" bestFit="1" customWidth="1"/>
    <col min="2057" max="2057" width="57.85546875" style="120" bestFit="1" customWidth="1"/>
    <col min="2058" max="2058" width="35.28515625" style="120" bestFit="1" customWidth="1"/>
    <col min="2059" max="2059" width="28.140625" style="120" bestFit="1" customWidth="1"/>
    <col min="2060" max="2060" width="33.140625" style="120" bestFit="1" customWidth="1"/>
    <col min="2061" max="2061" width="26" style="120" bestFit="1" customWidth="1"/>
    <col min="2062" max="2062" width="19.140625" style="120" bestFit="1" customWidth="1"/>
    <col min="2063" max="2063" width="10.42578125" style="120" customWidth="1"/>
    <col min="2064" max="2064" width="11.85546875" style="120" customWidth="1"/>
    <col min="2065" max="2065" width="14.7109375" style="120" customWidth="1"/>
    <col min="2066" max="2066" width="9" style="120" bestFit="1" customWidth="1"/>
    <col min="2067" max="2306" width="9.140625" style="120"/>
    <col min="2307" max="2307" width="4.7109375" style="120" bestFit="1" customWidth="1"/>
    <col min="2308" max="2308" width="9.7109375" style="120" bestFit="1" customWidth="1"/>
    <col min="2309" max="2309" width="10" style="120" bestFit="1" customWidth="1"/>
    <col min="2310" max="2310" width="8.85546875" style="120" bestFit="1" customWidth="1"/>
    <col min="2311" max="2311" width="22.85546875" style="120" customWidth="1"/>
    <col min="2312" max="2312" width="59.7109375" style="120" bestFit="1" customWidth="1"/>
    <col min="2313" max="2313" width="57.85546875" style="120" bestFit="1" customWidth="1"/>
    <col min="2314" max="2314" width="35.28515625" style="120" bestFit="1" customWidth="1"/>
    <col min="2315" max="2315" width="28.140625" style="120" bestFit="1" customWidth="1"/>
    <col min="2316" max="2316" width="33.140625" style="120" bestFit="1" customWidth="1"/>
    <col min="2317" max="2317" width="26" style="120" bestFit="1" customWidth="1"/>
    <col min="2318" max="2318" width="19.140625" style="120" bestFit="1" customWidth="1"/>
    <col min="2319" max="2319" width="10.42578125" style="120" customWidth="1"/>
    <col min="2320" max="2320" width="11.85546875" style="120" customWidth="1"/>
    <col min="2321" max="2321" width="14.7109375" style="120" customWidth="1"/>
    <col min="2322" max="2322" width="9" style="120" bestFit="1" customWidth="1"/>
    <col min="2323" max="2562" width="9.140625" style="120"/>
    <col min="2563" max="2563" width="4.7109375" style="120" bestFit="1" customWidth="1"/>
    <col min="2564" max="2564" width="9.7109375" style="120" bestFit="1" customWidth="1"/>
    <col min="2565" max="2565" width="10" style="120" bestFit="1" customWidth="1"/>
    <col min="2566" max="2566" width="8.85546875" style="120" bestFit="1" customWidth="1"/>
    <col min="2567" max="2567" width="22.85546875" style="120" customWidth="1"/>
    <col min="2568" max="2568" width="59.7109375" style="120" bestFit="1" customWidth="1"/>
    <col min="2569" max="2569" width="57.85546875" style="120" bestFit="1" customWidth="1"/>
    <col min="2570" max="2570" width="35.28515625" style="120" bestFit="1" customWidth="1"/>
    <col min="2571" max="2571" width="28.140625" style="120" bestFit="1" customWidth="1"/>
    <col min="2572" max="2572" width="33.140625" style="120" bestFit="1" customWidth="1"/>
    <col min="2573" max="2573" width="26" style="120" bestFit="1" customWidth="1"/>
    <col min="2574" max="2574" width="19.140625" style="120" bestFit="1" customWidth="1"/>
    <col min="2575" max="2575" width="10.42578125" style="120" customWidth="1"/>
    <col min="2576" max="2576" width="11.85546875" style="120" customWidth="1"/>
    <col min="2577" max="2577" width="14.7109375" style="120" customWidth="1"/>
    <col min="2578" max="2578" width="9" style="120" bestFit="1" customWidth="1"/>
    <col min="2579" max="2818" width="9.140625" style="120"/>
    <col min="2819" max="2819" width="4.7109375" style="120" bestFit="1" customWidth="1"/>
    <col min="2820" max="2820" width="9.7109375" style="120" bestFit="1" customWidth="1"/>
    <col min="2821" max="2821" width="10" style="120" bestFit="1" customWidth="1"/>
    <col min="2822" max="2822" width="8.85546875" style="120" bestFit="1" customWidth="1"/>
    <col min="2823" max="2823" width="22.85546875" style="120" customWidth="1"/>
    <col min="2824" max="2824" width="59.7109375" style="120" bestFit="1" customWidth="1"/>
    <col min="2825" max="2825" width="57.85546875" style="120" bestFit="1" customWidth="1"/>
    <col min="2826" max="2826" width="35.28515625" style="120" bestFit="1" customWidth="1"/>
    <col min="2827" max="2827" width="28.140625" style="120" bestFit="1" customWidth="1"/>
    <col min="2828" max="2828" width="33.140625" style="120" bestFit="1" customWidth="1"/>
    <col min="2829" max="2829" width="26" style="120" bestFit="1" customWidth="1"/>
    <col min="2830" max="2830" width="19.140625" style="120" bestFit="1" customWidth="1"/>
    <col min="2831" max="2831" width="10.42578125" style="120" customWidth="1"/>
    <col min="2832" max="2832" width="11.85546875" style="120" customWidth="1"/>
    <col min="2833" max="2833" width="14.7109375" style="120" customWidth="1"/>
    <col min="2834" max="2834" width="9" style="120" bestFit="1" customWidth="1"/>
    <col min="2835" max="3074" width="9.140625" style="120"/>
    <col min="3075" max="3075" width="4.7109375" style="120" bestFit="1" customWidth="1"/>
    <col min="3076" max="3076" width="9.7109375" style="120" bestFit="1" customWidth="1"/>
    <col min="3077" max="3077" width="10" style="120" bestFit="1" customWidth="1"/>
    <col min="3078" max="3078" width="8.85546875" style="120" bestFit="1" customWidth="1"/>
    <col min="3079" max="3079" width="22.85546875" style="120" customWidth="1"/>
    <col min="3080" max="3080" width="59.7109375" style="120" bestFit="1" customWidth="1"/>
    <col min="3081" max="3081" width="57.85546875" style="120" bestFit="1" customWidth="1"/>
    <col min="3082" max="3082" width="35.28515625" style="120" bestFit="1" customWidth="1"/>
    <col min="3083" max="3083" width="28.140625" style="120" bestFit="1" customWidth="1"/>
    <col min="3084" max="3084" width="33.140625" style="120" bestFit="1" customWidth="1"/>
    <col min="3085" max="3085" width="26" style="120" bestFit="1" customWidth="1"/>
    <col min="3086" max="3086" width="19.140625" style="120" bestFit="1" customWidth="1"/>
    <col min="3087" max="3087" width="10.42578125" style="120" customWidth="1"/>
    <col min="3088" max="3088" width="11.85546875" style="120" customWidth="1"/>
    <col min="3089" max="3089" width="14.7109375" style="120" customWidth="1"/>
    <col min="3090" max="3090" width="9" style="120" bestFit="1" customWidth="1"/>
    <col min="3091" max="3330" width="9.140625" style="120"/>
    <col min="3331" max="3331" width="4.7109375" style="120" bestFit="1" customWidth="1"/>
    <col min="3332" max="3332" width="9.7109375" style="120" bestFit="1" customWidth="1"/>
    <col min="3333" max="3333" width="10" style="120" bestFit="1" customWidth="1"/>
    <col min="3334" max="3334" width="8.85546875" style="120" bestFit="1" customWidth="1"/>
    <col min="3335" max="3335" width="22.85546875" style="120" customWidth="1"/>
    <col min="3336" max="3336" width="59.7109375" style="120" bestFit="1" customWidth="1"/>
    <col min="3337" max="3337" width="57.85546875" style="120" bestFit="1" customWidth="1"/>
    <col min="3338" max="3338" width="35.28515625" style="120" bestFit="1" customWidth="1"/>
    <col min="3339" max="3339" width="28.140625" style="120" bestFit="1" customWidth="1"/>
    <col min="3340" max="3340" width="33.140625" style="120" bestFit="1" customWidth="1"/>
    <col min="3341" max="3341" width="26" style="120" bestFit="1" customWidth="1"/>
    <col min="3342" max="3342" width="19.140625" style="120" bestFit="1" customWidth="1"/>
    <col min="3343" max="3343" width="10.42578125" style="120" customWidth="1"/>
    <col min="3344" max="3344" width="11.85546875" style="120" customWidth="1"/>
    <col min="3345" max="3345" width="14.7109375" style="120" customWidth="1"/>
    <col min="3346" max="3346" width="9" style="120" bestFit="1" customWidth="1"/>
    <col min="3347" max="3586" width="9.140625" style="120"/>
    <col min="3587" max="3587" width="4.7109375" style="120" bestFit="1" customWidth="1"/>
    <col min="3588" max="3588" width="9.7109375" style="120" bestFit="1" customWidth="1"/>
    <col min="3589" max="3589" width="10" style="120" bestFit="1" customWidth="1"/>
    <col min="3590" max="3590" width="8.85546875" style="120" bestFit="1" customWidth="1"/>
    <col min="3591" max="3591" width="22.85546875" style="120" customWidth="1"/>
    <col min="3592" max="3592" width="59.7109375" style="120" bestFit="1" customWidth="1"/>
    <col min="3593" max="3593" width="57.85546875" style="120" bestFit="1" customWidth="1"/>
    <col min="3594" max="3594" width="35.28515625" style="120" bestFit="1" customWidth="1"/>
    <col min="3595" max="3595" width="28.140625" style="120" bestFit="1" customWidth="1"/>
    <col min="3596" max="3596" width="33.140625" style="120" bestFit="1" customWidth="1"/>
    <col min="3597" max="3597" width="26" style="120" bestFit="1" customWidth="1"/>
    <col min="3598" max="3598" width="19.140625" style="120" bestFit="1" customWidth="1"/>
    <col min="3599" max="3599" width="10.42578125" style="120" customWidth="1"/>
    <col min="3600" max="3600" width="11.85546875" style="120" customWidth="1"/>
    <col min="3601" max="3601" width="14.7109375" style="120" customWidth="1"/>
    <col min="3602" max="3602" width="9" style="120" bestFit="1" customWidth="1"/>
    <col min="3603" max="3842" width="9.140625" style="120"/>
    <col min="3843" max="3843" width="4.7109375" style="120" bestFit="1" customWidth="1"/>
    <col min="3844" max="3844" width="9.7109375" style="120" bestFit="1" customWidth="1"/>
    <col min="3845" max="3845" width="10" style="120" bestFit="1" customWidth="1"/>
    <col min="3846" max="3846" width="8.85546875" style="120" bestFit="1" customWidth="1"/>
    <col min="3847" max="3847" width="22.85546875" style="120" customWidth="1"/>
    <col min="3848" max="3848" width="59.7109375" style="120" bestFit="1" customWidth="1"/>
    <col min="3849" max="3849" width="57.85546875" style="120" bestFit="1" customWidth="1"/>
    <col min="3850" max="3850" width="35.28515625" style="120" bestFit="1" customWidth="1"/>
    <col min="3851" max="3851" width="28.140625" style="120" bestFit="1" customWidth="1"/>
    <col min="3852" max="3852" width="33.140625" style="120" bestFit="1" customWidth="1"/>
    <col min="3853" max="3853" width="26" style="120" bestFit="1" customWidth="1"/>
    <col min="3854" max="3854" width="19.140625" style="120" bestFit="1" customWidth="1"/>
    <col min="3855" max="3855" width="10.42578125" style="120" customWidth="1"/>
    <col min="3856" max="3856" width="11.85546875" style="120" customWidth="1"/>
    <col min="3857" max="3857" width="14.7109375" style="120" customWidth="1"/>
    <col min="3858" max="3858" width="9" style="120" bestFit="1" customWidth="1"/>
    <col min="3859" max="4098" width="9.140625" style="120"/>
    <col min="4099" max="4099" width="4.7109375" style="120" bestFit="1" customWidth="1"/>
    <col min="4100" max="4100" width="9.7109375" style="120" bestFit="1" customWidth="1"/>
    <col min="4101" max="4101" width="10" style="120" bestFit="1" customWidth="1"/>
    <col min="4102" max="4102" width="8.85546875" style="120" bestFit="1" customWidth="1"/>
    <col min="4103" max="4103" width="22.85546875" style="120" customWidth="1"/>
    <col min="4104" max="4104" width="59.7109375" style="120" bestFit="1" customWidth="1"/>
    <col min="4105" max="4105" width="57.85546875" style="120" bestFit="1" customWidth="1"/>
    <col min="4106" max="4106" width="35.28515625" style="120" bestFit="1" customWidth="1"/>
    <col min="4107" max="4107" width="28.140625" style="120" bestFit="1" customWidth="1"/>
    <col min="4108" max="4108" width="33.140625" style="120" bestFit="1" customWidth="1"/>
    <col min="4109" max="4109" width="26" style="120" bestFit="1" customWidth="1"/>
    <col min="4110" max="4110" width="19.140625" style="120" bestFit="1" customWidth="1"/>
    <col min="4111" max="4111" width="10.42578125" style="120" customWidth="1"/>
    <col min="4112" max="4112" width="11.85546875" style="120" customWidth="1"/>
    <col min="4113" max="4113" width="14.7109375" style="120" customWidth="1"/>
    <col min="4114" max="4114" width="9" style="120" bestFit="1" customWidth="1"/>
    <col min="4115" max="4354" width="9.140625" style="120"/>
    <col min="4355" max="4355" width="4.7109375" style="120" bestFit="1" customWidth="1"/>
    <col min="4356" max="4356" width="9.7109375" style="120" bestFit="1" customWidth="1"/>
    <col min="4357" max="4357" width="10" style="120" bestFit="1" customWidth="1"/>
    <col min="4358" max="4358" width="8.85546875" style="120" bestFit="1" customWidth="1"/>
    <col min="4359" max="4359" width="22.85546875" style="120" customWidth="1"/>
    <col min="4360" max="4360" width="59.7109375" style="120" bestFit="1" customWidth="1"/>
    <col min="4361" max="4361" width="57.85546875" style="120" bestFit="1" customWidth="1"/>
    <col min="4362" max="4362" width="35.28515625" style="120" bestFit="1" customWidth="1"/>
    <col min="4363" max="4363" width="28.140625" style="120" bestFit="1" customWidth="1"/>
    <col min="4364" max="4364" width="33.140625" style="120" bestFit="1" customWidth="1"/>
    <col min="4365" max="4365" width="26" style="120" bestFit="1" customWidth="1"/>
    <col min="4366" max="4366" width="19.140625" style="120" bestFit="1" customWidth="1"/>
    <col min="4367" max="4367" width="10.42578125" style="120" customWidth="1"/>
    <col min="4368" max="4368" width="11.85546875" style="120" customWidth="1"/>
    <col min="4369" max="4369" width="14.7109375" style="120" customWidth="1"/>
    <col min="4370" max="4370" width="9" style="120" bestFit="1" customWidth="1"/>
    <col min="4371" max="4610" width="9.140625" style="120"/>
    <col min="4611" max="4611" width="4.7109375" style="120" bestFit="1" customWidth="1"/>
    <col min="4612" max="4612" width="9.7109375" style="120" bestFit="1" customWidth="1"/>
    <col min="4613" max="4613" width="10" style="120" bestFit="1" customWidth="1"/>
    <col min="4614" max="4614" width="8.85546875" style="120" bestFit="1" customWidth="1"/>
    <col min="4615" max="4615" width="22.85546875" style="120" customWidth="1"/>
    <col min="4616" max="4616" width="59.7109375" style="120" bestFit="1" customWidth="1"/>
    <col min="4617" max="4617" width="57.85546875" style="120" bestFit="1" customWidth="1"/>
    <col min="4618" max="4618" width="35.28515625" style="120" bestFit="1" customWidth="1"/>
    <col min="4619" max="4619" width="28.140625" style="120" bestFit="1" customWidth="1"/>
    <col min="4620" max="4620" width="33.140625" style="120" bestFit="1" customWidth="1"/>
    <col min="4621" max="4621" width="26" style="120" bestFit="1" customWidth="1"/>
    <col min="4622" max="4622" width="19.140625" style="120" bestFit="1" customWidth="1"/>
    <col min="4623" max="4623" width="10.42578125" style="120" customWidth="1"/>
    <col min="4624" max="4624" width="11.85546875" style="120" customWidth="1"/>
    <col min="4625" max="4625" width="14.7109375" style="120" customWidth="1"/>
    <col min="4626" max="4626" width="9" style="120" bestFit="1" customWidth="1"/>
    <col min="4627" max="4866" width="9.140625" style="120"/>
    <col min="4867" max="4867" width="4.7109375" style="120" bestFit="1" customWidth="1"/>
    <col min="4868" max="4868" width="9.7109375" style="120" bestFit="1" customWidth="1"/>
    <col min="4869" max="4869" width="10" style="120" bestFit="1" customWidth="1"/>
    <col min="4870" max="4870" width="8.85546875" style="120" bestFit="1" customWidth="1"/>
    <col min="4871" max="4871" width="22.85546875" style="120" customWidth="1"/>
    <col min="4872" max="4872" width="59.7109375" style="120" bestFit="1" customWidth="1"/>
    <col min="4873" max="4873" width="57.85546875" style="120" bestFit="1" customWidth="1"/>
    <col min="4874" max="4874" width="35.28515625" style="120" bestFit="1" customWidth="1"/>
    <col min="4875" max="4875" width="28.140625" style="120" bestFit="1" customWidth="1"/>
    <col min="4876" max="4876" width="33.140625" style="120" bestFit="1" customWidth="1"/>
    <col min="4877" max="4877" width="26" style="120" bestFit="1" customWidth="1"/>
    <col min="4878" max="4878" width="19.140625" style="120" bestFit="1" customWidth="1"/>
    <col min="4879" max="4879" width="10.42578125" style="120" customWidth="1"/>
    <col min="4880" max="4880" width="11.85546875" style="120" customWidth="1"/>
    <col min="4881" max="4881" width="14.7109375" style="120" customWidth="1"/>
    <col min="4882" max="4882" width="9" style="120" bestFit="1" customWidth="1"/>
    <col min="4883" max="5122" width="9.140625" style="120"/>
    <col min="5123" max="5123" width="4.7109375" style="120" bestFit="1" customWidth="1"/>
    <col min="5124" max="5124" width="9.7109375" style="120" bestFit="1" customWidth="1"/>
    <col min="5125" max="5125" width="10" style="120" bestFit="1" customWidth="1"/>
    <col min="5126" max="5126" width="8.85546875" style="120" bestFit="1" customWidth="1"/>
    <col min="5127" max="5127" width="22.85546875" style="120" customWidth="1"/>
    <col min="5128" max="5128" width="59.7109375" style="120" bestFit="1" customWidth="1"/>
    <col min="5129" max="5129" width="57.85546875" style="120" bestFit="1" customWidth="1"/>
    <col min="5130" max="5130" width="35.28515625" style="120" bestFit="1" customWidth="1"/>
    <col min="5131" max="5131" width="28.140625" style="120" bestFit="1" customWidth="1"/>
    <col min="5132" max="5132" width="33.140625" style="120" bestFit="1" customWidth="1"/>
    <col min="5133" max="5133" width="26" style="120" bestFit="1" customWidth="1"/>
    <col min="5134" max="5134" width="19.140625" style="120" bestFit="1" customWidth="1"/>
    <col min="5135" max="5135" width="10.42578125" style="120" customWidth="1"/>
    <col min="5136" max="5136" width="11.85546875" style="120" customWidth="1"/>
    <col min="5137" max="5137" width="14.7109375" style="120" customWidth="1"/>
    <col min="5138" max="5138" width="9" style="120" bestFit="1" customWidth="1"/>
    <col min="5139" max="5378" width="9.140625" style="120"/>
    <col min="5379" max="5379" width="4.7109375" style="120" bestFit="1" customWidth="1"/>
    <col min="5380" max="5380" width="9.7109375" style="120" bestFit="1" customWidth="1"/>
    <col min="5381" max="5381" width="10" style="120" bestFit="1" customWidth="1"/>
    <col min="5382" max="5382" width="8.85546875" style="120" bestFit="1" customWidth="1"/>
    <col min="5383" max="5383" width="22.85546875" style="120" customWidth="1"/>
    <col min="5384" max="5384" width="59.7109375" style="120" bestFit="1" customWidth="1"/>
    <col min="5385" max="5385" width="57.85546875" style="120" bestFit="1" customWidth="1"/>
    <col min="5386" max="5386" width="35.28515625" style="120" bestFit="1" customWidth="1"/>
    <col min="5387" max="5387" width="28.140625" style="120" bestFit="1" customWidth="1"/>
    <col min="5388" max="5388" width="33.140625" style="120" bestFit="1" customWidth="1"/>
    <col min="5389" max="5389" width="26" style="120" bestFit="1" customWidth="1"/>
    <col min="5390" max="5390" width="19.140625" style="120" bestFit="1" customWidth="1"/>
    <col min="5391" max="5391" width="10.42578125" style="120" customWidth="1"/>
    <col min="5392" max="5392" width="11.85546875" style="120" customWidth="1"/>
    <col min="5393" max="5393" width="14.7109375" style="120" customWidth="1"/>
    <col min="5394" max="5394" width="9" style="120" bestFit="1" customWidth="1"/>
    <col min="5395" max="5634" width="9.140625" style="120"/>
    <col min="5635" max="5635" width="4.7109375" style="120" bestFit="1" customWidth="1"/>
    <col min="5636" max="5636" width="9.7109375" style="120" bestFit="1" customWidth="1"/>
    <col min="5637" max="5637" width="10" style="120" bestFit="1" customWidth="1"/>
    <col min="5638" max="5638" width="8.85546875" style="120" bestFit="1" customWidth="1"/>
    <col min="5639" max="5639" width="22.85546875" style="120" customWidth="1"/>
    <col min="5640" max="5640" width="59.7109375" style="120" bestFit="1" customWidth="1"/>
    <col min="5641" max="5641" width="57.85546875" style="120" bestFit="1" customWidth="1"/>
    <col min="5642" max="5642" width="35.28515625" style="120" bestFit="1" customWidth="1"/>
    <col min="5643" max="5643" width="28.140625" style="120" bestFit="1" customWidth="1"/>
    <col min="5644" max="5644" width="33.140625" style="120" bestFit="1" customWidth="1"/>
    <col min="5645" max="5645" width="26" style="120" bestFit="1" customWidth="1"/>
    <col min="5646" max="5646" width="19.140625" style="120" bestFit="1" customWidth="1"/>
    <col min="5647" max="5647" width="10.42578125" style="120" customWidth="1"/>
    <col min="5648" max="5648" width="11.85546875" style="120" customWidth="1"/>
    <col min="5649" max="5649" width="14.7109375" style="120" customWidth="1"/>
    <col min="5650" max="5650" width="9" style="120" bestFit="1" customWidth="1"/>
    <col min="5651" max="5890" width="9.140625" style="120"/>
    <col min="5891" max="5891" width="4.7109375" style="120" bestFit="1" customWidth="1"/>
    <col min="5892" max="5892" width="9.7109375" style="120" bestFit="1" customWidth="1"/>
    <col min="5893" max="5893" width="10" style="120" bestFit="1" customWidth="1"/>
    <col min="5894" max="5894" width="8.85546875" style="120" bestFit="1" customWidth="1"/>
    <col min="5895" max="5895" width="22.85546875" style="120" customWidth="1"/>
    <col min="5896" max="5896" width="59.7109375" style="120" bestFit="1" customWidth="1"/>
    <col min="5897" max="5897" width="57.85546875" style="120" bestFit="1" customWidth="1"/>
    <col min="5898" max="5898" width="35.28515625" style="120" bestFit="1" customWidth="1"/>
    <col min="5899" max="5899" width="28.140625" style="120" bestFit="1" customWidth="1"/>
    <col min="5900" max="5900" width="33.140625" style="120" bestFit="1" customWidth="1"/>
    <col min="5901" max="5901" width="26" style="120" bestFit="1" customWidth="1"/>
    <col min="5902" max="5902" width="19.140625" style="120" bestFit="1" customWidth="1"/>
    <col min="5903" max="5903" width="10.42578125" style="120" customWidth="1"/>
    <col min="5904" max="5904" width="11.85546875" style="120" customWidth="1"/>
    <col min="5905" max="5905" width="14.7109375" style="120" customWidth="1"/>
    <col min="5906" max="5906" width="9" style="120" bestFit="1" customWidth="1"/>
    <col min="5907" max="6146" width="9.140625" style="120"/>
    <col min="6147" max="6147" width="4.7109375" style="120" bestFit="1" customWidth="1"/>
    <col min="6148" max="6148" width="9.7109375" style="120" bestFit="1" customWidth="1"/>
    <col min="6149" max="6149" width="10" style="120" bestFit="1" customWidth="1"/>
    <col min="6150" max="6150" width="8.85546875" style="120" bestFit="1" customWidth="1"/>
    <col min="6151" max="6151" width="22.85546875" style="120" customWidth="1"/>
    <col min="6152" max="6152" width="59.7109375" style="120" bestFit="1" customWidth="1"/>
    <col min="6153" max="6153" width="57.85546875" style="120" bestFit="1" customWidth="1"/>
    <col min="6154" max="6154" width="35.28515625" style="120" bestFit="1" customWidth="1"/>
    <col min="6155" max="6155" width="28.140625" style="120" bestFit="1" customWidth="1"/>
    <col min="6156" max="6156" width="33.140625" style="120" bestFit="1" customWidth="1"/>
    <col min="6157" max="6157" width="26" style="120" bestFit="1" customWidth="1"/>
    <col min="6158" max="6158" width="19.140625" style="120" bestFit="1" customWidth="1"/>
    <col min="6159" max="6159" width="10.42578125" style="120" customWidth="1"/>
    <col min="6160" max="6160" width="11.85546875" style="120" customWidth="1"/>
    <col min="6161" max="6161" width="14.7109375" style="120" customWidth="1"/>
    <col min="6162" max="6162" width="9" style="120" bestFit="1" customWidth="1"/>
    <col min="6163" max="6402" width="9.140625" style="120"/>
    <col min="6403" max="6403" width="4.7109375" style="120" bestFit="1" customWidth="1"/>
    <col min="6404" max="6404" width="9.7109375" style="120" bestFit="1" customWidth="1"/>
    <col min="6405" max="6405" width="10" style="120" bestFit="1" customWidth="1"/>
    <col min="6406" max="6406" width="8.85546875" style="120" bestFit="1" customWidth="1"/>
    <col min="6407" max="6407" width="22.85546875" style="120" customWidth="1"/>
    <col min="6408" max="6408" width="59.7109375" style="120" bestFit="1" customWidth="1"/>
    <col min="6409" max="6409" width="57.85546875" style="120" bestFit="1" customWidth="1"/>
    <col min="6410" max="6410" width="35.28515625" style="120" bestFit="1" customWidth="1"/>
    <col min="6411" max="6411" width="28.140625" style="120" bestFit="1" customWidth="1"/>
    <col min="6412" max="6412" width="33.140625" style="120" bestFit="1" customWidth="1"/>
    <col min="6413" max="6413" width="26" style="120" bestFit="1" customWidth="1"/>
    <col min="6414" max="6414" width="19.140625" style="120" bestFit="1" customWidth="1"/>
    <col min="6415" max="6415" width="10.42578125" style="120" customWidth="1"/>
    <col min="6416" max="6416" width="11.85546875" style="120" customWidth="1"/>
    <col min="6417" max="6417" width="14.7109375" style="120" customWidth="1"/>
    <col min="6418" max="6418" width="9" style="120" bestFit="1" customWidth="1"/>
    <col min="6419" max="6658" width="9.140625" style="120"/>
    <col min="6659" max="6659" width="4.7109375" style="120" bestFit="1" customWidth="1"/>
    <col min="6660" max="6660" width="9.7109375" style="120" bestFit="1" customWidth="1"/>
    <col min="6661" max="6661" width="10" style="120" bestFit="1" customWidth="1"/>
    <col min="6662" max="6662" width="8.85546875" style="120" bestFit="1" customWidth="1"/>
    <col min="6663" max="6663" width="22.85546875" style="120" customWidth="1"/>
    <col min="6664" max="6664" width="59.7109375" style="120" bestFit="1" customWidth="1"/>
    <col min="6665" max="6665" width="57.85546875" style="120" bestFit="1" customWidth="1"/>
    <col min="6666" max="6666" width="35.28515625" style="120" bestFit="1" customWidth="1"/>
    <col min="6667" max="6667" width="28.140625" style="120" bestFit="1" customWidth="1"/>
    <col min="6668" max="6668" width="33.140625" style="120" bestFit="1" customWidth="1"/>
    <col min="6669" max="6669" width="26" style="120" bestFit="1" customWidth="1"/>
    <col min="6670" max="6670" width="19.140625" style="120" bestFit="1" customWidth="1"/>
    <col min="6671" max="6671" width="10.42578125" style="120" customWidth="1"/>
    <col min="6672" max="6672" width="11.85546875" style="120" customWidth="1"/>
    <col min="6673" max="6673" width="14.7109375" style="120" customWidth="1"/>
    <col min="6674" max="6674" width="9" style="120" bestFit="1" customWidth="1"/>
    <col min="6675" max="6914" width="9.140625" style="120"/>
    <col min="6915" max="6915" width="4.7109375" style="120" bestFit="1" customWidth="1"/>
    <col min="6916" max="6916" width="9.7109375" style="120" bestFit="1" customWidth="1"/>
    <col min="6917" max="6917" width="10" style="120" bestFit="1" customWidth="1"/>
    <col min="6918" max="6918" width="8.85546875" style="120" bestFit="1" customWidth="1"/>
    <col min="6919" max="6919" width="22.85546875" style="120" customWidth="1"/>
    <col min="6920" max="6920" width="59.7109375" style="120" bestFit="1" customWidth="1"/>
    <col min="6921" max="6921" width="57.85546875" style="120" bestFit="1" customWidth="1"/>
    <col min="6922" max="6922" width="35.28515625" style="120" bestFit="1" customWidth="1"/>
    <col min="6923" max="6923" width="28.140625" style="120" bestFit="1" customWidth="1"/>
    <col min="6924" max="6924" width="33.140625" style="120" bestFit="1" customWidth="1"/>
    <col min="6925" max="6925" width="26" style="120" bestFit="1" customWidth="1"/>
    <col min="6926" max="6926" width="19.140625" style="120" bestFit="1" customWidth="1"/>
    <col min="6927" max="6927" width="10.42578125" style="120" customWidth="1"/>
    <col min="6928" max="6928" width="11.85546875" style="120" customWidth="1"/>
    <col min="6929" max="6929" width="14.7109375" style="120" customWidth="1"/>
    <col min="6930" max="6930" width="9" style="120" bestFit="1" customWidth="1"/>
    <col min="6931" max="7170" width="9.140625" style="120"/>
    <col min="7171" max="7171" width="4.7109375" style="120" bestFit="1" customWidth="1"/>
    <col min="7172" max="7172" width="9.7109375" style="120" bestFit="1" customWidth="1"/>
    <col min="7173" max="7173" width="10" style="120" bestFit="1" customWidth="1"/>
    <col min="7174" max="7174" width="8.85546875" style="120" bestFit="1" customWidth="1"/>
    <col min="7175" max="7175" width="22.85546875" style="120" customWidth="1"/>
    <col min="7176" max="7176" width="59.7109375" style="120" bestFit="1" customWidth="1"/>
    <col min="7177" max="7177" width="57.85546875" style="120" bestFit="1" customWidth="1"/>
    <col min="7178" max="7178" width="35.28515625" style="120" bestFit="1" customWidth="1"/>
    <col min="7179" max="7179" width="28.140625" style="120" bestFit="1" customWidth="1"/>
    <col min="7180" max="7180" width="33.140625" style="120" bestFit="1" customWidth="1"/>
    <col min="7181" max="7181" width="26" style="120" bestFit="1" customWidth="1"/>
    <col min="7182" max="7182" width="19.140625" style="120" bestFit="1" customWidth="1"/>
    <col min="7183" max="7183" width="10.42578125" style="120" customWidth="1"/>
    <col min="7184" max="7184" width="11.85546875" style="120" customWidth="1"/>
    <col min="7185" max="7185" width="14.7109375" style="120" customWidth="1"/>
    <col min="7186" max="7186" width="9" style="120" bestFit="1" customWidth="1"/>
    <col min="7187" max="7426" width="9.140625" style="120"/>
    <col min="7427" max="7427" width="4.7109375" style="120" bestFit="1" customWidth="1"/>
    <col min="7428" max="7428" width="9.7109375" style="120" bestFit="1" customWidth="1"/>
    <col min="7429" max="7429" width="10" style="120" bestFit="1" customWidth="1"/>
    <col min="7430" max="7430" width="8.85546875" style="120" bestFit="1" customWidth="1"/>
    <col min="7431" max="7431" width="22.85546875" style="120" customWidth="1"/>
    <col min="7432" max="7432" width="59.7109375" style="120" bestFit="1" customWidth="1"/>
    <col min="7433" max="7433" width="57.85546875" style="120" bestFit="1" customWidth="1"/>
    <col min="7434" max="7434" width="35.28515625" style="120" bestFit="1" customWidth="1"/>
    <col min="7435" max="7435" width="28.140625" style="120" bestFit="1" customWidth="1"/>
    <col min="7436" max="7436" width="33.140625" style="120" bestFit="1" customWidth="1"/>
    <col min="7437" max="7437" width="26" style="120" bestFit="1" customWidth="1"/>
    <col min="7438" max="7438" width="19.140625" style="120" bestFit="1" customWidth="1"/>
    <col min="7439" max="7439" width="10.42578125" style="120" customWidth="1"/>
    <col min="7440" max="7440" width="11.85546875" style="120" customWidth="1"/>
    <col min="7441" max="7441" width="14.7109375" style="120" customWidth="1"/>
    <col min="7442" max="7442" width="9" style="120" bestFit="1" customWidth="1"/>
    <col min="7443" max="7682" width="9.140625" style="120"/>
    <col min="7683" max="7683" width="4.7109375" style="120" bestFit="1" customWidth="1"/>
    <col min="7684" max="7684" width="9.7109375" style="120" bestFit="1" customWidth="1"/>
    <col min="7685" max="7685" width="10" style="120" bestFit="1" customWidth="1"/>
    <col min="7686" max="7686" width="8.85546875" style="120" bestFit="1" customWidth="1"/>
    <col min="7687" max="7687" width="22.85546875" style="120" customWidth="1"/>
    <col min="7688" max="7688" width="59.7109375" style="120" bestFit="1" customWidth="1"/>
    <col min="7689" max="7689" width="57.85546875" style="120" bestFit="1" customWidth="1"/>
    <col min="7690" max="7690" width="35.28515625" style="120" bestFit="1" customWidth="1"/>
    <col min="7691" max="7691" width="28.140625" style="120" bestFit="1" customWidth="1"/>
    <col min="7692" max="7692" width="33.140625" style="120" bestFit="1" customWidth="1"/>
    <col min="7693" max="7693" width="26" style="120" bestFit="1" customWidth="1"/>
    <col min="7694" max="7694" width="19.140625" style="120" bestFit="1" customWidth="1"/>
    <col min="7695" max="7695" width="10.42578125" style="120" customWidth="1"/>
    <col min="7696" max="7696" width="11.85546875" style="120" customWidth="1"/>
    <col min="7697" max="7697" width="14.7109375" style="120" customWidth="1"/>
    <col min="7698" max="7698" width="9" style="120" bestFit="1" customWidth="1"/>
    <col min="7699" max="7938" width="9.140625" style="120"/>
    <col min="7939" max="7939" width="4.7109375" style="120" bestFit="1" customWidth="1"/>
    <col min="7940" max="7940" width="9.7109375" style="120" bestFit="1" customWidth="1"/>
    <col min="7941" max="7941" width="10" style="120" bestFit="1" customWidth="1"/>
    <col min="7942" max="7942" width="8.85546875" style="120" bestFit="1" customWidth="1"/>
    <col min="7943" max="7943" width="22.85546875" style="120" customWidth="1"/>
    <col min="7944" max="7944" width="59.7109375" style="120" bestFit="1" customWidth="1"/>
    <col min="7945" max="7945" width="57.85546875" style="120" bestFit="1" customWidth="1"/>
    <col min="7946" max="7946" width="35.28515625" style="120" bestFit="1" customWidth="1"/>
    <col min="7947" max="7947" width="28.140625" style="120" bestFit="1" customWidth="1"/>
    <col min="7948" max="7948" width="33.140625" style="120" bestFit="1" customWidth="1"/>
    <col min="7949" max="7949" width="26" style="120" bestFit="1" customWidth="1"/>
    <col min="7950" max="7950" width="19.140625" style="120" bestFit="1" customWidth="1"/>
    <col min="7951" max="7951" width="10.42578125" style="120" customWidth="1"/>
    <col min="7952" max="7952" width="11.85546875" style="120" customWidth="1"/>
    <col min="7953" max="7953" width="14.7109375" style="120" customWidth="1"/>
    <col min="7954" max="7954" width="9" style="120" bestFit="1" customWidth="1"/>
    <col min="7955" max="8194" width="9.140625" style="120"/>
    <col min="8195" max="8195" width="4.7109375" style="120" bestFit="1" customWidth="1"/>
    <col min="8196" max="8196" width="9.7109375" style="120" bestFit="1" customWidth="1"/>
    <col min="8197" max="8197" width="10" style="120" bestFit="1" customWidth="1"/>
    <col min="8198" max="8198" width="8.85546875" style="120" bestFit="1" customWidth="1"/>
    <col min="8199" max="8199" width="22.85546875" style="120" customWidth="1"/>
    <col min="8200" max="8200" width="59.7109375" style="120" bestFit="1" customWidth="1"/>
    <col min="8201" max="8201" width="57.85546875" style="120" bestFit="1" customWidth="1"/>
    <col min="8202" max="8202" width="35.28515625" style="120" bestFit="1" customWidth="1"/>
    <col min="8203" max="8203" width="28.140625" style="120" bestFit="1" customWidth="1"/>
    <col min="8204" max="8204" width="33.140625" style="120" bestFit="1" customWidth="1"/>
    <col min="8205" max="8205" width="26" style="120" bestFit="1" customWidth="1"/>
    <col min="8206" max="8206" width="19.140625" style="120" bestFit="1" customWidth="1"/>
    <col min="8207" max="8207" width="10.42578125" style="120" customWidth="1"/>
    <col min="8208" max="8208" width="11.85546875" style="120" customWidth="1"/>
    <col min="8209" max="8209" width="14.7109375" style="120" customWidth="1"/>
    <col min="8210" max="8210" width="9" style="120" bestFit="1" customWidth="1"/>
    <col min="8211" max="8450" width="9.140625" style="120"/>
    <col min="8451" max="8451" width="4.7109375" style="120" bestFit="1" customWidth="1"/>
    <col min="8452" max="8452" width="9.7109375" style="120" bestFit="1" customWidth="1"/>
    <col min="8453" max="8453" width="10" style="120" bestFit="1" customWidth="1"/>
    <col min="8454" max="8454" width="8.85546875" style="120" bestFit="1" customWidth="1"/>
    <col min="8455" max="8455" width="22.85546875" style="120" customWidth="1"/>
    <col min="8456" max="8456" width="59.7109375" style="120" bestFit="1" customWidth="1"/>
    <col min="8457" max="8457" width="57.85546875" style="120" bestFit="1" customWidth="1"/>
    <col min="8458" max="8458" width="35.28515625" style="120" bestFit="1" customWidth="1"/>
    <col min="8459" max="8459" width="28.140625" style="120" bestFit="1" customWidth="1"/>
    <col min="8460" max="8460" width="33.140625" style="120" bestFit="1" customWidth="1"/>
    <col min="8461" max="8461" width="26" style="120" bestFit="1" customWidth="1"/>
    <col min="8462" max="8462" width="19.140625" style="120" bestFit="1" customWidth="1"/>
    <col min="8463" max="8463" width="10.42578125" style="120" customWidth="1"/>
    <col min="8464" max="8464" width="11.85546875" style="120" customWidth="1"/>
    <col min="8465" max="8465" width="14.7109375" style="120" customWidth="1"/>
    <col min="8466" max="8466" width="9" style="120" bestFit="1" customWidth="1"/>
    <col min="8467" max="8706" width="9.140625" style="120"/>
    <col min="8707" max="8707" width="4.7109375" style="120" bestFit="1" customWidth="1"/>
    <col min="8708" max="8708" width="9.7109375" style="120" bestFit="1" customWidth="1"/>
    <col min="8709" max="8709" width="10" style="120" bestFit="1" customWidth="1"/>
    <col min="8710" max="8710" width="8.85546875" style="120" bestFit="1" customWidth="1"/>
    <col min="8711" max="8711" width="22.85546875" style="120" customWidth="1"/>
    <col min="8712" max="8712" width="59.7109375" style="120" bestFit="1" customWidth="1"/>
    <col min="8713" max="8713" width="57.85546875" style="120" bestFit="1" customWidth="1"/>
    <col min="8714" max="8714" width="35.28515625" style="120" bestFit="1" customWidth="1"/>
    <col min="8715" max="8715" width="28.140625" style="120" bestFit="1" customWidth="1"/>
    <col min="8716" max="8716" width="33.140625" style="120" bestFit="1" customWidth="1"/>
    <col min="8717" max="8717" width="26" style="120" bestFit="1" customWidth="1"/>
    <col min="8718" max="8718" width="19.140625" style="120" bestFit="1" customWidth="1"/>
    <col min="8719" max="8719" width="10.42578125" style="120" customWidth="1"/>
    <col min="8720" max="8720" width="11.85546875" style="120" customWidth="1"/>
    <col min="8721" max="8721" width="14.7109375" style="120" customWidth="1"/>
    <col min="8722" max="8722" width="9" style="120" bestFit="1" customWidth="1"/>
    <col min="8723" max="8962" width="9.140625" style="120"/>
    <col min="8963" max="8963" width="4.7109375" style="120" bestFit="1" customWidth="1"/>
    <col min="8964" max="8964" width="9.7109375" style="120" bestFit="1" customWidth="1"/>
    <col min="8965" max="8965" width="10" style="120" bestFit="1" customWidth="1"/>
    <col min="8966" max="8966" width="8.85546875" style="120" bestFit="1" customWidth="1"/>
    <col min="8967" max="8967" width="22.85546875" style="120" customWidth="1"/>
    <col min="8968" max="8968" width="59.7109375" style="120" bestFit="1" customWidth="1"/>
    <col min="8969" max="8969" width="57.85546875" style="120" bestFit="1" customWidth="1"/>
    <col min="8970" max="8970" width="35.28515625" style="120" bestFit="1" customWidth="1"/>
    <col min="8971" max="8971" width="28.140625" style="120" bestFit="1" customWidth="1"/>
    <col min="8972" max="8972" width="33.140625" style="120" bestFit="1" customWidth="1"/>
    <col min="8973" max="8973" width="26" style="120" bestFit="1" customWidth="1"/>
    <col min="8974" max="8974" width="19.140625" style="120" bestFit="1" customWidth="1"/>
    <col min="8975" max="8975" width="10.42578125" style="120" customWidth="1"/>
    <col min="8976" max="8976" width="11.85546875" style="120" customWidth="1"/>
    <col min="8977" max="8977" width="14.7109375" style="120" customWidth="1"/>
    <col min="8978" max="8978" width="9" style="120" bestFit="1" customWidth="1"/>
    <col min="8979" max="9218" width="9.140625" style="120"/>
    <col min="9219" max="9219" width="4.7109375" style="120" bestFit="1" customWidth="1"/>
    <col min="9220" max="9220" width="9.7109375" style="120" bestFit="1" customWidth="1"/>
    <col min="9221" max="9221" width="10" style="120" bestFit="1" customWidth="1"/>
    <col min="9222" max="9222" width="8.85546875" style="120" bestFit="1" customWidth="1"/>
    <col min="9223" max="9223" width="22.85546875" style="120" customWidth="1"/>
    <col min="9224" max="9224" width="59.7109375" style="120" bestFit="1" customWidth="1"/>
    <col min="9225" max="9225" width="57.85546875" style="120" bestFit="1" customWidth="1"/>
    <col min="9226" max="9226" width="35.28515625" style="120" bestFit="1" customWidth="1"/>
    <col min="9227" max="9227" width="28.140625" style="120" bestFit="1" customWidth="1"/>
    <col min="9228" max="9228" width="33.140625" style="120" bestFit="1" customWidth="1"/>
    <col min="9229" max="9229" width="26" style="120" bestFit="1" customWidth="1"/>
    <col min="9230" max="9230" width="19.140625" style="120" bestFit="1" customWidth="1"/>
    <col min="9231" max="9231" width="10.42578125" style="120" customWidth="1"/>
    <col min="9232" max="9232" width="11.85546875" style="120" customWidth="1"/>
    <col min="9233" max="9233" width="14.7109375" style="120" customWidth="1"/>
    <col min="9234" max="9234" width="9" style="120" bestFit="1" customWidth="1"/>
    <col min="9235" max="9474" width="9.140625" style="120"/>
    <col min="9475" max="9475" width="4.7109375" style="120" bestFit="1" customWidth="1"/>
    <col min="9476" max="9476" width="9.7109375" style="120" bestFit="1" customWidth="1"/>
    <col min="9477" max="9477" width="10" style="120" bestFit="1" customWidth="1"/>
    <col min="9478" max="9478" width="8.85546875" style="120" bestFit="1" customWidth="1"/>
    <col min="9479" max="9479" width="22.85546875" style="120" customWidth="1"/>
    <col min="9480" max="9480" width="59.7109375" style="120" bestFit="1" customWidth="1"/>
    <col min="9481" max="9481" width="57.85546875" style="120" bestFit="1" customWidth="1"/>
    <col min="9482" max="9482" width="35.28515625" style="120" bestFit="1" customWidth="1"/>
    <col min="9483" max="9483" width="28.140625" style="120" bestFit="1" customWidth="1"/>
    <col min="9484" max="9484" width="33.140625" style="120" bestFit="1" customWidth="1"/>
    <col min="9485" max="9485" width="26" style="120" bestFit="1" customWidth="1"/>
    <col min="9486" max="9486" width="19.140625" style="120" bestFit="1" customWidth="1"/>
    <col min="9487" max="9487" width="10.42578125" style="120" customWidth="1"/>
    <col min="9488" max="9488" width="11.85546875" style="120" customWidth="1"/>
    <col min="9489" max="9489" width="14.7109375" style="120" customWidth="1"/>
    <col min="9490" max="9490" width="9" style="120" bestFit="1" customWidth="1"/>
    <col min="9491" max="9730" width="9.140625" style="120"/>
    <col min="9731" max="9731" width="4.7109375" style="120" bestFit="1" customWidth="1"/>
    <col min="9732" max="9732" width="9.7109375" style="120" bestFit="1" customWidth="1"/>
    <col min="9733" max="9733" width="10" style="120" bestFit="1" customWidth="1"/>
    <col min="9734" max="9734" width="8.85546875" style="120" bestFit="1" customWidth="1"/>
    <col min="9735" max="9735" width="22.85546875" style="120" customWidth="1"/>
    <col min="9736" max="9736" width="59.7109375" style="120" bestFit="1" customWidth="1"/>
    <col min="9737" max="9737" width="57.85546875" style="120" bestFit="1" customWidth="1"/>
    <col min="9738" max="9738" width="35.28515625" style="120" bestFit="1" customWidth="1"/>
    <col min="9739" max="9739" width="28.140625" style="120" bestFit="1" customWidth="1"/>
    <col min="9740" max="9740" width="33.140625" style="120" bestFit="1" customWidth="1"/>
    <col min="9741" max="9741" width="26" style="120" bestFit="1" customWidth="1"/>
    <col min="9742" max="9742" width="19.140625" style="120" bestFit="1" customWidth="1"/>
    <col min="9743" max="9743" width="10.42578125" style="120" customWidth="1"/>
    <col min="9744" max="9744" width="11.85546875" style="120" customWidth="1"/>
    <col min="9745" max="9745" width="14.7109375" style="120" customWidth="1"/>
    <col min="9746" max="9746" width="9" style="120" bestFit="1" customWidth="1"/>
    <col min="9747" max="9986" width="9.140625" style="120"/>
    <col min="9987" max="9987" width="4.7109375" style="120" bestFit="1" customWidth="1"/>
    <col min="9988" max="9988" width="9.7109375" style="120" bestFit="1" customWidth="1"/>
    <col min="9989" max="9989" width="10" style="120" bestFit="1" customWidth="1"/>
    <col min="9990" max="9990" width="8.85546875" style="120" bestFit="1" customWidth="1"/>
    <col min="9991" max="9991" width="22.85546875" style="120" customWidth="1"/>
    <col min="9992" max="9992" width="59.7109375" style="120" bestFit="1" customWidth="1"/>
    <col min="9993" max="9993" width="57.85546875" style="120" bestFit="1" customWidth="1"/>
    <col min="9994" max="9994" width="35.28515625" style="120" bestFit="1" customWidth="1"/>
    <col min="9995" max="9995" width="28.140625" style="120" bestFit="1" customWidth="1"/>
    <col min="9996" max="9996" width="33.140625" style="120" bestFit="1" customWidth="1"/>
    <col min="9997" max="9997" width="26" style="120" bestFit="1" customWidth="1"/>
    <col min="9998" max="9998" width="19.140625" style="120" bestFit="1" customWidth="1"/>
    <col min="9999" max="9999" width="10.42578125" style="120" customWidth="1"/>
    <col min="10000" max="10000" width="11.85546875" style="120" customWidth="1"/>
    <col min="10001" max="10001" width="14.7109375" style="120" customWidth="1"/>
    <col min="10002" max="10002" width="9" style="120" bestFit="1" customWidth="1"/>
    <col min="10003" max="10242" width="9.140625" style="120"/>
    <col min="10243" max="10243" width="4.7109375" style="120" bestFit="1" customWidth="1"/>
    <col min="10244" max="10244" width="9.7109375" style="120" bestFit="1" customWidth="1"/>
    <col min="10245" max="10245" width="10" style="120" bestFit="1" customWidth="1"/>
    <col min="10246" max="10246" width="8.85546875" style="120" bestFit="1" customWidth="1"/>
    <col min="10247" max="10247" width="22.85546875" style="120" customWidth="1"/>
    <col min="10248" max="10248" width="59.7109375" style="120" bestFit="1" customWidth="1"/>
    <col min="10249" max="10249" width="57.85546875" style="120" bestFit="1" customWidth="1"/>
    <col min="10250" max="10250" width="35.28515625" style="120" bestFit="1" customWidth="1"/>
    <col min="10251" max="10251" width="28.140625" style="120" bestFit="1" customWidth="1"/>
    <col min="10252" max="10252" width="33.140625" style="120" bestFit="1" customWidth="1"/>
    <col min="10253" max="10253" width="26" style="120" bestFit="1" customWidth="1"/>
    <col min="10254" max="10254" width="19.140625" style="120" bestFit="1" customWidth="1"/>
    <col min="10255" max="10255" width="10.42578125" style="120" customWidth="1"/>
    <col min="10256" max="10256" width="11.85546875" style="120" customWidth="1"/>
    <col min="10257" max="10257" width="14.7109375" style="120" customWidth="1"/>
    <col min="10258" max="10258" width="9" style="120" bestFit="1" customWidth="1"/>
    <col min="10259" max="10498" width="9.140625" style="120"/>
    <col min="10499" max="10499" width="4.7109375" style="120" bestFit="1" customWidth="1"/>
    <col min="10500" max="10500" width="9.7109375" style="120" bestFit="1" customWidth="1"/>
    <col min="10501" max="10501" width="10" style="120" bestFit="1" customWidth="1"/>
    <col min="10502" max="10502" width="8.85546875" style="120" bestFit="1" customWidth="1"/>
    <col min="10503" max="10503" width="22.85546875" style="120" customWidth="1"/>
    <col min="10504" max="10504" width="59.7109375" style="120" bestFit="1" customWidth="1"/>
    <col min="10505" max="10505" width="57.85546875" style="120" bestFit="1" customWidth="1"/>
    <col min="10506" max="10506" width="35.28515625" style="120" bestFit="1" customWidth="1"/>
    <col min="10507" max="10507" width="28.140625" style="120" bestFit="1" customWidth="1"/>
    <col min="10508" max="10508" width="33.140625" style="120" bestFit="1" customWidth="1"/>
    <col min="10509" max="10509" width="26" style="120" bestFit="1" customWidth="1"/>
    <col min="10510" max="10510" width="19.140625" style="120" bestFit="1" customWidth="1"/>
    <col min="10511" max="10511" width="10.42578125" style="120" customWidth="1"/>
    <col min="10512" max="10512" width="11.85546875" style="120" customWidth="1"/>
    <col min="10513" max="10513" width="14.7109375" style="120" customWidth="1"/>
    <col min="10514" max="10514" width="9" style="120" bestFit="1" customWidth="1"/>
    <col min="10515" max="10754" width="9.140625" style="120"/>
    <col min="10755" max="10755" width="4.7109375" style="120" bestFit="1" customWidth="1"/>
    <col min="10756" max="10756" width="9.7109375" style="120" bestFit="1" customWidth="1"/>
    <col min="10757" max="10757" width="10" style="120" bestFit="1" customWidth="1"/>
    <col min="10758" max="10758" width="8.85546875" style="120" bestFit="1" customWidth="1"/>
    <col min="10759" max="10759" width="22.85546875" style="120" customWidth="1"/>
    <col min="10760" max="10760" width="59.7109375" style="120" bestFit="1" customWidth="1"/>
    <col min="10761" max="10761" width="57.85546875" style="120" bestFit="1" customWidth="1"/>
    <col min="10762" max="10762" width="35.28515625" style="120" bestFit="1" customWidth="1"/>
    <col min="10763" max="10763" width="28.140625" style="120" bestFit="1" customWidth="1"/>
    <col min="10764" max="10764" width="33.140625" style="120" bestFit="1" customWidth="1"/>
    <col min="10765" max="10765" width="26" style="120" bestFit="1" customWidth="1"/>
    <col min="10766" max="10766" width="19.140625" style="120" bestFit="1" customWidth="1"/>
    <col min="10767" max="10767" width="10.42578125" style="120" customWidth="1"/>
    <col min="10768" max="10768" width="11.85546875" style="120" customWidth="1"/>
    <col min="10769" max="10769" width="14.7109375" style="120" customWidth="1"/>
    <col min="10770" max="10770" width="9" style="120" bestFit="1" customWidth="1"/>
    <col min="10771" max="11010" width="9.140625" style="120"/>
    <col min="11011" max="11011" width="4.7109375" style="120" bestFit="1" customWidth="1"/>
    <col min="11012" max="11012" width="9.7109375" style="120" bestFit="1" customWidth="1"/>
    <col min="11013" max="11013" width="10" style="120" bestFit="1" customWidth="1"/>
    <col min="11014" max="11014" width="8.85546875" style="120" bestFit="1" customWidth="1"/>
    <col min="11015" max="11015" width="22.85546875" style="120" customWidth="1"/>
    <col min="11016" max="11016" width="59.7109375" style="120" bestFit="1" customWidth="1"/>
    <col min="11017" max="11017" width="57.85546875" style="120" bestFit="1" customWidth="1"/>
    <col min="11018" max="11018" width="35.28515625" style="120" bestFit="1" customWidth="1"/>
    <col min="11019" max="11019" width="28.140625" style="120" bestFit="1" customWidth="1"/>
    <col min="11020" max="11020" width="33.140625" style="120" bestFit="1" customWidth="1"/>
    <col min="11021" max="11021" width="26" style="120" bestFit="1" customWidth="1"/>
    <col min="11022" max="11022" width="19.140625" style="120" bestFit="1" customWidth="1"/>
    <col min="11023" max="11023" width="10.42578125" style="120" customWidth="1"/>
    <col min="11024" max="11024" width="11.85546875" style="120" customWidth="1"/>
    <col min="11025" max="11025" width="14.7109375" style="120" customWidth="1"/>
    <col min="11026" max="11026" width="9" style="120" bestFit="1" customWidth="1"/>
    <col min="11027" max="11266" width="9.140625" style="120"/>
    <col min="11267" max="11267" width="4.7109375" style="120" bestFit="1" customWidth="1"/>
    <col min="11268" max="11268" width="9.7109375" style="120" bestFit="1" customWidth="1"/>
    <col min="11269" max="11269" width="10" style="120" bestFit="1" customWidth="1"/>
    <col min="11270" max="11270" width="8.85546875" style="120" bestFit="1" customWidth="1"/>
    <col min="11271" max="11271" width="22.85546875" style="120" customWidth="1"/>
    <col min="11272" max="11272" width="59.7109375" style="120" bestFit="1" customWidth="1"/>
    <col min="11273" max="11273" width="57.85546875" style="120" bestFit="1" customWidth="1"/>
    <col min="11274" max="11274" width="35.28515625" style="120" bestFit="1" customWidth="1"/>
    <col min="11275" max="11275" width="28.140625" style="120" bestFit="1" customWidth="1"/>
    <col min="11276" max="11276" width="33.140625" style="120" bestFit="1" customWidth="1"/>
    <col min="11277" max="11277" width="26" style="120" bestFit="1" customWidth="1"/>
    <col min="11278" max="11278" width="19.140625" style="120" bestFit="1" customWidth="1"/>
    <col min="11279" max="11279" width="10.42578125" style="120" customWidth="1"/>
    <col min="11280" max="11280" width="11.85546875" style="120" customWidth="1"/>
    <col min="11281" max="11281" width="14.7109375" style="120" customWidth="1"/>
    <col min="11282" max="11282" width="9" style="120" bestFit="1" customWidth="1"/>
    <col min="11283" max="11522" width="9.140625" style="120"/>
    <col min="11523" max="11523" width="4.7109375" style="120" bestFit="1" customWidth="1"/>
    <col min="11524" max="11524" width="9.7109375" style="120" bestFit="1" customWidth="1"/>
    <col min="11525" max="11525" width="10" style="120" bestFit="1" customWidth="1"/>
    <col min="11526" max="11526" width="8.85546875" style="120" bestFit="1" customWidth="1"/>
    <col min="11527" max="11527" width="22.85546875" style="120" customWidth="1"/>
    <col min="11528" max="11528" width="59.7109375" style="120" bestFit="1" customWidth="1"/>
    <col min="11529" max="11529" width="57.85546875" style="120" bestFit="1" customWidth="1"/>
    <col min="11530" max="11530" width="35.28515625" style="120" bestFit="1" customWidth="1"/>
    <col min="11531" max="11531" width="28.140625" style="120" bestFit="1" customWidth="1"/>
    <col min="11532" max="11532" width="33.140625" style="120" bestFit="1" customWidth="1"/>
    <col min="11533" max="11533" width="26" style="120" bestFit="1" customWidth="1"/>
    <col min="11534" max="11534" width="19.140625" style="120" bestFit="1" customWidth="1"/>
    <col min="11535" max="11535" width="10.42578125" style="120" customWidth="1"/>
    <col min="11536" max="11536" width="11.85546875" style="120" customWidth="1"/>
    <col min="11537" max="11537" width="14.7109375" style="120" customWidth="1"/>
    <col min="11538" max="11538" width="9" style="120" bestFit="1" customWidth="1"/>
    <col min="11539" max="11778" width="9.140625" style="120"/>
    <col min="11779" max="11779" width="4.7109375" style="120" bestFit="1" customWidth="1"/>
    <col min="11780" max="11780" width="9.7109375" style="120" bestFit="1" customWidth="1"/>
    <col min="11781" max="11781" width="10" style="120" bestFit="1" customWidth="1"/>
    <col min="11782" max="11782" width="8.85546875" style="120" bestFit="1" customWidth="1"/>
    <col min="11783" max="11783" width="22.85546875" style="120" customWidth="1"/>
    <col min="11784" max="11784" width="59.7109375" style="120" bestFit="1" customWidth="1"/>
    <col min="11785" max="11785" width="57.85546875" style="120" bestFit="1" customWidth="1"/>
    <col min="11786" max="11786" width="35.28515625" style="120" bestFit="1" customWidth="1"/>
    <col min="11787" max="11787" width="28.140625" style="120" bestFit="1" customWidth="1"/>
    <col min="11788" max="11788" width="33.140625" style="120" bestFit="1" customWidth="1"/>
    <col min="11789" max="11789" width="26" style="120" bestFit="1" customWidth="1"/>
    <col min="11790" max="11790" width="19.140625" style="120" bestFit="1" customWidth="1"/>
    <col min="11791" max="11791" width="10.42578125" style="120" customWidth="1"/>
    <col min="11792" max="11792" width="11.85546875" style="120" customWidth="1"/>
    <col min="11793" max="11793" width="14.7109375" style="120" customWidth="1"/>
    <col min="11794" max="11794" width="9" style="120" bestFit="1" customWidth="1"/>
    <col min="11795" max="12034" width="9.140625" style="120"/>
    <col min="12035" max="12035" width="4.7109375" style="120" bestFit="1" customWidth="1"/>
    <col min="12036" max="12036" width="9.7109375" style="120" bestFit="1" customWidth="1"/>
    <col min="12037" max="12037" width="10" style="120" bestFit="1" customWidth="1"/>
    <col min="12038" max="12038" width="8.85546875" style="120" bestFit="1" customWidth="1"/>
    <col min="12039" max="12039" width="22.85546875" style="120" customWidth="1"/>
    <col min="12040" max="12040" width="59.7109375" style="120" bestFit="1" customWidth="1"/>
    <col min="12041" max="12041" width="57.85546875" style="120" bestFit="1" customWidth="1"/>
    <col min="12042" max="12042" width="35.28515625" style="120" bestFit="1" customWidth="1"/>
    <col min="12043" max="12043" width="28.140625" style="120" bestFit="1" customWidth="1"/>
    <col min="12044" max="12044" width="33.140625" style="120" bestFit="1" customWidth="1"/>
    <col min="12045" max="12045" width="26" style="120" bestFit="1" customWidth="1"/>
    <col min="12046" max="12046" width="19.140625" style="120" bestFit="1" customWidth="1"/>
    <col min="12047" max="12047" width="10.42578125" style="120" customWidth="1"/>
    <col min="12048" max="12048" width="11.85546875" style="120" customWidth="1"/>
    <col min="12049" max="12049" width="14.7109375" style="120" customWidth="1"/>
    <col min="12050" max="12050" width="9" style="120" bestFit="1" customWidth="1"/>
    <col min="12051" max="12290" width="9.140625" style="120"/>
    <col min="12291" max="12291" width="4.7109375" style="120" bestFit="1" customWidth="1"/>
    <col min="12292" max="12292" width="9.7109375" style="120" bestFit="1" customWidth="1"/>
    <col min="12293" max="12293" width="10" style="120" bestFit="1" customWidth="1"/>
    <col min="12294" max="12294" width="8.85546875" style="120" bestFit="1" customWidth="1"/>
    <col min="12295" max="12295" width="22.85546875" style="120" customWidth="1"/>
    <col min="12296" max="12296" width="59.7109375" style="120" bestFit="1" customWidth="1"/>
    <col min="12297" max="12297" width="57.85546875" style="120" bestFit="1" customWidth="1"/>
    <col min="12298" max="12298" width="35.28515625" style="120" bestFit="1" customWidth="1"/>
    <col min="12299" max="12299" width="28.140625" style="120" bestFit="1" customWidth="1"/>
    <col min="12300" max="12300" width="33.140625" style="120" bestFit="1" customWidth="1"/>
    <col min="12301" max="12301" width="26" style="120" bestFit="1" customWidth="1"/>
    <col min="12302" max="12302" width="19.140625" style="120" bestFit="1" customWidth="1"/>
    <col min="12303" max="12303" width="10.42578125" style="120" customWidth="1"/>
    <col min="12304" max="12304" width="11.85546875" style="120" customWidth="1"/>
    <col min="12305" max="12305" width="14.7109375" style="120" customWidth="1"/>
    <col min="12306" max="12306" width="9" style="120" bestFit="1" customWidth="1"/>
    <col min="12307" max="12546" width="9.140625" style="120"/>
    <col min="12547" max="12547" width="4.7109375" style="120" bestFit="1" customWidth="1"/>
    <col min="12548" max="12548" width="9.7109375" style="120" bestFit="1" customWidth="1"/>
    <col min="12549" max="12549" width="10" style="120" bestFit="1" customWidth="1"/>
    <col min="12550" max="12550" width="8.85546875" style="120" bestFit="1" customWidth="1"/>
    <col min="12551" max="12551" width="22.85546875" style="120" customWidth="1"/>
    <col min="12552" max="12552" width="59.7109375" style="120" bestFit="1" customWidth="1"/>
    <col min="12553" max="12553" width="57.85546875" style="120" bestFit="1" customWidth="1"/>
    <col min="12554" max="12554" width="35.28515625" style="120" bestFit="1" customWidth="1"/>
    <col min="12555" max="12555" width="28.140625" style="120" bestFit="1" customWidth="1"/>
    <col min="12556" max="12556" width="33.140625" style="120" bestFit="1" customWidth="1"/>
    <col min="12557" max="12557" width="26" style="120" bestFit="1" customWidth="1"/>
    <col min="12558" max="12558" width="19.140625" style="120" bestFit="1" customWidth="1"/>
    <col min="12559" max="12559" width="10.42578125" style="120" customWidth="1"/>
    <col min="12560" max="12560" width="11.85546875" style="120" customWidth="1"/>
    <col min="12561" max="12561" width="14.7109375" style="120" customWidth="1"/>
    <col min="12562" max="12562" width="9" style="120" bestFit="1" customWidth="1"/>
    <col min="12563" max="12802" width="9.140625" style="120"/>
    <col min="12803" max="12803" width="4.7109375" style="120" bestFit="1" customWidth="1"/>
    <col min="12804" max="12804" width="9.7109375" style="120" bestFit="1" customWidth="1"/>
    <col min="12805" max="12805" width="10" style="120" bestFit="1" customWidth="1"/>
    <col min="12806" max="12806" width="8.85546875" style="120" bestFit="1" customWidth="1"/>
    <col min="12807" max="12807" width="22.85546875" style="120" customWidth="1"/>
    <col min="12808" max="12808" width="59.7109375" style="120" bestFit="1" customWidth="1"/>
    <col min="12809" max="12809" width="57.85546875" style="120" bestFit="1" customWidth="1"/>
    <col min="12810" max="12810" width="35.28515625" style="120" bestFit="1" customWidth="1"/>
    <col min="12811" max="12811" width="28.140625" style="120" bestFit="1" customWidth="1"/>
    <col min="12812" max="12812" width="33.140625" style="120" bestFit="1" customWidth="1"/>
    <col min="12813" max="12813" width="26" style="120" bestFit="1" customWidth="1"/>
    <col min="12814" max="12814" width="19.140625" style="120" bestFit="1" customWidth="1"/>
    <col min="12815" max="12815" width="10.42578125" style="120" customWidth="1"/>
    <col min="12816" max="12816" width="11.85546875" style="120" customWidth="1"/>
    <col min="12817" max="12817" width="14.7109375" style="120" customWidth="1"/>
    <col min="12818" max="12818" width="9" style="120" bestFit="1" customWidth="1"/>
    <col min="12819" max="13058" width="9.140625" style="120"/>
    <col min="13059" max="13059" width="4.7109375" style="120" bestFit="1" customWidth="1"/>
    <col min="13060" max="13060" width="9.7109375" style="120" bestFit="1" customWidth="1"/>
    <col min="13061" max="13061" width="10" style="120" bestFit="1" customWidth="1"/>
    <col min="13062" max="13062" width="8.85546875" style="120" bestFit="1" customWidth="1"/>
    <col min="13063" max="13063" width="22.85546875" style="120" customWidth="1"/>
    <col min="13064" max="13064" width="59.7109375" style="120" bestFit="1" customWidth="1"/>
    <col min="13065" max="13065" width="57.85546875" style="120" bestFit="1" customWidth="1"/>
    <col min="13066" max="13066" width="35.28515625" style="120" bestFit="1" customWidth="1"/>
    <col min="13067" max="13067" width="28.140625" style="120" bestFit="1" customWidth="1"/>
    <col min="13068" max="13068" width="33.140625" style="120" bestFit="1" customWidth="1"/>
    <col min="13069" max="13069" width="26" style="120" bestFit="1" customWidth="1"/>
    <col min="13070" max="13070" width="19.140625" style="120" bestFit="1" customWidth="1"/>
    <col min="13071" max="13071" width="10.42578125" style="120" customWidth="1"/>
    <col min="13072" max="13072" width="11.85546875" style="120" customWidth="1"/>
    <col min="13073" max="13073" width="14.7109375" style="120" customWidth="1"/>
    <col min="13074" max="13074" width="9" style="120" bestFit="1" customWidth="1"/>
    <col min="13075" max="13314" width="9.140625" style="120"/>
    <col min="13315" max="13315" width="4.7109375" style="120" bestFit="1" customWidth="1"/>
    <col min="13316" max="13316" width="9.7109375" style="120" bestFit="1" customWidth="1"/>
    <col min="13317" max="13317" width="10" style="120" bestFit="1" customWidth="1"/>
    <col min="13318" max="13318" width="8.85546875" style="120" bestFit="1" customWidth="1"/>
    <col min="13319" max="13319" width="22.85546875" style="120" customWidth="1"/>
    <col min="13320" max="13320" width="59.7109375" style="120" bestFit="1" customWidth="1"/>
    <col min="13321" max="13321" width="57.85546875" style="120" bestFit="1" customWidth="1"/>
    <col min="13322" max="13322" width="35.28515625" style="120" bestFit="1" customWidth="1"/>
    <col min="13323" max="13323" width="28.140625" style="120" bestFit="1" customWidth="1"/>
    <col min="13324" max="13324" width="33.140625" style="120" bestFit="1" customWidth="1"/>
    <col min="13325" max="13325" width="26" style="120" bestFit="1" customWidth="1"/>
    <col min="13326" max="13326" width="19.140625" style="120" bestFit="1" customWidth="1"/>
    <col min="13327" max="13327" width="10.42578125" style="120" customWidth="1"/>
    <col min="13328" max="13328" width="11.85546875" style="120" customWidth="1"/>
    <col min="13329" max="13329" width="14.7109375" style="120" customWidth="1"/>
    <col min="13330" max="13330" width="9" style="120" bestFit="1" customWidth="1"/>
    <col min="13331" max="13570" width="9.140625" style="120"/>
    <col min="13571" max="13571" width="4.7109375" style="120" bestFit="1" customWidth="1"/>
    <col min="13572" max="13572" width="9.7109375" style="120" bestFit="1" customWidth="1"/>
    <col min="13573" max="13573" width="10" style="120" bestFit="1" customWidth="1"/>
    <col min="13574" max="13574" width="8.85546875" style="120" bestFit="1" customWidth="1"/>
    <col min="13575" max="13575" width="22.85546875" style="120" customWidth="1"/>
    <col min="13576" max="13576" width="59.7109375" style="120" bestFit="1" customWidth="1"/>
    <col min="13577" max="13577" width="57.85546875" style="120" bestFit="1" customWidth="1"/>
    <col min="13578" max="13578" width="35.28515625" style="120" bestFit="1" customWidth="1"/>
    <col min="13579" max="13579" width="28.140625" style="120" bestFit="1" customWidth="1"/>
    <col min="13580" max="13580" width="33.140625" style="120" bestFit="1" customWidth="1"/>
    <col min="13581" max="13581" width="26" style="120" bestFit="1" customWidth="1"/>
    <col min="13582" max="13582" width="19.140625" style="120" bestFit="1" customWidth="1"/>
    <col min="13583" max="13583" width="10.42578125" style="120" customWidth="1"/>
    <col min="13584" max="13584" width="11.85546875" style="120" customWidth="1"/>
    <col min="13585" max="13585" width="14.7109375" style="120" customWidth="1"/>
    <col min="13586" max="13586" width="9" style="120" bestFit="1" customWidth="1"/>
    <col min="13587" max="13826" width="9.140625" style="120"/>
    <col min="13827" max="13827" width="4.7109375" style="120" bestFit="1" customWidth="1"/>
    <col min="13828" max="13828" width="9.7109375" style="120" bestFit="1" customWidth="1"/>
    <col min="13829" max="13829" width="10" style="120" bestFit="1" customWidth="1"/>
    <col min="13830" max="13830" width="8.85546875" style="120" bestFit="1" customWidth="1"/>
    <col min="13831" max="13831" width="22.85546875" style="120" customWidth="1"/>
    <col min="13832" max="13832" width="59.7109375" style="120" bestFit="1" customWidth="1"/>
    <col min="13833" max="13833" width="57.85546875" style="120" bestFit="1" customWidth="1"/>
    <col min="13834" max="13834" width="35.28515625" style="120" bestFit="1" customWidth="1"/>
    <col min="13835" max="13835" width="28.140625" style="120" bestFit="1" customWidth="1"/>
    <col min="13836" max="13836" width="33.140625" style="120" bestFit="1" customWidth="1"/>
    <col min="13837" max="13837" width="26" style="120" bestFit="1" customWidth="1"/>
    <col min="13838" max="13838" width="19.140625" style="120" bestFit="1" customWidth="1"/>
    <col min="13839" max="13839" width="10.42578125" style="120" customWidth="1"/>
    <col min="13840" max="13840" width="11.85546875" style="120" customWidth="1"/>
    <col min="13841" max="13841" width="14.7109375" style="120" customWidth="1"/>
    <col min="13842" max="13842" width="9" style="120" bestFit="1" customWidth="1"/>
    <col min="13843" max="14082" width="9.140625" style="120"/>
    <col min="14083" max="14083" width="4.7109375" style="120" bestFit="1" customWidth="1"/>
    <col min="14084" max="14084" width="9.7109375" style="120" bestFit="1" customWidth="1"/>
    <col min="14085" max="14085" width="10" style="120" bestFit="1" customWidth="1"/>
    <col min="14086" max="14086" width="8.85546875" style="120" bestFit="1" customWidth="1"/>
    <col min="14087" max="14087" width="22.85546875" style="120" customWidth="1"/>
    <col min="14088" max="14088" width="59.7109375" style="120" bestFit="1" customWidth="1"/>
    <col min="14089" max="14089" width="57.85546875" style="120" bestFit="1" customWidth="1"/>
    <col min="14090" max="14090" width="35.28515625" style="120" bestFit="1" customWidth="1"/>
    <col min="14091" max="14091" width="28.140625" style="120" bestFit="1" customWidth="1"/>
    <col min="14092" max="14092" width="33.140625" style="120" bestFit="1" customWidth="1"/>
    <col min="14093" max="14093" width="26" style="120" bestFit="1" customWidth="1"/>
    <col min="14094" max="14094" width="19.140625" style="120" bestFit="1" customWidth="1"/>
    <col min="14095" max="14095" width="10.42578125" style="120" customWidth="1"/>
    <col min="14096" max="14096" width="11.85546875" style="120" customWidth="1"/>
    <col min="14097" max="14097" width="14.7109375" style="120" customWidth="1"/>
    <col min="14098" max="14098" width="9" style="120" bestFit="1" customWidth="1"/>
    <col min="14099" max="14338" width="9.140625" style="120"/>
    <col min="14339" max="14339" width="4.7109375" style="120" bestFit="1" customWidth="1"/>
    <col min="14340" max="14340" width="9.7109375" style="120" bestFit="1" customWidth="1"/>
    <col min="14341" max="14341" width="10" style="120" bestFit="1" customWidth="1"/>
    <col min="14342" max="14342" width="8.85546875" style="120" bestFit="1" customWidth="1"/>
    <col min="14343" max="14343" width="22.85546875" style="120" customWidth="1"/>
    <col min="14344" max="14344" width="59.7109375" style="120" bestFit="1" customWidth="1"/>
    <col min="14345" max="14345" width="57.85546875" style="120" bestFit="1" customWidth="1"/>
    <col min="14346" max="14346" width="35.28515625" style="120" bestFit="1" customWidth="1"/>
    <col min="14347" max="14347" width="28.140625" style="120" bestFit="1" customWidth="1"/>
    <col min="14348" max="14348" width="33.140625" style="120" bestFit="1" customWidth="1"/>
    <col min="14349" max="14349" width="26" style="120" bestFit="1" customWidth="1"/>
    <col min="14350" max="14350" width="19.140625" style="120" bestFit="1" customWidth="1"/>
    <col min="14351" max="14351" width="10.42578125" style="120" customWidth="1"/>
    <col min="14352" max="14352" width="11.85546875" style="120" customWidth="1"/>
    <col min="14353" max="14353" width="14.7109375" style="120" customWidth="1"/>
    <col min="14354" max="14354" width="9" style="120" bestFit="1" customWidth="1"/>
    <col min="14355" max="14594" width="9.140625" style="120"/>
    <col min="14595" max="14595" width="4.7109375" style="120" bestFit="1" customWidth="1"/>
    <col min="14596" max="14596" width="9.7109375" style="120" bestFit="1" customWidth="1"/>
    <col min="14597" max="14597" width="10" style="120" bestFit="1" customWidth="1"/>
    <col min="14598" max="14598" width="8.85546875" style="120" bestFit="1" customWidth="1"/>
    <col min="14599" max="14599" width="22.85546875" style="120" customWidth="1"/>
    <col min="14600" max="14600" width="59.7109375" style="120" bestFit="1" customWidth="1"/>
    <col min="14601" max="14601" width="57.85546875" style="120" bestFit="1" customWidth="1"/>
    <col min="14602" max="14602" width="35.28515625" style="120" bestFit="1" customWidth="1"/>
    <col min="14603" max="14603" width="28.140625" style="120" bestFit="1" customWidth="1"/>
    <col min="14604" max="14604" width="33.140625" style="120" bestFit="1" customWidth="1"/>
    <col min="14605" max="14605" width="26" style="120" bestFit="1" customWidth="1"/>
    <col min="14606" max="14606" width="19.140625" style="120" bestFit="1" customWidth="1"/>
    <col min="14607" max="14607" width="10.42578125" style="120" customWidth="1"/>
    <col min="14608" max="14608" width="11.85546875" style="120" customWidth="1"/>
    <col min="14609" max="14609" width="14.7109375" style="120" customWidth="1"/>
    <col min="14610" max="14610" width="9" style="120" bestFit="1" customWidth="1"/>
    <col min="14611" max="14850" width="9.140625" style="120"/>
    <col min="14851" max="14851" width="4.7109375" style="120" bestFit="1" customWidth="1"/>
    <col min="14852" max="14852" width="9.7109375" style="120" bestFit="1" customWidth="1"/>
    <col min="14853" max="14853" width="10" style="120" bestFit="1" customWidth="1"/>
    <col min="14854" max="14854" width="8.85546875" style="120" bestFit="1" customWidth="1"/>
    <col min="14855" max="14855" width="22.85546875" style="120" customWidth="1"/>
    <col min="14856" max="14856" width="59.7109375" style="120" bestFit="1" customWidth="1"/>
    <col min="14857" max="14857" width="57.85546875" style="120" bestFit="1" customWidth="1"/>
    <col min="14858" max="14858" width="35.28515625" style="120" bestFit="1" customWidth="1"/>
    <col min="14859" max="14859" width="28.140625" style="120" bestFit="1" customWidth="1"/>
    <col min="14860" max="14860" width="33.140625" style="120" bestFit="1" customWidth="1"/>
    <col min="14861" max="14861" width="26" style="120" bestFit="1" customWidth="1"/>
    <col min="14862" max="14862" width="19.140625" style="120" bestFit="1" customWidth="1"/>
    <col min="14863" max="14863" width="10.42578125" style="120" customWidth="1"/>
    <col min="14864" max="14864" width="11.85546875" style="120" customWidth="1"/>
    <col min="14865" max="14865" width="14.7109375" style="120" customWidth="1"/>
    <col min="14866" max="14866" width="9" style="120" bestFit="1" customWidth="1"/>
    <col min="14867" max="15106" width="9.140625" style="120"/>
    <col min="15107" max="15107" width="4.7109375" style="120" bestFit="1" customWidth="1"/>
    <col min="15108" max="15108" width="9.7109375" style="120" bestFit="1" customWidth="1"/>
    <col min="15109" max="15109" width="10" style="120" bestFit="1" customWidth="1"/>
    <col min="15110" max="15110" width="8.85546875" style="120" bestFit="1" customWidth="1"/>
    <col min="15111" max="15111" width="22.85546875" style="120" customWidth="1"/>
    <col min="15112" max="15112" width="59.7109375" style="120" bestFit="1" customWidth="1"/>
    <col min="15113" max="15113" width="57.85546875" style="120" bestFit="1" customWidth="1"/>
    <col min="15114" max="15114" width="35.28515625" style="120" bestFit="1" customWidth="1"/>
    <col min="15115" max="15115" width="28.140625" style="120" bestFit="1" customWidth="1"/>
    <col min="15116" max="15116" width="33.140625" style="120" bestFit="1" customWidth="1"/>
    <col min="15117" max="15117" width="26" style="120" bestFit="1" customWidth="1"/>
    <col min="15118" max="15118" width="19.140625" style="120" bestFit="1" customWidth="1"/>
    <col min="15119" max="15119" width="10.42578125" style="120" customWidth="1"/>
    <col min="15120" max="15120" width="11.85546875" style="120" customWidth="1"/>
    <col min="15121" max="15121" width="14.7109375" style="120" customWidth="1"/>
    <col min="15122" max="15122" width="9" style="120" bestFit="1" customWidth="1"/>
    <col min="15123" max="15362" width="9.140625" style="120"/>
    <col min="15363" max="15363" width="4.7109375" style="120" bestFit="1" customWidth="1"/>
    <col min="15364" max="15364" width="9.7109375" style="120" bestFit="1" customWidth="1"/>
    <col min="15365" max="15365" width="10" style="120" bestFit="1" customWidth="1"/>
    <col min="15366" max="15366" width="8.85546875" style="120" bestFit="1" customWidth="1"/>
    <col min="15367" max="15367" width="22.85546875" style="120" customWidth="1"/>
    <col min="15368" max="15368" width="59.7109375" style="120" bestFit="1" customWidth="1"/>
    <col min="15369" max="15369" width="57.85546875" style="120" bestFit="1" customWidth="1"/>
    <col min="15370" max="15370" width="35.28515625" style="120" bestFit="1" customWidth="1"/>
    <col min="15371" max="15371" width="28.140625" style="120" bestFit="1" customWidth="1"/>
    <col min="15372" max="15372" width="33.140625" style="120" bestFit="1" customWidth="1"/>
    <col min="15373" max="15373" width="26" style="120" bestFit="1" customWidth="1"/>
    <col min="15374" max="15374" width="19.140625" style="120" bestFit="1" customWidth="1"/>
    <col min="15375" max="15375" width="10.42578125" style="120" customWidth="1"/>
    <col min="15376" max="15376" width="11.85546875" style="120" customWidth="1"/>
    <col min="15377" max="15377" width="14.7109375" style="120" customWidth="1"/>
    <col min="15378" max="15378" width="9" style="120" bestFit="1" customWidth="1"/>
    <col min="15379" max="15618" width="9.140625" style="120"/>
    <col min="15619" max="15619" width="4.7109375" style="120" bestFit="1" customWidth="1"/>
    <col min="15620" max="15620" width="9.7109375" style="120" bestFit="1" customWidth="1"/>
    <col min="15621" max="15621" width="10" style="120" bestFit="1" customWidth="1"/>
    <col min="15622" max="15622" width="8.85546875" style="120" bestFit="1" customWidth="1"/>
    <col min="15623" max="15623" width="22.85546875" style="120" customWidth="1"/>
    <col min="15624" max="15624" width="59.7109375" style="120" bestFit="1" customWidth="1"/>
    <col min="15625" max="15625" width="57.85546875" style="120" bestFit="1" customWidth="1"/>
    <col min="15626" max="15626" width="35.28515625" style="120" bestFit="1" customWidth="1"/>
    <col min="15627" max="15627" width="28.140625" style="120" bestFit="1" customWidth="1"/>
    <col min="15628" max="15628" width="33.140625" style="120" bestFit="1" customWidth="1"/>
    <col min="15629" max="15629" width="26" style="120" bestFit="1" customWidth="1"/>
    <col min="15630" max="15630" width="19.140625" style="120" bestFit="1" customWidth="1"/>
    <col min="15631" max="15631" width="10.42578125" style="120" customWidth="1"/>
    <col min="15632" max="15632" width="11.85546875" style="120" customWidth="1"/>
    <col min="15633" max="15633" width="14.7109375" style="120" customWidth="1"/>
    <col min="15634" max="15634" width="9" style="120" bestFit="1" customWidth="1"/>
    <col min="15635" max="15874" width="9.140625" style="120"/>
    <col min="15875" max="15875" width="4.7109375" style="120" bestFit="1" customWidth="1"/>
    <col min="15876" max="15876" width="9.7109375" style="120" bestFit="1" customWidth="1"/>
    <col min="15877" max="15877" width="10" style="120" bestFit="1" customWidth="1"/>
    <col min="15878" max="15878" width="8.85546875" style="120" bestFit="1" customWidth="1"/>
    <col min="15879" max="15879" width="22.85546875" style="120" customWidth="1"/>
    <col min="15880" max="15880" width="59.7109375" style="120" bestFit="1" customWidth="1"/>
    <col min="15881" max="15881" width="57.85546875" style="120" bestFit="1" customWidth="1"/>
    <col min="15882" max="15882" width="35.28515625" style="120" bestFit="1" customWidth="1"/>
    <col min="15883" max="15883" width="28.140625" style="120" bestFit="1" customWidth="1"/>
    <col min="15884" max="15884" width="33.140625" style="120" bestFit="1" customWidth="1"/>
    <col min="15885" max="15885" width="26" style="120" bestFit="1" customWidth="1"/>
    <col min="15886" max="15886" width="19.140625" style="120" bestFit="1" customWidth="1"/>
    <col min="15887" max="15887" width="10.42578125" style="120" customWidth="1"/>
    <col min="15888" max="15888" width="11.85546875" style="120" customWidth="1"/>
    <col min="15889" max="15889" width="14.7109375" style="120" customWidth="1"/>
    <col min="15890" max="15890" width="9" style="120" bestFit="1" customWidth="1"/>
    <col min="15891" max="16130" width="9.140625" style="120"/>
    <col min="16131" max="16131" width="4.7109375" style="120" bestFit="1" customWidth="1"/>
    <col min="16132" max="16132" width="9.7109375" style="120" bestFit="1" customWidth="1"/>
    <col min="16133" max="16133" width="10" style="120" bestFit="1" customWidth="1"/>
    <col min="16134" max="16134" width="8.85546875" style="120" bestFit="1" customWidth="1"/>
    <col min="16135" max="16135" width="22.85546875" style="120" customWidth="1"/>
    <col min="16136" max="16136" width="59.7109375" style="120" bestFit="1" customWidth="1"/>
    <col min="16137" max="16137" width="57.85546875" style="120" bestFit="1" customWidth="1"/>
    <col min="16138" max="16138" width="35.28515625" style="120" bestFit="1" customWidth="1"/>
    <col min="16139" max="16139" width="28.140625" style="120" bestFit="1" customWidth="1"/>
    <col min="16140" max="16140" width="33.140625" style="120" bestFit="1" customWidth="1"/>
    <col min="16141" max="16141" width="26" style="120" bestFit="1" customWidth="1"/>
    <col min="16142" max="16142" width="19.140625" style="120" bestFit="1" customWidth="1"/>
    <col min="16143" max="16143" width="10.42578125" style="120" customWidth="1"/>
    <col min="16144" max="16144" width="11.85546875" style="120" customWidth="1"/>
    <col min="16145" max="16145" width="14.7109375" style="120" customWidth="1"/>
    <col min="16146" max="16146" width="9" style="120" bestFit="1" customWidth="1"/>
    <col min="16147" max="16384" width="9.140625" style="120"/>
  </cols>
  <sheetData>
    <row r="2" spans="1:19" ht="18.75" x14ac:dyDescent="0.3">
      <c r="A2" s="129" t="s">
        <v>3532</v>
      </c>
    </row>
    <row r="4" spans="1:19" s="123" customFormat="1" ht="56.25" customHeight="1" x14ac:dyDescent="0.2">
      <c r="A4" s="618" t="s">
        <v>1</v>
      </c>
      <c r="B4" s="620" t="s">
        <v>2</v>
      </c>
      <c r="C4" s="620" t="s">
        <v>3</v>
      </c>
      <c r="D4" s="620" t="s">
        <v>4</v>
      </c>
      <c r="E4" s="620" t="s">
        <v>1937</v>
      </c>
      <c r="F4" s="618" t="s">
        <v>6</v>
      </c>
      <c r="G4" s="130" t="s">
        <v>7</v>
      </c>
      <c r="H4" s="622" t="s">
        <v>8</v>
      </c>
      <c r="I4" s="622"/>
      <c r="J4" s="618" t="s">
        <v>9</v>
      </c>
      <c r="K4" s="623" t="s">
        <v>10</v>
      </c>
      <c r="L4" s="624"/>
      <c r="M4" s="625" t="s">
        <v>11</v>
      </c>
      <c r="N4" s="625"/>
      <c r="O4" s="625" t="s">
        <v>12</v>
      </c>
      <c r="P4" s="625"/>
      <c r="Q4" s="618" t="s">
        <v>13</v>
      </c>
      <c r="R4" s="620" t="s">
        <v>14</v>
      </c>
      <c r="S4" s="122"/>
    </row>
    <row r="5" spans="1:19" s="123" customFormat="1" ht="12.75" x14ac:dyDescent="0.2">
      <c r="A5" s="619"/>
      <c r="B5" s="621"/>
      <c r="C5" s="621"/>
      <c r="D5" s="621"/>
      <c r="E5" s="621"/>
      <c r="F5" s="619"/>
      <c r="G5" s="125"/>
      <c r="H5" s="125" t="s">
        <v>15</v>
      </c>
      <c r="I5" s="125" t="s">
        <v>16</v>
      </c>
      <c r="J5" s="619"/>
      <c r="K5" s="127">
        <v>2020</v>
      </c>
      <c r="L5" s="127">
        <v>2021</v>
      </c>
      <c r="M5" s="124">
        <v>2020</v>
      </c>
      <c r="N5" s="124">
        <v>2021</v>
      </c>
      <c r="O5" s="124">
        <v>2020</v>
      </c>
      <c r="P5" s="124">
        <v>2021</v>
      </c>
      <c r="Q5" s="619"/>
      <c r="R5" s="621"/>
      <c r="S5" s="122"/>
    </row>
    <row r="6" spans="1:19" s="123" customFormat="1" ht="12.75" x14ac:dyDescent="0.2">
      <c r="A6" s="126" t="s">
        <v>17</v>
      </c>
      <c r="B6" s="125" t="s">
        <v>18</v>
      </c>
      <c r="C6" s="125" t="s">
        <v>19</v>
      </c>
      <c r="D6" s="125" t="s">
        <v>20</v>
      </c>
      <c r="E6" s="126" t="s">
        <v>21</v>
      </c>
      <c r="F6" s="126" t="s">
        <v>22</v>
      </c>
      <c r="G6" s="126" t="s">
        <v>23</v>
      </c>
      <c r="H6" s="125" t="s">
        <v>24</v>
      </c>
      <c r="I6" s="125" t="s">
        <v>25</v>
      </c>
      <c r="J6" s="126" t="s">
        <v>26</v>
      </c>
      <c r="K6" s="127" t="s">
        <v>27</v>
      </c>
      <c r="L6" s="127" t="s">
        <v>28</v>
      </c>
      <c r="M6" s="128" t="s">
        <v>29</v>
      </c>
      <c r="N6" s="128" t="s">
        <v>30</v>
      </c>
      <c r="O6" s="128" t="s">
        <v>31</v>
      </c>
      <c r="P6" s="128" t="s">
        <v>32</v>
      </c>
      <c r="Q6" s="126" t="s">
        <v>33</v>
      </c>
      <c r="R6" s="125" t="s">
        <v>34</v>
      </c>
      <c r="S6" s="122"/>
    </row>
    <row r="7" spans="1:19" ht="241.9" customHeight="1" x14ac:dyDescent="0.25">
      <c r="A7" s="299">
        <v>1</v>
      </c>
      <c r="B7" s="299">
        <v>6</v>
      </c>
      <c r="C7" s="299">
        <v>5</v>
      </c>
      <c r="D7" s="299">
        <v>4</v>
      </c>
      <c r="E7" s="299" t="s">
        <v>616</v>
      </c>
      <c r="F7" s="299" t="s">
        <v>1938</v>
      </c>
      <c r="G7" s="299" t="s">
        <v>146</v>
      </c>
      <c r="H7" s="299" t="s">
        <v>617</v>
      </c>
      <c r="I7" s="302" t="s">
        <v>618</v>
      </c>
      <c r="J7" s="299" t="s">
        <v>619</v>
      </c>
      <c r="K7" s="299" t="s">
        <v>58</v>
      </c>
      <c r="L7" s="299" t="s">
        <v>453</v>
      </c>
      <c r="M7" s="301">
        <v>40000</v>
      </c>
      <c r="N7" s="301" t="s">
        <v>453</v>
      </c>
      <c r="O7" s="301">
        <v>40000</v>
      </c>
      <c r="P7" s="301" t="s">
        <v>453</v>
      </c>
      <c r="Q7" s="299" t="s">
        <v>620</v>
      </c>
      <c r="R7" s="299" t="s">
        <v>1939</v>
      </c>
    </row>
    <row r="8" spans="1:19" ht="314.45" customHeight="1" x14ac:dyDescent="0.25">
      <c r="A8" s="300">
        <v>2</v>
      </c>
      <c r="B8" s="299">
        <v>6</v>
      </c>
      <c r="C8" s="299">
        <v>1</v>
      </c>
      <c r="D8" s="299">
        <v>6</v>
      </c>
      <c r="E8" s="299" t="s">
        <v>621</v>
      </c>
      <c r="F8" s="299" t="s">
        <v>1940</v>
      </c>
      <c r="G8" s="299" t="s">
        <v>613</v>
      </c>
      <c r="H8" s="299" t="s">
        <v>614</v>
      </c>
      <c r="I8" s="302" t="s">
        <v>615</v>
      </c>
      <c r="J8" s="299" t="s">
        <v>622</v>
      </c>
      <c r="K8" s="299" t="s">
        <v>58</v>
      </c>
      <c r="L8" s="299" t="s">
        <v>453</v>
      </c>
      <c r="M8" s="301">
        <v>26088.400000000001</v>
      </c>
      <c r="N8" s="301" t="s">
        <v>453</v>
      </c>
      <c r="O8" s="301">
        <v>26088.400000000001</v>
      </c>
      <c r="P8" s="301" t="s">
        <v>453</v>
      </c>
      <c r="Q8" s="299" t="s">
        <v>623</v>
      </c>
      <c r="R8" s="299" t="s">
        <v>1941</v>
      </c>
    </row>
    <row r="9" spans="1:19" ht="283.14999999999998" customHeight="1" x14ac:dyDescent="0.25">
      <c r="A9" s="299">
        <v>3</v>
      </c>
      <c r="B9" s="299">
        <v>3</v>
      </c>
      <c r="C9" s="299">
        <v>1</v>
      </c>
      <c r="D9" s="299">
        <v>6</v>
      </c>
      <c r="E9" s="299" t="s">
        <v>624</v>
      </c>
      <c r="F9" s="303" t="s">
        <v>1942</v>
      </c>
      <c r="G9" s="299" t="s">
        <v>625</v>
      </c>
      <c r="H9" s="299" t="s">
        <v>626</v>
      </c>
      <c r="I9" s="302" t="s">
        <v>627</v>
      </c>
      <c r="J9" s="299" t="s">
        <v>628</v>
      </c>
      <c r="K9" s="299" t="s">
        <v>58</v>
      </c>
      <c r="L9" s="299" t="s">
        <v>453</v>
      </c>
      <c r="M9" s="301">
        <v>15159.4</v>
      </c>
      <c r="N9" s="301" t="s">
        <v>453</v>
      </c>
      <c r="O9" s="301">
        <v>15159.4</v>
      </c>
      <c r="P9" s="301" t="s">
        <v>453</v>
      </c>
      <c r="Q9" s="299" t="s">
        <v>629</v>
      </c>
      <c r="R9" s="299" t="s">
        <v>630</v>
      </c>
    </row>
    <row r="10" spans="1:19" ht="219.6" customHeight="1" x14ac:dyDescent="0.25">
      <c r="A10" s="299">
        <v>4</v>
      </c>
      <c r="B10" s="299">
        <v>2</v>
      </c>
      <c r="C10" s="299">
        <v>1</v>
      </c>
      <c r="D10" s="299">
        <v>6</v>
      </c>
      <c r="E10" s="299" t="s">
        <v>631</v>
      </c>
      <c r="F10" s="299" t="s">
        <v>1943</v>
      </c>
      <c r="G10" s="299" t="s">
        <v>632</v>
      </c>
      <c r="H10" s="299" t="s">
        <v>633</v>
      </c>
      <c r="I10" s="302" t="s">
        <v>634</v>
      </c>
      <c r="J10" s="299" t="s">
        <v>635</v>
      </c>
      <c r="K10" s="299" t="s">
        <v>58</v>
      </c>
      <c r="L10" s="299" t="s">
        <v>453</v>
      </c>
      <c r="M10" s="301">
        <v>53326.65</v>
      </c>
      <c r="N10" s="301" t="s">
        <v>453</v>
      </c>
      <c r="O10" s="301">
        <v>53326.65</v>
      </c>
      <c r="P10" s="301" t="str">
        <f t="shared" ref="P10:P15" si="0">N10</f>
        <v>-</v>
      </c>
      <c r="Q10" s="299" t="s">
        <v>636</v>
      </c>
      <c r="R10" s="299" t="s">
        <v>637</v>
      </c>
    </row>
    <row r="11" spans="1:19" ht="220.15" customHeight="1" x14ac:dyDescent="0.25">
      <c r="A11" s="299">
        <v>5</v>
      </c>
      <c r="B11" s="299">
        <v>1</v>
      </c>
      <c r="C11" s="299">
        <v>1</v>
      </c>
      <c r="D11" s="299">
        <v>6</v>
      </c>
      <c r="E11" s="299" t="s">
        <v>640</v>
      </c>
      <c r="F11" s="299" t="s">
        <v>3050</v>
      </c>
      <c r="G11" s="299" t="s">
        <v>641</v>
      </c>
      <c r="H11" s="299" t="s">
        <v>642</v>
      </c>
      <c r="I11" s="302" t="s">
        <v>643</v>
      </c>
      <c r="J11" s="299" t="s">
        <v>644</v>
      </c>
      <c r="K11" s="299" t="s">
        <v>58</v>
      </c>
      <c r="L11" s="299" t="s">
        <v>453</v>
      </c>
      <c r="M11" s="301">
        <v>14234.4</v>
      </c>
      <c r="N11" s="301" t="s">
        <v>453</v>
      </c>
      <c r="O11" s="301">
        <v>14234.4</v>
      </c>
      <c r="P11" s="301" t="str">
        <f t="shared" si="0"/>
        <v>-</v>
      </c>
      <c r="Q11" s="299" t="s">
        <v>638</v>
      </c>
      <c r="R11" s="299" t="s">
        <v>639</v>
      </c>
    </row>
    <row r="12" spans="1:19" ht="258.60000000000002" customHeight="1" x14ac:dyDescent="0.25">
      <c r="A12" s="300">
        <v>6</v>
      </c>
      <c r="B12" s="299">
        <v>1</v>
      </c>
      <c r="C12" s="299">
        <v>1</v>
      </c>
      <c r="D12" s="299">
        <v>6</v>
      </c>
      <c r="E12" s="299" t="s">
        <v>645</v>
      </c>
      <c r="F12" s="299" t="s">
        <v>1944</v>
      </c>
      <c r="G12" s="299" t="s">
        <v>646</v>
      </c>
      <c r="H12" s="299" t="s">
        <v>647</v>
      </c>
      <c r="I12" s="302" t="s">
        <v>215</v>
      </c>
      <c r="J12" s="299" t="s">
        <v>648</v>
      </c>
      <c r="K12" s="299" t="s">
        <v>58</v>
      </c>
      <c r="L12" s="299" t="s">
        <v>453</v>
      </c>
      <c r="M12" s="301">
        <v>43050</v>
      </c>
      <c r="N12" s="301" t="s">
        <v>453</v>
      </c>
      <c r="O12" s="301">
        <v>43050</v>
      </c>
      <c r="P12" s="301" t="str">
        <f t="shared" si="0"/>
        <v>-</v>
      </c>
      <c r="Q12" s="299" t="s">
        <v>638</v>
      </c>
      <c r="R12" s="299" t="s">
        <v>639</v>
      </c>
    </row>
    <row r="13" spans="1:19" ht="332.45" customHeight="1" x14ac:dyDescent="0.25">
      <c r="A13" s="300">
        <v>7</v>
      </c>
      <c r="B13" s="299">
        <v>6</v>
      </c>
      <c r="C13" s="299">
        <v>5</v>
      </c>
      <c r="D13" s="299">
        <v>11</v>
      </c>
      <c r="E13" s="299" t="s">
        <v>649</v>
      </c>
      <c r="F13" s="303" t="s">
        <v>1945</v>
      </c>
      <c r="G13" s="299" t="s">
        <v>613</v>
      </c>
      <c r="H13" s="299" t="s">
        <v>614</v>
      </c>
      <c r="I13" s="302" t="s">
        <v>650</v>
      </c>
      <c r="J13" s="299" t="s">
        <v>651</v>
      </c>
      <c r="K13" s="299" t="s">
        <v>94</v>
      </c>
      <c r="L13" s="299" t="s">
        <v>453</v>
      </c>
      <c r="M13" s="301">
        <v>96371.4</v>
      </c>
      <c r="N13" s="301" t="s">
        <v>453</v>
      </c>
      <c r="O13" s="301">
        <v>96371.4</v>
      </c>
      <c r="P13" s="301" t="str">
        <f t="shared" si="0"/>
        <v>-</v>
      </c>
      <c r="Q13" s="299" t="s">
        <v>652</v>
      </c>
      <c r="R13" s="299" t="s">
        <v>1946</v>
      </c>
    </row>
    <row r="14" spans="1:19" ht="217.15" customHeight="1" x14ac:dyDescent="0.25">
      <c r="A14" s="300">
        <v>8</v>
      </c>
      <c r="B14" s="299">
        <v>6</v>
      </c>
      <c r="C14" s="299">
        <v>5</v>
      </c>
      <c r="D14" s="299">
        <v>11</v>
      </c>
      <c r="E14" s="299" t="s">
        <v>653</v>
      </c>
      <c r="F14" s="299" t="s">
        <v>1947</v>
      </c>
      <c r="G14" s="299" t="s">
        <v>654</v>
      </c>
      <c r="H14" s="299" t="s">
        <v>655</v>
      </c>
      <c r="I14" s="302" t="s">
        <v>656</v>
      </c>
      <c r="J14" s="299" t="s">
        <v>657</v>
      </c>
      <c r="K14" s="299" t="s">
        <v>94</v>
      </c>
      <c r="L14" s="299" t="s">
        <v>453</v>
      </c>
      <c r="M14" s="301">
        <v>33600</v>
      </c>
      <c r="N14" s="301" t="s">
        <v>453</v>
      </c>
      <c r="O14" s="301">
        <v>33600</v>
      </c>
      <c r="P14" s="301" t="str">
        <f t="shared" si="0"/>
        <v>-</v>
      </c>
      <c r="Q14" s="299" t="s">
        <v>658</v>
      </c>
      <c r="R14" s="299" t="s">
        <v>659</v>
      </c>
    </row>
    <row r="15" spans="1:19" ht="267.60000000000002" customHeight="1" x14ac:dyDescent="0.25">
      <c r="A15" s="300">
        <v>9</v>
      </c>
      <c r="B15" s="299">
        <v>6</v>
      </c>
      <c r="C15" s="299">
        <v>1</v>
      </c>
      <c r="D15" s="299">
        <v>6</v>
      </c>
      <c r="E15" s="299" t="s">
        <v>660</v>
      </c>
      <c r="F15" s="299" t="s">
        <v>1948</v>
      </c>
      <c r="G15" s="299" t="s">
        <v>661</v>
      </c>
      <c r="H15" s="299" t="s">
        <v>662</v>
      </c>
      <c r="I15" s="302" t="s">
        <v>663</v>
      </c>
      <c r="J15" s="299" t="s">
        <v>664</v>
      </c>
      <c r="K15" s="299" t="s">
        <v>58</v>
      </c>
      <c r="L15" s="299" t="s">
        <v>453</v>
      </c>
      <c r="M15" s="301">
        <v>26726.76</v>
      </c>
      <c r="N15" s="301" t="s">
        <v>453</v>
      </c>
      <c r="O15" s="301">
        <v>26726.76</v>
      </c>
      <c r="P15" s="301" t="str">
        <f t="shared" si="0"/>
        <v>-</v>
      </c>
      <c r="Q15" s="299" t="s">
        <v>665</v>
      </c>
      <c r="R15" s="299" t="s">
        <v>1949</v>
      </c>
    </row>
    <row r="16" spans="1:19" ht="264" customHeight="1" x14ac:dyDescent="0.25">
      <c r="A16" s="300">
        <v>10</v>
      </c>
      <c r="B16" s="299">
        <v>6</v>
      </c>
      <c r="C16" s="299">
        <v>5</v>
      </c>
      <c r="D16" s="299">
        <v>11</v>
      </c>
      <c r="E16" s="299" t="s">
        <v>666</v>
      </c>
      <c r="F16" s="304" t="s">
        <v>1950</v>
      </c>
      <c r="G16" s="299" t="s">
        <v>667</v>
      </c>
      <c r="H16" s="299" t="s">
        <v>668</v>
      </c>
      <c r="I16" s="302" t="s">
        <v>669</v>
      </c>
      <c r="J16" s="299" t="s">
        <v>670</v>
      </c>
      <c r="K16" s="299" t="s">
        <v>94</v>
      </c>
      <c r="L16" s="299" t="s">
        <v>453</v>
      </c>
      <c r="M16" s="301">
        <v>17511</v>
      </c>
      <c r="N16" s="299" t="s">
        <v>453</v>
      </c>
      <c r="O16" s="301">
        <v>17511</v>
      </c>
      <c r="P16" s="299" t="s">
        <v>453</v>
      </c>
      <c r="Q16" s="299" t="s">
        <v>671</v>
      </c>
      <c r="R16" s="299" t="s">
        <v>1951</v>
      </c>
    </row>
    <row r="17" spans="1:18" s="113" customFormat="1" ht="409.6" customHeight="1" x14ac:dyDescent="0.25">
      <c r="A17" s="300">
        <v>11</v>
      </c>
      <c r="B17" s="299">
        <v>6</v>
      </c>
      <c r="C17" s="299">
        <v>1</v>
      </c>
      <c r="D17" s="299">
        <v>3</v>
      </c>
      <c r="E17" s="299" t="s">
        <v>1952</v>
      </c>
      <c r="F17" s="305" t="s">
        <v>1953</v>
      </c>
      <c r="G17" s="299" t="s">
        <v>1954</v>
      </c>
      <c r="H17" s="299" t="s">
        <v>1955</v>
      </c>
      <c r="I17" s="302" t="s">
        <v>1956</v>
      </c>
      <c r="J17" s="299" t="s">
        <v>1957</v>
      </c>
      <c r="K17" s="299" t="s">
        <v>453</v>
      </c>
      <c r="L17" s="299" t="s">
        <v>58</v>
      </c>
      <c r="M17" s="299" t="s">
        <v>453</v>
      </c>
      <c r="N17" s="301">
        <v>39275.199999999997</v>
      </c>
      <c r="O17" s="299" t="s">
        <v>453</v>
      </c>
      <c r="P17" s="301">
        <v>39275.199999999997</v>
      </c>
      <c r="Q17" s="299" t="s">
        <v>1958</v>
      </c>
      <c r="R17" s="299" t="s">
        <v>1959</v>
      </c>
    </row>
    <row r="18" spans="1:18" s="113" customFormat="1" ht="345.6" customHeight="1" x14ac:dyDescent="0.25">
      <c r="A18" s="300">
        <v>12</v>
      </c>
      <c r="B18" s="299">
        <v>6</v>
      </c>
      <c r="C18" s="299">
        <v>1</v>
      </c>
      <c r="D18" s="299">
        <v>3</v>
      </c>
      <c r="E18" s="299" t="s">
        <v>1960</v>
      </c>
      <c r="F18" s="304" t="s">
        <v>1961</v>
      </c>
      <c r="G18" s="299" t="s">
        <v>1954</v>
      </c>
      <c r="H18" s="299" t="s">
        <v>1962</v>
      </c>
      <c r="I18" s="302" t="s">
        <v>1963</v>
      </c>
      <c r="J18" s="299" t="s">
        <v>1964</v>
      </c>
      <c r="K18" s="299" t="s">
        <v>453</v>
      </c>
      <c r="L18" s="299" t="s">
        <v>58</v>
      </c>
      <c r="M18" s="299" t="s">
        <v>453</v>
      </c>
      <c r="N18" s="301">
        <v>49000</v>
      </c>
      <c r="O18" s="299" t="s">
        <v>453</v>
      </c>
      <c r="P18" s="301">
        <v>49000</v>
      </c>
      <c r="Q18" s="299" t="s">
        <v>1965</v>
      </c>
      <c r="R18" s="299" t="s">
        <v>1966</v>
      </c>
    </row>
    <row r="19" spans="1:18" s="113" customFormat="1" ht="237" customHeight="1" x14ac:dyDescent="0.25">
      <c r="A19" s="300">
        <v>13</v>
      </c>
      <c r="B19" s="299">
        <v>6</v>
      </c>
      <c r="C19" s="299">
        <v>5</v>
      </c>
      <c r="D19" s="299">
        <v>4</v>
      </c>
      <c r="E19" s="299" t="s">
        <v>1967</v>
      </c>
      <c r="F19" s="306" t="s">
        <v>1968</v>
      </c>
      <c r="G19" s="299" t="s">
        <v>146</v>
      </c>
      <c r="H19" s="299" t="s">
        <v>617</v>
      </c>
      <c r="I19" s="302" t="s">
        <v>618</v>
      </c>
      <c r="J19" s="299" t="s">
        <v>619</v>
      </c>
      <c r="K19" s="299" t="s">
        <v>453</v>
      </c>
      <c r="L19" s="299" t="s">
        <v>94</v>
      </c>
      <c r="M19" s="299" t="s">
        <v>453</v>
      </c>
      <c r="N19" s="307">
        <v>28350</v>
      </c>
      <c r="O19" s="299" t="s">
        <v>453</v>
      </c>
      <c r="P19" s="307">
        <v>28350</v>
      </c>
      <c r="Q19" s="299" t="s">
        <v>1969</v>
      </c>
      <c r="R19" s="299" t="s">
        <v>1970</v>
      </c>
    </row>
    <row r="20" spans="1:18" s="113" customFormat="1" ht="285" customHeight="1" x14ac:dyDescent="0.25">
      <c r="A20" s="300">
        <v>14</v>
      </c>
      <c r="B20" s="299">
        <v>6</v>
      </c>
      <c r="C20" s="299">
        <v>5</v>
      </c>
      <c r="D20" s="299">
        <v>4</v>
      </c>
      <c r="E20" s="299" t="s">
        <v>1971</v>
      </c>
      <c r="F20" s="299" t="s">
        <v>1972</v>
      </c>
      <c r="G20" s="299" t="s">
        <v>613</v>
      </c>
      <c r="H20" s="299" t="s">
        <v>614</v>
      </c>
      <c r="I20" s="302" t="s">
        <v>615</v>
      </c>
      <c r="J20" s="299" t="s">
        <v>1973</v>
      </c>
      <c r="K20" s="299" t="s">
        <v>453</v>
      </c>
      <c r="L20" s="299" t="s">
        <v>94</v>
      </c>
      <c r="M20" s="299" t="s">
        <v>453</v>
      </c>
      <c r="N20" s="301">
        <v>99769</v>
      </c>
      <c r="O20" s="299" t="s">
        <v>453</v>
      </c>
      <c r="P20" s="307">
        <v>99769</v>
      </c>
      <c r="Q20" s="299" t="s">
        <v>1974</v>
      </c>
      <c r="R20" s="299" t="s">
        <v>1975</v>
      </c>
    </row>
    <row r="21" spans="1:18" s="113" customFormat="1" ht="172.15" customHeight="1" x14ac:dyDescent="0.25">
      <c r="A21" s="300">
        <v>15</v>
      </c>
      <c r="B21" s="299">
        <v>6</v>
      </c>
      <c r="C21" s="299">
        <v>5</v>
      </c>
      <c r="D21" s="299">
        <v>4</v>
      </c>
      <c r="E21" s="299" t="s">
        <v>1976</v>
      </c>
      <c r="F21" s="299" t="s">
        <v>1977</v>
      </c>
      <c r="G21" s="299" t="s">
        <v>146</v>
      </c>
      <c r="H21" s="299" t="s">
        <v>617</v>
      </c>
      <c r="I21" s="302" t="s">
        <v>618</v>
      </c>
      <c r="J21" s="299" t="s">
        <v>1978</v>
      </c>
      <c r="K21" s="299" t="s">
        <v>453</v>
      </c>
      <c r="L21" s="299" t="s">
        <v>38</v>
      </c>
      <c r="M21" s="299" t="s">
        <v>453</v>
      </c>
      <c r="N21" s="307">
        <v>33500.959999999999</v>
      </c>
      <c r="O21" s="299" t="s">
        <v>453</v>
      </c>
      <c r="P21" s="307">
        <v>33500.959999999999</v>
      </c>
      <c r="Q21" s="299" t="s">
        <v>1979</v>
      </c>
      <c r="R21" s="299" t="s">
        <v>1980</v>
      </c>
    </row>
    <row r="22" spans="1:18" s="113" customFormat="1" ht="294" customHeight="1" x14ac:dyDescent="0.25">
      <c r="A22" s="300">
        <v>16</v>
      </c>
      <c r="B22" s="299">
        <v>1</v>
      </c>
      <c r="C22" s="299">
        <v>1</v>
      </c>
      <c r="D22" s="299">
        <v>6</v>
      </c>
      <c r="E22" s="299" t="s">
        <v>1981</v>
      </c>
      <c r="F22" s="299" t="s">
        <v>3047</v>
      </c>
      <c r="G22" s="299" t="s">
        <v>667</v>
      </c>
      <c r="H22" s="299" t="s">
        <v>668</v>
      </c>
      <c r="I22" s="299" t="s">
        <v>1982</v>
      </c>
      <c r="J22" s="299" t="s">
        <v>1983</v>
      </c>
      <c r="K22" s="299" t="s">
        <v>453</v>
      </c>
      <c r="L22" s="299" t="s">
        <v>268</v>
      </c>
      <c r="M22" s="299" t="s">
        <v>453</v>
      </c>
      <c r="N22" s="308" t="s">
        <v>1984</v>
      </c>
      <c r="O22" s="299" t="s">
        <v>453</v>
      </c>
      <c r="P22" s="308">
        <v>21882</v>
      </c>
      <c r="Q22" s="299" t="s">
        <v>636</v>
      </c>
      <c r="R22" s="299" t="s">
        <v>637</v>
      </c>
    </row>
    <row r="23" spans="1:18" s="113" customFormat="1" ht="344.25" customHeight="1" x14ac:dyDescent="0.25">
      <c r="A23" s="300">
        <v>17</v>
      </c>
      <c r="B23" s="299">
        <v>2</v>
      </c>
      <c r="C23" s="299">
        <v>1</v>
      </c>
      <c r="D23" s="299">
        <v>6</v>
      </c>
      <c r="E23" s="299" t="s">
        <v>1985</v>
      </c>
      <c r="F23" s="305" t="s">
        <v>1986</v>
      </c>
      <c r="G23" s="299" t="s">
        <v>1987</v>
      </c>
      <c r="H23" s="299" t="s">
        <v>1988</v>
      </c>
      <c r="I23" s="302" t="s">
        <v>1989</v>
      </c>
      <c r="J23" s="299" t="s">
        <v>1990</v>
      </c>
      <c r="K23" s="299" t="s">
        <v>453</v>
      </c>
      <c r="L23" s="299" t="s">
        <v>58</v>
      </c>
      <c r="M23" s="299" t="s">
        <v>453</v>
      </c>
      <c r="N23" s="301">
        <v>55040.1</v>
      </c>
      <c r="O23" s="299" t="s">
        <v>453</v>
      </c>
      <c r="P23" s="309">
        <v>55040.1</v>
      </c>
      <c r="Q23" s="299" t="s">
        <v>636</v>
      </c>
      <c r="R23" s="299" t="s">
        <v>637</v>
      </c>
    </row>
    <row r="24" spans="1:18" s="113" customFormat="1" ht="300" customHeight="1" x14ac:dyDescent="0.25">
      <c r="A24" s="300">
        <v>18</v>
      </c>
      <c r="B24" s="299">
        <v>6</v>
      </c>
      <c r="C24" s="299">
        <v>1</v>
      </c>
      <c r="D24" s="299">
        <v>6</v>
      </c>
      <c r="E24" s="299" t="s">
        <v>1991</v>
      </c>
      <c r="F24" s="299" t="s">
        <v>1992</v>
      </c>
      <c r="G24" s="299" t="s">
        <v>667</v>
      </c>
      <c r="H24" s="299" t="s">
        <v>668</v>
      </c>
      <c r="I24" s="302" t="s">
        <v>1993</v>
      </c>
      <c r="J24" s="299" t="s">
        <v>1994</v>
      </c>
      <c r="K24" s="299" t="s">
        <v>453</v>
      </c>
      <c r="L24" s="299" t="s">
        <v>58</v>
      </c>
      <c r="M24" s="299" t="s">
        <v>453</v>
      </c>
      <c r="N24" s="309" t="s">
        <v>1995</v>
      </c>
      <c r="O24" s="299" t="s">
        <v>453</v>
      </c>
      <c r="P24" s="301">
        <v>53071.7</v>
      </c>
      <c r="Q24" s="299" t="s">
        <v>1996</v>
      </c>
      <c r="R24" s="299" t="s">
        <v>1997</v>
      </c>
    </row>
    <row r="25" spans="1:18" s="113" customFormat="1" ht="392.45" customHeight="1" x14ac:dyDescent="0.25">
      <c r="A25" s="300">
        <v>19</v>
      </c>
      <c r="B25" s="299">
        <v>3</v>
      </c>
      <c r="C25" s="299">
        <v>1</v>
      </c>
      <c r="D25" s="299">
        <v>6</v>
      </c>
      <c r="E25" s="299" t="s">
        <v>1998</v>
      </c>
      <c r="F25" s="299" t="s">
        <v>1999</v>
      </c>
      <c r="G25" s="299" t="s">
        <v>2000</v>
      </c>
      <c r="H25" s="299" t="s">
        <v>2001</v>
      </c>
      <c r="I25" s="302" t="s">
        <v>2002</v>
      </c>
      <c r="J25" s="299" t="s">
        <v>2003</v>
      </c>
      <c r="K25" s="299" t="s">
        <v>453</v>
      </c>
      <c r="L25" s="299" t="s">
        <v>58</v>
      </c>
      <c r="M25" s="299" t="s">
        <v>453</v>
      </c>
      <c r="N25" s="308" t="s">
        <v>2004</v>
      </c>
      <c r="O25" s="301" t="s">
        <v>453</v>
      </c>
      <c r="P25" s="308">
        <v>22492</v>
      </c>
      <c r="Q25" s="299" t="s">
        <v>629</v>
      </c>
      <c r="R25" s="299" t="s">
        <v>2005</v>
      </c>
    </row>
    <row r="26" spans="1:18" s="113" customFormat="1" ht="308.25" customHeight="1" x14ac:dyDescent="0.25">
      <c r="A26" s="300">
        <v>20</v>
      </c>
      <c r="B26" s="299">
        <v>6</v>
      </c>
      <c r="C26" s="299">
        <v>1</v>
      </c>
      <c r="D26" s="299">
        <v>6</v>
      </c>
      <c r="E26" s="299" t="s">
        <v>2006</v>
      </c>
      <c r="F26" s="299" t="s">
        <v>2007</v>
      </c>
      <c r="G26" s="299" t="s">
        <v>613</v>
      </c>
      <c r="H26" s="299" t="s">
        <v>614</v>
      </c>
      <c r="I26" s="302" t="s">
        <v>2008</v>
      </c>
      <c r="J26" s="299" t="s">
        <v>2009</v>
      </c>
      <c r="K26" s="299" t="s">
        <v>453</v>
      </c>
      <c r="L26" s="299" t="s">
        <v>58</v>
      </c>
      <c r="M26" s="299" t="s">
        <v>453</v>
      </c>
      <c r="N26" s="301">
        <v>50575.519999999997</v>
      </c>
      <c r="O26" s="301" t="s">
        <v>453</v>
      </c>
      <c r="P26" s="301">
        <v>50575.519999999997</v>
      </c>
      <c r="Q26" s="299" t="s">
        <v>623</v>
      </c>
      <c r="R26" s="299" t="s">
        <v>1941</v>
      </c>
    </row>
    <row r="27" spans="1:18" s="113" customFormat="1" ht="267" customHeight="1" x14ac:dyDescent="0.25">
      <c r="A27" s="300">
        <v>21</v>
      </c>
      <c r="B27" s="299">
        <v>1</v>
      </c>
      <c r="C27" s="299">
        <v>5</v>
      </c>
      <c r="D27" s="299">
        <v>11</v>
      </c>
      <c r="E27" s="299" t="s">
        <v>2010</v>
      </c>
      <c r="F27" s="299" t="s">
        <v>2011</v>
      </c>
      <c r="G27" s="299" t="s">
        <v>146</v>
      </c>
      <c r="H27" s="299" t="s">
        <v>617</v>
      </c>
      <c r="I27" s="302" t="s">
        <v>2012</v>
      </c>
      <c r="J27" s="299" t="s">
        <v>2013</v>
      </c>
      <c r="K27" s="299" t="s">
        <v>453</v>
      </c>
      <c r="L27" s="299" t="s">
        <v>58</v>
      </c>
      <c r="M27" s="299" t="s">
        <v>453</v>
      </c>
      <c r="N27" s="301">
        <v>100000</v>
      </c>
      <c r="O27" s="301" t="s">
        <v>453</v>
      </c>
      <c r="P27" s="301">
        <v>100000</v>
      </c>
      <c r="Q27" s="299" t="s">
        <v>2014</v>
      </c>
      <c r="R27" s="299" t="s">
        <v>2015</v>
      </c>
    </row>
    <row r="28" spans="1:18" s="113" customFormat="1" ht="302.45" customHeight="1" x14ac:dyDescent="0.25">
      <c r="A28" s="300">
        <v>22</v>
      </c>
      <c r="B28" s="299">
        <v>6</v>
      </c>
      <c r="C28" s="299">
        <v>5</v>
      </c>
      <c r="D28" s="299">
        <v>11</v>
      </c>
      <c r="E28" s="299" t="s">
        <v>2016</v>
      </c>
      <c r="F28" s="299" t="s">
        <v>2017</v>
      </c>
      <c r="G28" s="299" t="s">
        <v>667</v>
      </c>
      <c r="H28" s="299" t="s">
        <v>668</v>
      </c>
      <c r="I28" s="302" t="s">
        <v>2018</v>
      </c>
      <c r="J28" s="299" t="s">
        <v>2019</v>
      </c>
      <c r="K28" s="299" t="s">
        <v>453</v>
      </c>
      <c r="L28" s="299" t="s">
        <v>58</v>
      </c>
      <c r="M28" s="301" t="s">
        <v>453</v>
      </c>
      <c r="N28" s="308" t="s">
        <v>2020</v>
      </c>
      <c r="O28" s="301" t="s">
        <v>453</v>
      </c>
      <c r="P28" s="308">
        <v>17662.150000000001</v>
      </c>
      <c r="Q28" s="299" t="s">
        <v>623</v>
      </c>
      <c r="R28" s="299" t="s">
        <v>1941</v>
      </c>
    </row>
    <row r="29" spans="1:18" s="113" customFormat="1" ht="359.45" customHeight="1" x14ac:dyDescent="0.25">
      <c r="A29" s="300">
        <v>23</v>
      </c>
      <c r="B29" s="299">
        <v>4</v>
      </c>
      <c r="C29" s="299">
        <v>5</v>
      </c>
      <c r="D29" s="299">
        <v>11</v>
      </c>
      <c r="E29" s="299" t="s">
        <v>2021</v>
      </c>
      <c r="F29" s="299" t="s">
        <v>2022</v>
      </c>
      <c r="G29" s="299" t="s">
        <v>724</v>
      </c>
      <c r="H29" s="299" t="s">
        <v>2023</v>
      </c>
      <c r="I29" s="302" t="s">
        <v>233</v>
      </c>
      <c r="J29" s="299" t="s">
        <v>2024</v>
      </c>
      <c r="K29" s="299" t="s">
        <v>453</v>
      </c>
      <c r="L29" s="299" t="s">
        <v>58</v>
      </c>
      <c r="M29" s="301" t="s">
        <v>453</v>
      </c>
      <c r="N29" s="301">
        <v>5581.6</v>
      </c>
      <c r="O29" s="301" t="s">
        <v>453</v>
      </c>
      <c r="P29" s="301">
        <v>5581.6</v>
      </c>
      <c r="Q29" s="299" t="s">
        <v>2025</v>
      </c>
      <c r="R29" s="299" t="s">
        <v>2026</v>
      </c>
    </row>
    <row r="30" spans="1:18" s="113" customFormat="1" ht="342" customHeight="1" x14ac:dyDescent="0.25">
      <c r="A30" s="300">
        <v>24</v>
      </c>
      <c r="B30" s="299">
        <v>6</v>
      </c>
      <c r="C30" s="299">
        <v>5</v>
      </c>
      <c r="D30" s="299">
        <v>11</v>
      </c>
      <c r="E30" s="299" t="s">
        <v>2027</v>
      </c>
      <c r="F30" s="299" t="s">
        <v>2028</v>
      </c>
      <c r="G30" s="299" t="s">
        <v>2029</v>
      </c>
      <c r="H30" s="299" t="s">
        <v>3048</v>
      </c>
      <c r="I30" s="302" t="s">
        <v>2030</v>
      </c>
      <c r="J30" s="299" t="s">
        <v>2031</v>
      </c>
      <c r="K30" s="299" t="s">
        <v>453</v>
      </c>
      <c r="L30" s="299" t="s">
        <v>58</v>
      </c>
      <c r="M30" s="301" t="s">
        <v>453</v>
      </c>
      <c r="N30" s="301">
        <v>27335.37</v>
      </c>
      <c r="O30" s="301" t="s">
        <v>453</v>
      </c>
      <c r="P30" s="301">
        <v>27335.37</v>
      </c>
      <c r="Q30" s="299" t="s">
        <v>2032</v>
      </c>
      <c r="R30" s="299" t="s">
        <v>2033</v>
      </c>
    </row>
    <row r="31" spans="1:18" s="113" customFormat="1" ht="409.6" customHeight="1" x14ac:dyDescent="0.25">
      <c r="A31" s="300">
        <v>25</v>
      </c>
      <c r="B31" s="299">
        <v>6</v>
      </c>
      <c r="C31" s="299">
        <v>5</v>
      </c>
      <c r="D31" s="299">
        <v>11</v>
      </c>
      <c r="E31" s="299" t="s">
        <v>2034</v>
      </c>
      <c r="F31" s="299" t="s">
        <v>2035</v>
      </c>
      <c r="G31" s="299" t="s">
        <v>1954</v>
      </c>
      <c r="H31" s="299" t="s">
        <v>1955</v>
      </c>
      <c r="I31" s="299" t="s">
        <v>2036</v>
      </c>
      <c r="J31" s="299" t="s">
        <v>2037</v>
      </c>
      <c r="K31" s="299" t="s">
        <v>453</v>
      </c>
      <c r="L31" s="299" t="s">
        <v>58</v>
      </c>
      <c r="M31" s="301" t="s">
        <v>453</v>
      </c>
      <c r="N31" s="301">
        <v>27119.1</v>
      </c>
      <c r="O31" s="301" t="s">
        <v>453</v>
      </c>
      <c r="P31" s="301">
        <v>27119.1</v>
      </c>
      <c r="Q31" s="299" t="s">
        <v>2038</v>
      </c>
      <c r="R31" s="299" t="s">
        <v>2039</v>
      </c>
    </row>
    <row r="32" spans="1:18" s="113" customFormat="1" ht="273.60000000000002" customHeight="1" x14ac:dyDescent="0.25">
      <c r="A32" s="300">
        <v>26</v>
      </c>
      <c r="B32" s="299">
        <v>6</v>
      </c>
      <c r="C32" s="299">
        <v>5</v>
      </c>
      <c r="D32" s="299">
        <v>11</v>
      </c>
      <c r="E32" s="299" t="s">
        <v>2040</v>
      </c>
      <c r="F32" s="299" t="s">
        <v>2041</v>
      </c>
      <c r="G32" s="299" t="s">
        <v>641</v>
      </c>
      <c r="H32" s="299" t="s">
        <v>3049</v>
      </c>
      <c r="I32" s="302" t="s">
        <v>2042</v>
      </c>
      <c r="J32" s="299" t="s">
        <v>2043</v>
      </c>
      <c r="K32" s="299" t="s">
        <v>453</v>
      </c>
      <c r="L32" s="299" t="s">
        <v>58</v>
      </c>
      <c r="M32" s="301" t="s">
        <v>453</v>
      </c>
      <c r="N32" s="301">
        <v>19200</v>
      </c>
      <c r="O32" s="301" t="s">
        <v>453</v>
      </c>
      <c r="P32" s="301">
        <v>19200</v>
      </c>
      <c r="Q32" s="299" t="s">
        <v>2044</v>
      </c>
      <c r="R32" s="299" t="s">
        <v>2045</v>
      </c>
    </row>
    <row r="33" spans="1:19" s="113" customFormat="1" x14ac:dyDescent="0.25">
      <c r="A33" s="15"/>
      <c r="B33" s="15"/>
      <c r="C33" s="15"/>
      <c r="D33" s="16"/>
      <c r="E33" s="16"/>
      <c r="F33" s="16"/>
      <c r="G33" s="16"/>
      <c r="H33" s="16"/>
      <c r="I33" s="17"/>
      <c r="J33" s="16"/>
      <c r="K33" s="120"/>
      <c r="L33" s="18"/>
      <c r="M33" s="19"/>
      <c r="N33" s="19"/>
      <c r="O33" s="19"/>
      <c r="P33" s="19"/>
      <c r="Q33" s="16"/>
      <c r="R33" s="16"/>
      <c r="S33" s="14"/>
    </row>
    <row r="34" spans="1:19" x14ac:dyDescent="0.25">
      <c r="K34" s="471"/>
      <c r="L34" s="568" t="s">
        <v>1368</v>
      </c>
      <c r="M34" s="569"/>
      <c r="N34" s="570"/>
    </row>
    <row r="35" spans="1:19" x14ac:dyDescent="0.25">
      <c r="K35" s="472"/>
      <c r="L35" s="686" t="s">
        <v>36</v>
      </c>
      <c r="M35" s="568" t="s">
        <v>0</v>
      </c>
      <c r="N35" s="570"/>
    </row>
    <row r="36" spans="1:19" x14ac:dyDescent="0.25">
      <c r="K36" s="473"/>
      <c r="L36" s="687"/>
      <c r="M36" s="119">
        <v>2020</v>
      </c>
      <c r="N36" s="119">
        <v>2021</v>
      </c>
    </row>
    <row r="37" spans="1:19" x14ac:dyDescent="0.25">
      <c r="K37" s="191" t="s">
        <v>1135</v>
      </c>
      <c r="L37" s="117">
        <v>26</v>
      </c>
      <c r="M37" s="114">
        <f>O7+O8+O9+O11+O12+O14+O13+O10+O15+O16</f>
        <v>366068.01</v>
      </c>
      <c r="N37" s="114">
        <f>P32+P31+P30+P29+P28+P27+P26+P25+P24+P23+P22+P21+P20+P19+P18+P17</f>
        <v>649854.69999999995</v>
      </c>
    </row>
  </sheetData>
  <mergeCells count="17">
    <mergeCell ref="Q4:Q5"/>
    <mergeCell ref="F4:F5"/>
    <mergeCell ref="R4:R5"/>
    <mergeCell ref="H4:I4"/>
    <mergeCell ref="J4:J5"/>
    <mergeCell ref="K4:L4"/>
    <mergeCell ref="M4:N4"/>
    <mergeCell ref="O4:P4"/>
    <mergeCell ref="K34:K36"/>
    <mergeCell ref="L34:N34"/>
    <mergeCell ref="L35:L36"/>
    <mergeCell ref="M35:N35"/>
    <mergeCell ref="A4:A5"/>
    <mergeCell ref="B4:B5"/>
    <mergeCell ref="C4:C5"/>
    <mergeCell ref="D4:D5"/>
    <mergeCell ref="E4:E5"/>
  </mergeCells>
  <pageMargins left="0.70866141732283472" right="0.70866141732283472" top="0.74803149606299213" bottom="0.74803149606299213" header="0.31496062992125984" footer="0.31496062992125984"/>
  <pageSetup paperSize="8" scale="7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3F805-A767-4830-AF34-4B4A94444A11}">
  <sheetPr>
    <pageSetUpPr fitToPage="1"/>
  </sheetPr>
  <dimension ref="A2:S129"/>
  <sheetViews>
    <sheetView topLeftCell="A118" zoomScaleNormal="100" workbookViewId="0">
      <selection activeCell="E128" sqref="E128"/>
    </sheetView>
  </sheetViews>
  <sheetFormatPr defaultRowHeight="15" x14ac:dyDescent="0.25"/>
  <cols>
    <col min="1" max="1" width="4.7109375" style="120" customWidth="1"/>
    <col min="2" max="2" width="8.85546875" style="120" customWidth="1"/>
    <col min="3" max="4" width="11.42578125" style="120" customWidth="1"/>
    <col min="5" max="5" width="45.7109375" style="120" customWidth="1"/>
    <col min="6" max="6" width="57.7109375" style="120" customWidth="1"/>
    <col min="7" max="7" width="35.7109375" style="120" customWidth="1"/>
    <col min="8" max="8" width="19.28515625" style="120" customWidth="1"/>
    <col min="9" max="9" width="10.42578125" style="120" customWidth="1"/>
    <col min="10" max="10" width="29.7109375" style="120" customWidth="1"/>
    <col min="11" max="11" width="10.7109375" style="120" customWidth="1"/>
    <col min="12" max="12" width="18.85546875" style="120" customWidth="1"/>
    <col min="13" max="13" width="20.85546875" style="121" customWidth="1"/>
    <col min="14" max="14" width="15.42578125" style="121" customWidth="1"/>
    <col min="15" max="16" width="14.7109375" style="121" customWidth="1"/>
    <col min="17" max="17" width="16.7109375" style="120" customWidth="1"/>
    <col min="18" max="18" width="24.140625" style="120" customWidth="1"/>
    <col min="19" max="19" width="19.5703125" style="120" customWidth="1"/>
    <col min="20" max="258" width="9.140625" style="120"/>
    <col min="259" max="259" width="4.7109375" style="120" bestFit="1" customWidth="1"/>
    <col min="260" max="260" width="9.7109375" style="120" bestFit="1" customWidth="1"/>
    <col min="261" max="261" width="10" style="120" bestFit="1" customWidth="1"/>
    <col min="262" max="262" width="8.85546875" style="120" bestFit="1" customWidth="1"/>
    <col min="263" max="263" width="22.85546875" style="120" customWidth="1"/>
    <col min="264" max="264" width="59.7109375" style="120" bestFit="1" customWidth="1"/>
    <col min="265" max="265" width="57.85546875" style="120" bestFit="1" customWidth="1"/>
    <col min="266" max="266" width="35.28515625" style="120" bestFit="1" customWidth="1"/>
    <col min="267" max="267" width="28.140625" style="120" bestFit="1" customWidth="1"/>
    <col min="268" max="268" width="33.140625" style="120" bestFit="1" customWidth="1"/>
    <col min="269" max="269" width="26" style="120" bestFit="1" customWidth="1"/>
    <col min="270" max="270" width="19.140625" style="120" bestFit="1" customWidth="1"/>
    <col min="271" max="271" width="10.42578125" style="120" customWidth="1"/>
    <col min="272" max="272" width="11.85546875" style="120" customWidth="1"/>
    <col min="273" max="273" width="14.7109375" style="120" customWidth="1"/>
    <col min="274" max="274" width="9" style="120" bestFit="1" customWidth="1"/>
    <col min="275" max="514" width="9.140625" style="120"/>
    <col min="515" max="515" width="4.7109375" style="120" bestFit="1" customWidth="1"/>
    <col min="516" max="516" width="9.7109375" style="120" bestFit="1" customWidth="1"/>
    <col min="517" max="517" width="10" style="120" bestFit="1" customWidth="1"/>
    <col min="518" max="518" width="8.85546875" style="120" bestFit="1" customWidth="1"/>
    <col min="519" max="519" width="22.85546875" style="120" customWidth="1"/>
    <col min="520" max="520" width="59.7109375" style="120" bestFit="1" customWidth="1"/>
    <col min="521" max="521" width="57.85546875" style="120" bestFit="1" customWidth="1"/>
    <col min="522" max="522" width="35.28515625" style="120" bestFit="1" customWidth="1"/>
    <col min="523" max="523" width="28.140625" style="120" bestFit="1" customWidth="1"/>
    <col min="524" max="524" width="33.140625" style="120" bestFit="1" customWidth="1"/>
    <col min="525" max="525" width="26" style="120" bestFit="1" customWidth="1"/>
    <col min="526" max="526" width="19.140625" style="120" bestFit="1" customWidth="1"/>
    <col min="527" max="527" width="10.42578125" style="120" customWidth="1"/>
    <col min="528" max="528" width="11.85546875" style="120" customWidth="1"/>
    <col min="529" max="529" width="14.7109375" style="120" customWidth="1"/>
    <col min="530" max="530" width="9" style="120" bestFit="1" customWidth="1"/>
    <col min="531" max="770" width="9.140625" style="120"/>
    <col min="771" max="771" width="4.7109375" style="120" bestFit="1" customWidth="1"/>
    <col min="772" max="772" width="9.7109375" style="120" bestFit="1" customWidth="1"/>
    <col min="773" max="773" width="10" style="120" bestFit="1" customWidth="1"/>
    <col min="774" max="774" width="8.85546875" style="120" bestFit="1" customWidth="1"/>
    <col min="775" max="775" width="22.85546875" style="120" customWidth="1"/>
    <col min="776" max="776" width="59.7109375" style="120" bestFit="1" customWidth="1"/>
    <col min="777" max="777" width="57.85546875" style="120" bestFit="1" customWidth="1"/>
    <col min="778" max="778" width="35.28515625" style="120" bestFit="1" customWidth="1"/>
    <col min="779" max="779" width="28.140625" style="120" bestFit="1" customWidth="1"/>
    <col min="780" max="780" width="33.140625" style="120" bestFit="1" customWidth="1"/>
    <col min="781" max="781" width="26" style="120" bestFit="1" customWidth="1"/>
    <col min="782" max="782" width="19.140625" style="120" bestFit="1" customWidth="1"/>
    <col min="783" max="783" width="10.42578125" style="120" customWidth="1"/>
    <col min="784" max="784" width="11.85546875" style="120" customWidth="1"/>
    <col min="785" max="785" width="14.7109375" style="120" customWidth="1"/>
    <col min="786" max="786" width="9" style="120" bestFit="1" customWidth="1"/>
    <col min="787" max="1026" width="9.140625" style="120"/>
    <col min="1027" max="1027" width="4.7109375" style="120" bestFit="1" customWidth="1"/>
    <col min="1028" max="1028" width="9.7109375" style="120" bestFit="1" customWidth="1"/>
    <col min="1029" max="1029" width="10" style="120" bestFit="1" customWidth="1"/>
    <col min="1030" max="1030" width="8.85546875" style="120" bestFit="1" customWidth="1"/>
    <col min="1031" max="1031" width="22.85546875" style="120" customWidth="1"/>
    <col min="1032" max="1032" width="59.7109375" style="120" bestFit="1" customWidth="1"/>
    <col min="1033" max="1033" width="57.85546875" style="120" bestFit="1" customWidth="1"/>
    <col min="1034" max="1034" width="35.28515625" style="120" bestFit="1" customWidth="1"/>
    <col min="1035" max="1035" width="28.140625" style="120" bestFit="1" customWidth="1"/>
    <col min="1036" max="1036" width="33.140625" style="120" bestFit="1" customWidth="1"/>
    <col min="1037" max="1037" width="26" style="120" bestFit="1" customWidth="1"/>
    <col min="1038" max="1038" width="19.140625" style="120" bestFit="1" customWidth="1"/>
    <col min="1039" max="1039" width="10.42578125" style="120" customWidth="1"/>
    <col min="1040" max="1040" width="11.85546875" style="120" customWidth="1"/>
    <col min="1041" max="1041" width="14.7109375" style="120" customWidth="1"/>
    <col min="1042" max="1042" width="9" style="120" bestFit="1" customWidth="1"/>
    <col min="1043" max="1282" width="9.140625" style="120"/>
    <col min="1283" max="1283" width="4.7109375" style="120" bestFit="1" customWidth="1"/>
    <col min="1284" max="1284" width="9.7109375" style="120" bestFit="1" customWidth="1"/>
    <col min="1285" max="1285" width="10" style="120" bestFit="1" customWidth="1"/>
    <col min="1286" max="1286" width="8.85546875" style="120" bestFit="1" customWidth="1"/>
    <col min="1287" max="1287" width="22.85546875" style="120" customWidth="1"/>
    <col min="1288" max="1288" width="59.7109375" style="120" bestFit="1" customWidth="1"/>
    <col min="1289" max="1289" width="57.85546875" style="120" bestFit="1" customWidth="1"/>
    <col min="1290" max="1290" width="35.28515625" style="120" bestFit="1" customWidth="1"/>
    <col min="1291" max="1291" width="28.140625" style="120" bestFit="1" customWidth="1"/>
    <col min="1292" max="1292" width="33.140625" style="120" bestFit="1" customWidth="1"/>
    <col min="1293" max="1293" width="26" style="120" bestFit="1" customWidth="1"/>
    <col min="1294" max="1294" width="19.140625" style="120" bestFit="1" customWidth="1"/>
    <col min="1295" max="1295" width="10.42578125" style="120" customWidth="1"/>
    <col min="1296" max="1296" width="11.85546875" style="120" customWidth="1"/>
    <col min="1297" max="1297" width="14.7109375" style="120" customWidth="1"/>
    <col min="1298" max="1298" width="9" style="120" bestFit="1" customWidth="1"/>
    <col min="1299" max="1538" width="9.140625" style="120"/>
    <col min="1539" max="1539" width="4.7109375" style="120" bestFit="1" customWidth="1"/>
    <col min="1540" max="1540" width="9.7109375" style="120" bestFit="1" customWidth="1"/>
    <col min="1541" max="1541" width="10" style="120" bestFit="1" customWidth="1"/>
    <col min="1542" max="1542" width="8.85546875" style="120" bestFit="1" customWidth="1"/>
    <col min="1543" max="1543" width="22.85546875" style="120" customWidth="1"/>
    <col min="1544" max="1544" width="59.7109375" style="120" bestFit="1" customWidth="1"/>
    <col min="1545" max="1545" width="57.85546875" style="120" bestFit="1" customWidth="1"/>
    <col min="1546" max="1546" width="35.28515625" style="120" bestFit="1" customWidth="1"/>
    <col min="1547" max="1547" width="28.140625" style="120" bestFit="1" customWidth="1"/>
    <col min="1548" max="1548" width="33.140625" style="120" bestFit="1" customWidth="1"/>
    <col min="1549" max="1549" width="26" style="120" bestFit="1" customWidth="1"/>
    <col min="1550" max="1550" width="19.140625" style="120" bestFit="1" customWidth="1"/>
    <col min="1551" max="1551" width="10.42578125" style="120" customWidth="1"/>
    <col min="1552" max="1552" width="11.85546875" style="120" customWidth="1"/>
    <col min="1553" max="1553" width="14.7109375" style="120" customWidth="1"/>
    <col min="1554" max="1554" width="9" style="120" bestFit="1" customWidth="1"/>
    <col min="1555" max="1794" width="9.140625" style="120"/>
    <col min="1795" max="1795" width="4.7109375" style="120" bestFit="1" customWidth="1"/>
    <col min="1796" max="1796" width="9.7109375" style="120" bestFit="1" customWidth="1"/>
    <col min="1797" max="1797" width="10" style="120" bestFit="1" customWidth="1"/>
    <col min="1798" max="1798" width="8.85546875" style="120" bestFit="1" customWidth="1"/>
    <col min="1799" max="1799" width="22.85546875" style="120" customWidth="1"/>
    <col min="1800" max="1800" width="59.7109375" style="120" bestFit="1" customWidth="1"/>
    <col min="1801" max="1801" width="57.85546875" style="120" bestFit="1" customWidth="1"/>
    <col min="1802" max="1802" width="35.28515625" style="120" bestFit="1" customWidth="1"/>
    <col min="1803" max="1803" width="28.140625" style="120" bestFit="1" customWidth="1"/>
    <col min="1804" max="1804" width="33.140625" style="120" bestFit="1" customWidth="1"/>
    <col min="1805" max="1805" width="26" style="120" bestFit="1" customWidth="1"/>
    <col min="1806" max="1806" width="19.140625" style="120" bestFit="1" customWidth="1"/>
    <col min="1807" max="1807" width="10.42578125" style="120" customWidth="1"/>
    <col min="1808" max="1808" width="11.85546875" style="120" customWidth="1"/>
    <col min="1809" max="1809" width="14.7109375" style="120" customWidth="1"/>
    <col min="1810" max="1810" width="9" style="120" bestFit="1" customWidth="1"/>
    <col min="1811" max="2050" width="9.140625" style="120"/>
    <col min="2051" max="2051" width="4.7109375" style="120" bestFit="1" customWidth="1"/>
    <col min="2052" max="2052" width="9.7109375" style="120" bestFit="1" customWidth="1"/>
    <col min="2053" max="2053" width="10" style="120" bestFit="1" customWidth="1"/>
    <col min="2054" max="2054" width="8.85546875" style="120" bestFit="1" customWidth="1"/>
    <col min="2055" max="2055" width="22.85546875" style="120" customWidth="1"/>
    <col min="2056" max="2056" width="59.7109375" style="120" bestFit="1" customWidth="1"/>
    <col min="2057" max="2057" width="57.85546875" style="120" bestFit="1" customWidth="1"/>
    <col min="2058" max="2058" width="35.28515625" style="120" bestFit="1" customWidth="1"/>
    <col min="2059" max="2059" width="28.140625" style="120" bestFit="1" customWidth="1"/>
    <col min="2060" max="2060" width="33.140625" style="120" bestFit="1" customWidth="1"/>
    <col min="2061" max="2061" width="26" style="120" bestFit="1" customWidth="1"/>
    <col min="2062" max="2062" width="19.140625" style="120" bestFit="1" customWidth="1"/>
    <col min="2063" max="2063" width="10.42578125" style="120" customWidth="1"/>
    <col min="2064" max="2064" width="11.85546875" style="120" customWidth="1"/>
    <col min="2065" max="2065" width="14.7109375" style="120" customWidth="1"/>
    <col min="2066" max="2066" width="9" style="120" bestFit="1" customWidth="1"/>
    <col min="2067" max="2306" width="9.140625" style="120"/>
    <col min="2307" max="2307" width="4.7109375" style="120" bestFit="1" customWidth="1"/>
    <col min="2308" max="2308" width="9.7109375" style="120" bestFit="1" customWidth="1"/>
    <col min="2309" max="2309" width="10" style="120" bestFit="1" customWidth="1"/>
    <col min="2310" max="2310" width="8.85546875" style="120" bestFit="1" customWidth="1"/>
    <col min="2311" max="2311" width="22.85546875" style="120" customWidth="1"/>
    <col min="2312" max="2312" width="59.7109375" style="120" bestFit="1" customWidth="1"/>
    <col min="2313" max="2313" width="57.85546875" style="120" bestFit="1" customWidth="1"/>
    <col min="2314" max="2314" width="35.28515625" style="120" bestFit="1" customWidth="1"/>
    <col min="2315" max="2315" width="28.140625" style="120" bestFit="1" customWidth="1"/>
    <col min="2316" max="2316" width="33.140625" style="120" bestFit="1" customWidth="1"/>
    <col min="2317" max="2317" width="26" style="120" bestFit="1" customWidth="1"/>
    <col min="2318" max="2318" width="19.140625" style="120" bestFit="1" customWidth="1"/>
    <col min="2319" max="2319" width="10.42578125" style="120" customWidth="1"/>
    <col min="2320" max="2320" width="11.85546875" style="120" customWidth="1"/>
    <col min="2321" max="2321" width="14.7109375" style="120" customWidth="1"/>
    <col min="2322" max="2322" width="9" style="120" bestFit="1" customWidth="1"/>
    <col min="2323" max="2562" width="9.140625" style="120"/>
    <col min="2563" max="2563" width="4.7109375" style="120" bestFit="1" customWidth="1"/>
    <col min="2564" max="2564" width="9.7109375" style="120" bestFit="1" customWidth="1"/>
    <col min="2565" max="2565" width="10" style="120" bestFit="1" customWidth="1"/>
    <col min="2566" max="2566" width="8.85546875" style="120" bestFit="1" customWidth="1"/>
    <col min="2567" max="2567" width="22.85546875" style="120" customWidth="1"/>
    <col min="2568" max="2568" width="59.7109375" style="120" bestFit="1" customWidth="1"/>
    <col min="2569" max="2569" width="57.85546875" style="120" bestFit="1" customWidth="1"/>
    <col min="2570" max="2570" width="35.28515625" style="120" bestFit="1" customWidth="1"/>
    <col min="2571" max="2571" width="28.140625" style="120" bestFit="1" customWidth="1"/>
    <col min="2572" max="2572" width="33.140625" style="120" bestFit="1" customWidth="1"/>
    <col min="2573" max="2573" width="26" style="120" bestFit="1" customWidth="1"/>
    <col min="2574" max="2574" width="19.140625" style="120" bestFit="1" customWidth="1"/>
    <col min="2575" max="2575" width="10.42578125" style="120" customWidth="1"/>
    <col min="2576" max="2576" width="11.85546875" style="120" customWidth="1"/>
    <col min="2577" max="2577" width="14.7109375" style="120" customWidth="1"/>
    <col min="2578" max="2578" width="9" style="120" bestFit="1" customWidth="1"/>
    <col min="2579" max="2818" width="9.140625" style="120"/>
    <col min="2819" max="2819" width="4.7109375" style="120" bestFit="1" customWidth="1"/>
    <col min="2820" max="2820" width="9.7109375" style="120" bestFit="1" customWidth="1"/>
    <col min="2821" max="2821" width="10" style="120" bestFit="1" customWidth="1"/>
    <col min="2822" max="2822" width="8.85546875" style="120" bestFit="1" customWidth="1"/>
    <col min="2823" max="2823" width="22.85546875" style="120" customWidth="1"/>
    <col min="2824" max="2824" width="59.7109375" style="120" bestFit="1" customWidth="1"/>
    <col min="2825" max="2825" width="57.85546875" style="120" bestFit="1" customWidth="1"/>
    <col min="2826" max="2826" width="35.28515625" style="120" bestFit="1" customWidth="1"/>
    <col min="2827" max="2827" width="28.140625" style="120" bestFit="1" customWidth="1"/>
    <col min="2828" max="2828" width="33.140625" style="120" bestFit="1" customWidth="1"/>
    <col min="2829" max="2829" width="26" style="120" bestFit="1" customWidth="1"/>
    <col min="2830" max="2830" width="19.140625" style="120" bestFit="1" customWidth="1"/>
    <col min="2831" max="2831" width="10.42578125" style="120" customWidth="1"/>
    <col min="2832" max="2832" width="11.85546875" style="120" customWidth="1"/>
    <col min="2833" max="2833" width="14.7109375" style="120" customWidth="1"/>
    <col min="2834" max="2834" width="9" style="120" bestFit="1" customWidth="1"/>
    <col min="2835" max="3074" width="9.140625" style="120"/>
    <col min="3075" max="3075" width="4.7109375" style="120" bestFit="1" customWidth="1"/>
    <col min="3076" max="3076" width="9.7109375" style="120" bestFit="1" customWidth="1"/>
    <col min="3077" max="3077" width="10" style="120" bestFit="1" customWidth="1"/>
    <col min="3078" max="3078" width="8.85546875" style="120" bestFit="1" customWidth="1"/>
    <col min="3079" max="3079" width="22.85546875" style="120" customWidth="1"/>
    <col min="3080" max="3080" width="59.7109375" style="120" bestFit="1" customWidth="1"/>
    <col min="3081" max="3081" width="57.85546875" style="120" bestFit="1" customWidth="1"/>
    <col min="3082" max="3082" width="35.28515625" style="120" bestFit="1" customWidth="1"/>
    <col min="3083" max="3083" width="28.140625" style="120" bestFit="1" customWidth="1"/>
    <col min="3084" max="3084" width="33.140625" style="120" bestFit="1" customWidth="1"/>
    <col min="3085" max="3085" width="26" style="120" bestFit="1" customWidth="1"/>
    <col min="3086" max="3086" width="19.140625" style="120" bestFit="1" customWidth="1"/>
    <col min="3087" max="3087" width="10.42578125" style="120" customWidth="1"/>
    <col min="3088" max="3088" width="11.85546875" style="120" customWidth="1"/>
    <col min="3089" max="3089" width="14.7109375" style="120" customWidth="1"/>
    <col min="3090" max="3090" width="9" style="120" bestFit="1" customWidth="1"/>
    <col min="3091" max="3330" width="9.140625" style="120"/>
    <col min="3331" max="3331" width="4.7109375" style="120" bestFit="1" customWidth="1"/>
    <col min="3332" max="3332" width="9.7109375" style="120" bestFit="1" customWidth="1"/>
    <col min="3333" max="3333" width="10" style="120" bestFit="1" customWidth="1"/>
    <col min="3334" max="3334" width="8.85546875" style="120" bestFit="1" customWidth="1"/>
    <col min="3335" max="3335" width="22.85546875" style="120" customWidth="1"/>
    <col min="3336" max="3336" width="59.7109375" style="120" bestFit="1" customWidth="1"/>
    <col min="3337" max="3337" width="57.85546875" style="120" bestFit="1" customWidth="1"/>
    <col min="3338" max="3338" width="35.28515625" style="120" bestFit="1" customWidth="1"/>
    <col min="3339" max="3339" width="28.140625" style="120" bestFit="1" customWidth="1"/>
    <col min="3340" max="3340" width="33.140625" style="120" bestFit="1" customWidth="1"/>
    <col min="3341" max="3341" width="26" style="120" bestFit="1" customWidth="1"/>
    <col min="3342" max="3342" width="19.140625" style="120" bestFit="1" customWidth="1"/>
    <col min="3343" max="3343" width="10.42578125" style="120" customWidth="1"/>
    <col min="3344" max="3344" width="11.85546875" style="120" customWidth="1"/>
    <col min="3345" max="3345" width="14.7109375" style="120" customWidth="1"/>
    <col min="3346" max="3346" width="9" style="120" bestFit="1" customWidth="1"/>
    <col min="3347" max="3586" width="9.140625" style="120"/>
    <col min="3587" max="3587" width="4.7109375" style="120" bestFit="1" customWidth="1"/>
    <col min="3588" max="3588" width="9.7109375" style="120" bestFit="1" customWidth="1"/>
    <col min="3589" max="3589" width="10" style="120" bestFit="1" customWidth="1"/>
    <col min="3590" max="3590" width="8.85546875" style="120" bestFit="1" customWidth="1"/>
    <col min="3591" max="3591" width="22.85546875" style="120" customWidth="1"/>
    <col min="3592" max="3592" width="59.7109375" style="120" bestFit="1" customWidth="1"/>
    <col min="3593" max="3593" width="57.85546875" style="120" bestFit="1" customWidth="1"/>
    <col min="3594" max="3594" width="35.28515625" style="120" bestFit="1" customWidth="1"/>
    <col min="3595" max="3595" width="28.140625" style="120" bestFit="1" customWidth="1"/>
    <col min="3596" max="3596" width="33.140625" style="120" bestFit="1" customWidth="1"/>
    <col min="3597" max="3597" width="26" style="120" bestFit="1" customWidth="1"/>
    <col min="3598" max="3598" width="19.140625" style="120" bestFit="1" customWidth="1"/>
    <col min="3599" max="3599" width="10.42578125" style="120" customWidth="1"/>
    <col min="3600" max="3600" width="11.85546875" style="120" customWidth="1"/>
    <col min="3601" max="3601" width="14.7109375" style="120" customWidth="1"/>
    <col min="3602" max="3602" width="9" style="120" bestFit="1" customWidth="1"/>
    <col min="3603" max="3842" width="9.140625" style="120"/>
    <col min="3843" max="3843" width="4.7109375" style="120" bestFit="1" customWidth="1"/>
    <col min="3844" max="3844" width="9.7109375" style="120" bestFit="1" customWidth="1"/>
    <col min="3845" max="3845" width="10" style="120" bestFit="1" customWidth="1"/>
    <col min="3846" max="3846" width="8.85546875" style="120" bestFit="1" customWidth="1"/>
    <col min="3847" max="3847" width="22.85546875" style="120" customWidth="1"/>
    <col min="3848" max="3848" width="59.7109375" style="120" bestFit="1" customWidth="1"/>
    <col min="3849" max="3849" width="57.85546875" style="120" bestFit="1" customWidth="1"/>
    <col min="3850" max="3850" width="35.28515625" style="120" bestFit="1" customWidth="1"/>
    <col min="3851" max="3851" width="28.140625" style="120" bestFit="1" customWidth="1"/>
    <col min="3852" max="3852" width="33.140625" style="120" bestFit="1" customWidth="1"/>
    <col min="3853" max="3853" width="26" style="120" bestFit="1" customWidth="1"/>
    <col min="3854" max="3854" width="19.140625" style="120" bestFit="1" customWidth="1"/>
    <col min="3855" max="3855" width="10.42578125" style="120" customWidth="1"/>
    <col min="3856" max="3856" width="11.85546875" style="120" customWidth="1"/>
    <col min="3857" max="3857" width="14.7109375" style="120" customWidth="1"/>
    <col min="3858" max="3858" width="9" style="120" bestFit="1" customWidth="1"/>
    <col min="3859" max="4098" width="9.140625" style="120"/>
    <col min="4099" max="4099" width="4.7109375" style="120" bestFit="1" customWidth="1"/>
    <col min="4100" max="4100" width="9.7109375" style="120" bestFit="1" customWidth="1"/>
    <col min="4101" max="4101" width="10" style="120" bestFit="1" customWidth="1"/>
    <col min="4102" max="4102" width="8.85546875" style="120" bestFit="1" customWidth="1"/>
    <col min="4103" max="4103" width="22.85546875" style="120" customWidth="1"/>
    <col min="4104" max="4104" width="59.7109375" style="120" bestFit="1" customWidth="1"/>
    <col min="4105" max="4105" width="57.85546875" style="120" bestFit="1" customWidth="1"/>
    <col min="4106" max="4106" width="35.28515625" style="120" bestFit="1" customWidth="1"/>
    <col min="4107" max="4107" width="28.140625" style="120" bestFit="1" customWidth="1"/>
    <col min="4108" max="4108" width="33.140625" style="120" bestFit="1" customWidth="1"/>
    <col min="4109" max="4109" width="26" style="120" bestFit="1" customWidth="1"/>
    <col min="4110" max="4110" width="19.140625" style="120" bestFit="1" customWidth="1"/>
    <col min="4111" max="4111" width="10.42578125" style="120" customWidth="1"/>
    <col min="4112" max="4112" width="11.85546875" style="120" customWidth="1"/>
    <col min="4113" max="4113" width="14.7109375" style="120" customWidth="1"/>
    <col min="4114" max="4114" width="9" style="120" bestFit="1" customWidth="1"/>
    <col min="4115" max="4354" width="9.140625" style="120"/>
    <col min="4355" max="4355" width="4.7109375" style="120" bestFit="1" customWidth="1"/>
    <col min="4356" max="4356" width="9.7109375" style="120" bestFit="1" customWidth="1"/>
    <col min="4357" max="4357" width="10" style="120" bestFit="1" customWidth="1"/>
    <col min="4358" max="4358" width="8.85546875" style="120" bestFit="1" customWidth="1"/>
    <col min="4359" max="4359" width="22.85546875" style="120" customWidth="1"/>
    <col min="4360" max="4360" width="59.7109375" style="120" bestFit="1" customWidth="1"/>
    <col min="4361" max="4361" width="57.85546875" style="120" bestFit="1" customWidth="1"/>
    <col min="4362" max="4362" width="35.28515625" style="120" bestFit="1" customWidth="1"/>
    <col min="4363" max="4363" width="28.140625" style="120" bestFit="1" customWidth="1"/>
    <col min="4364" max="4364" width="33.140625" style="120" bestFit="1" customWidth="1"/>
    <col min="4365" max="4365" width="26" style="120" bestFit="1" customWidth="1"/>
    <col min="4366" max="4366" width="19.140625" style="120" bestFit="1" customWidth="1"/>
    <col min="4367" max="4367" width="10.42578125" style="120" customWidth="1"/>
    <col min="4368" max="4368" width="11.85546875" style="120" customWidth="1"/>
    <col min="4369" max="4369" width="14.7109375" style="120" customWidth="1"/>
    <col min="4370" max="4370" width="9" style="120" bestFit="1" customWidth="1"/>
    <col min="4371" max="4610" width="9.140625" style="120"/>
    <col min="4611" max="4611" width="4.7109375" style="120" bestFit="1" customWidth="1"/>
    <col min="4612" max="4612" width="9.7109375" style="120" bestFit="1" customWidth="1"/>
    <col min="4613" max="4613" width="10" style="120" bestFit="1" customWidth="1"/>
    <col min="4614" max="4614" width="8.85546875" style="120" bestFit="1" customWidth="1"/>
    <col min="4615" max="4615" width="22.85546875" style="120" customWidth="1"/>
    <col min="4616" max="4616" width="59.7109375" style="120" bestFit="1" customWidth="1"/>
    <col min="4617" max="4617" width="57.85546875" style="120" bestFit="1" customWidth="1"/>
    <col min="4618" max="4618" width="35.28515625" style="120" bestFit="1" customWidth="1"/>
    <col min="4619" max="4619" width="28.140625" style="120" bestFit="1" customWidth="1"/>
    <col min="4620" max="4620" width="33.140625" style="120" bestFit="1" customWidth="1"/>
    <col min="4621" max="4621" width="26" style="120" bestFit="1" customWidth="1"/>
    <col min="4622" max="4622" width="19.140625" style="120" bestFit="1" customWidth="1"/>
    <col min="4623" max="4623" width="10.42578125" style="120" customWidth="1"/>
    <col min="4624" max="4624" width="11.85546875" style="120" customWidth="1"/>
    <col min="4625" max="4625" width="14.7109375" style="120" customWidth="1"/>
    <col min="4626" max="4626" width="9" style="120" bestFit="1" customWidth="1"/>
    <col min="4627" max="4866" width="9.140625" style="120"/>
    <col min="4867" max="4867" width="4.7109375" style="120" bestFit="1" customWidth="1"/>
    <col min="4868" max="4868" width="9.7109375" style="120" bestFit="1" customWidth="1"/>
    <col min="4869" max="4869" width="10" style="120" bestFit="1" customWidth="1"/>
    <col min="4870" max="4870" width="8.85546875" style="120" bestFit="1" customWidth="1"/>
    <col min="4871" max="4871" width="22.85546875" style="120" customWidth="1"/>
    <col min="4872" max="4872" width="59.7109375" style="120" bestFit="1" customWidth="1"/>
    <col min="4873" max="4873" width="57.85546875" style="120" bestFit="1" customWidth="1"/>
    <col min="4874" max="4874" width="35.28515625" style="120" bestFit="1" customWidth="1"/>
    <col min="4875" max="4875" width="28.140625" style="120" bestFit="1" customWidth="1"/>
    <col min="4876" max="4876" width="33.140625" style="120" bestFit="1" customWidth="1"/>
    <col min="4877" max="4877" width="26" style="120" bestFit="1" customWidth="1"/>
    <col min="4878" max="4878" width="19.140625" style="120" bestFit="1" customWidth="1"/>
    <col min="4879" max="4879" width="10.42578125" style="120" customWidth="1"/>
    <col min="4880" max="4880" width="11.85546875" style="120" customWidth="1"/>
    <col min="4881" max="4881" width="14.7109375" style="120" customWidth="1"/>
    <col min="4882" max="4882" width="9" style="120" bestFit="1" customWidth="1"/>
    <col min="4883" max="5122" width="9.140625" style="120"/>
    <col min="5123" max="5123" width="4.7109375" style="120" bestFit="1" customWidth="1"/>
    <col min="5124" max="5124" width="9.7109375" style="120" bestFit="1" customWidth="1"/>
    <col min="5125" max="5125" width="10" style="120" bestFit="1" customWidth="1"/>
    <col min="5126" max="5126" width="8.85546875" style="120" bestFit="1" customWidth="1"/>
    <col min="5127" max="5127" width="22.85546875" style="120" customWidth="1"/>
    <col min="5128" max="5128" width="59.7109375" style="120" bestFit="1" customWidth="1"/>
    <col min="5129" max="5129" width="57.85546875" style="120" bestFit="1" customWidth="1"/>
    <col min="5130" max="5130" width="35.28515625" style="120" bestFit="1" customWidth="1"/>
    <col min="5131" max="5131" width="28.140625" style="120" bestFit="1" customWidth="1"/>
    <col min="5132" max="5132" width="33.140625" style="120" bestFit="1" customWidth="1"/>
    <col min="5133" max="5133" width="26" style="120" bestFit="1" customWidth="1"/>
    <col min="5134" max="5134" width="19.140625" style="120" bestFit="1" customWidth="1"/>
    <col min="5135" max="5135" width="10.42578125" style="120" customWidth="1"/>
    <col min="5136" max="5136" width="11.85546875" style="120" customWidth="1"/>
    <col min="5137" max="5137" width="14.7109375" style="120" customWidth="1"/>
    <col min="5138" max="5138" width="9" style="120" bestFit="1" customWidth="1"/>
    <col min="5139" max="5378" width="9.140625" style="120"/>
    <col min="5379" max="5379" width="4.7109375" style="120" bestFit="1" customWidth="1"/>
    <col min="5380" max="5380" width="9.7109375" style="120" bestFit="1" customWidth="1"/>
    <col min="5381" max="5381" width="10" style="120" bestFit="1" customWidth="1"/>
    <col min="5382" max="5382" width="8.85546875" style="120" bestFit="1" customWidth="1"/>
    <col min="5383" max="5383" width="22.85546875" style="120" customWidth="1"/>
    <col min="5384" max="5384" width="59.7109375" style="120" bestFit="1" customWidth="1"/>
    <col min="5385" max="5385" width="57.85546875" style="120" bestFit="1" customWidth="1"/>
    <col min="5386" max="5386" width="35.28515625" style="120" bestFit="1" customWidth="1"/>
    <col min="5387" max="5387" width="28.140625" style="120" bestFit="1" customWidth="1"/>
    <col min="5388" max="5388" width="33.140625" style="120" bestFit="1" customWidth="1"/>
    <col min="5389" max="5389" width="26" style="120" bestFit="1" customWidth="1"/>
    <col min="5390" max="5390" width="19.140625" style="120" bestFit="1" customWidth="1"/>
    <col min="5391" max="5391" width="10.42578125" style="120" customWidth="1"/>
    <col min="5392" max="5392" width="11.85546875" style="120" customWidth="1"/>
    <col min="5393" max="5393" width="14.7109375" style="120" customWidth="1"/>
    <col min="5394" max="5394" width="9" style="120" bestFit="1" customWidth="1"/>
    <col min="5395" max="5634" width="9.140625" style="120"/>
    <col min="5635" max="5635" width="4.7109375" style="120" bestFit="1" customWidth="1"/>
    <col min="5636" max="5636" width="9.7109375" style="120" bestFit="1" customWidth="1"/>
    <col min="5637" max="5637" width="10" style="120" bestFit="1" customWidth="1"/>
    <col min="5638" max="5638" width="8.85546875" style="120" bestFit="1" customWidth="1"/>
    <col min="5639" max="5639" width="22.85546875" style="120" customWidth="1"/>
    <col min="5640" max="5640" width="59.7109375" style="120" bestFit="1" customWidth="1"/>
    <col min="5641" max="5641" width="57.85546875" style="120" bestFit="1" customWidth="1"/>
    <col min="5642" max="5642" width="35.28515625" style="120" bestFit="1" customWidth="1"/>
    <col min="5643" max="5643" width="28.140625" style="120" bestFit="1" customWidth="1"/>
    <col min="5644" max="5644" width="33.140625" style="120" bestFit="1" customWidth="1"/>
    <col min="5645" max="5645" width="26" style="120" bestFit="1" customWidth="1"/>
    <col min="5646" max="5646" width="19.140625" style="120" bestFit="1" customWidth="1"/>
    <col min="5647" max="5647" width="10.42578125" style="120" customWidth="1"/>
    <col min="5648" max="5648" width="11.85546875" style="120" customWidth="1"/>
    <col min="5649" max="5649" width="14.7109375" style="120" customWidth="1"/>
    <col min="5650" max="5650" width="9" style="120" bestFit="1" customWidth="1"/>
    <col min="5651" max="5890" width="9.140625" style="120"/>
    <col min="5891" max="5891" width="4.7109375" style="120" bestFit="1" customWidth="1"/>
    <col min="5892" max="5892" width="9.7109375" style="120" bestFit="1" customWidth="1"/>
    <col min="5893" max="5893" width="10" style="120" bestFit="1" customWidth="1"/>
    <col min="5894" max="5894" width="8.85546875" style="120" bestFit="1" customWidth="1"/>
    <col min="5895" max="5895" width="22.85546875" style="120" customWidth="1"/>
    <col min="5896" max="5896" width="59.7109375" style="120" bestFit="1" customWidth="1"/>
    <col min="5897" max="5897" width="57.85546875" style="120" bestFit="1" customWidth="1"/>
    <col min="5898" max="5898" width="35.28515625" style="120" bestFit="1" customWidth="1"/>
    <col min="5899" max="5899" width="28.140625" style="120" bestFit="1" customWidth="1"/>
    <col min="5900" max="5900" width="33.140625" style="120" bestFit="1" customWidth="1"/>
    <col min="5901" max="5901" width="26" style="120" bestFit="1" customWidth="1"/>
    <col min="5902" max="5902" width="19.140625" style="120" bestFit="1" customWidth="1"/>
    <col min="5903" max="5903" width="10.42578125" style="120" customWidth="1"/>
    <col min="5904" max="5904" width="11.85546875" style="120" customWidth="1"/>
    <col min="5905" max="5905" width="14.7109375" style="120" customWidth="1"/>
    <col min="5906" max="5906" width="9" style="120" bestFit="1" customWidth="1"/>
    <col min="5907" max="6146" width="9.140625" style="120"/>
    <col min="6147" max="6147" width="4.7109375" style="120" bestFit="1" customWidth="1"/>
    <col min="6148" max="6148" width="9.7109375" style="120" bestFit="1" customWidth="1"/>
    <col min="6149" max="6149" width="10" style="120" bestFit="1" customWidth="1"/>
    <col min="6150" max="6150" width="8.85546875" style="120" bestFit="1" customWidth="1"/>
    <col min="6151" max="6151" width="22.85546875" style="120" customWidth="1"/>
    <col min="6152" max="6152" width="59.7109375" style="120" bestFit="1" customWidth="1"/>
    <col min="6153" max="6153" width="57.85546875" style="120" bestFit="1" customWidth="1"/>
    <col min="6154" max="6154" width="35.28515625" style="120" bestFit="1" customWidth="1"/>
    <col min="6155" max="6155" width="28.140625" style="120" bestFit="1" customWidth="1"/>
    <col min="6156" max="6156" width="33.140625" style="120" bestFit="1" customWidth="1"/>
    <col min="6157" max="6157" width="26" style="120" bestFit="1" customWidth="1"/>
    <col min="6158" max="6158" width="19.140625" style="120" bestFit="1" customWidth="1"/>
    <col min="6159" max="6159" width="10.42578125" style="120" customWidth="1"/>
    <col min="6160" max="6160" width="11.85546875" style="120" customWidth="1"/>
    <col min="6161" max="6161" width="14.7109375" style="120" customWidth="1"/>
    <col min="6162" max="6162" width="9" style="120" bestFit="1" customWidth="1"/>
    <col min="6163" max="6402" width="9.140625" style="120"/>
    <col min="6403" max="6403" width="4.7109375" style="120" bestFit="1" customWidth="1"/>
    <col min="6404" max="6404" width="9.7109375" style="120" bestFit="1" customWidth="1"/>
    <col min="6405" max="6405" width="10" style="120" bestFit="1" customWidth="1"/>
    <col min="6406" max="6406" width="8.85546875" style="120" bestFit="1" customWidth="1"/>
    <col min="6407" max="6407" width="22.85546875" style="120" customWidth="1"/>
    <col min="6408" max="6408" width="59.7109375" style="120" bestFit="1" customWidth="1"/>
    <col min="6409" max="6409" width="57.85546875" style="120" bestFit="1" customWidth="1"/>
    <col min="6410" max="6410" width="35.28515625" style="120" bestFit="1" customWidth="1"/>
    <col min="6411" max="6411" width="28.140625" style="120" bestFit="1" customWidth="1"/>
    <col min="6412" max="6412" width="33.140625" style="120" bestFit="1" customWidth="1"/>
    <col min="6413" max="6413" width="26" style="120" bestFit="1" customWidth="1"/>
    <col min="6414" max="6414" width="19.140625" style="120" bestFit="1" customWidth="1"/>
    <col min="6415" max="6415" width="10.42578125" style="120" customWidth="1"/>
    <col min="6416" max="6416" width="11.85546875" style="120" customWidth="1"/>
    <col min="6417" max="6417" width="14.7109375" style="120" customWidth="1"/>
    <col min="6418" max="6418" width="9" style="120" bestFit="1" customWidth="1"/>
    <col min="6419" max="6658" width="9.140625" style="120"/>
    <col min="6659" max="6659" width="4.7109375" style="120" bestFit="1" customWidth="1"/>
    <col min="6660" max="6660" width="9.7109375" style="120" bestFit="1" customWidth="1"/>
    <col min="6661" max="6661" width="10" style="120" bestFit="1" customWidth="1"/>
    <col min="6662" max="6662" width="8.85546875" style="120" bestFit="1" customWidth="1"/>
    <col min="6663" max="6663" width="22.85546875" style="120" customWidth="1"/>
    <col min="6664" max="6664" width="59.7109375" style="120" bestFit="1" customWidth="1"/>
    <col min="6665" max="6665" width="57.85546875" style="120" bestFit="1" customWidth="1"/>
    <col min="6666" max="6666" width="35.28515625" style="120" bestFit="1" customWidth="1"/>
    <col min="6667" max="6667" width="28.140625" style="120" bestFit="1" customWidth="1"/>
    <col min="6668" max="6668" width="33.140625" style="120" bestFit="1" customWidth="1"/>
    <col min="6669" max="6669" width="26" style="120" bestFit="1" customWidth="1"/>
    <col min="6670" max="6670" width="19.140625" style="120" bestFit="1" customWidth="1"/>
    <col min="6671" max="6671" width="10.42578125" style="120" customWidth="1"/>
    <col min="6672" max="6672" width="11.85546875" style="120" customWidth="1"/>
    <col min="6673" max="6673" width="14.7109375" style="120" customWidth="1"/>
    <col min="6674" max="6674" width="9" style="120" bestFit="1" customWidth="1"/>
    <col min="6675" max="6914" width="9.140625" style="120"/>
    <col min="6915" max="6915" width="4.7109375" style="120" bestFit="1" customWidth="1"/>
    <col min="6916" max="6916" width="9.7109375" style="120" bestFit="1" customWidth="1"/>
    <col min="6917" max="6917" width="10" style="120" bestFit="1" customWidth="1"/>
    <col min="6918" max="6918" width="8.85546875" style="120" bestFit="1" customWidth="1"/>
    <col min="6919" max="6919" width="22.85546875" style="120" customWidth="1"/>
    <col min="6920" max="6920" width="59.7109375" style="120" bestFit="1" customWidth="1"/>
    <col min="6921" max="6921" width="57.85546875" style="120" bestFit="1" customWidth="1"/>
    <col min="6922" max="6922" width="35.28515625" style="120" bestFit="1" customWidth="1"/>
    <col min="6923" max="6923" width="28.140625" style="120" bestFit="1" customWidth="1"/>
    <col min="6924" max="6924" width="33.140625" style="120" bestFit="1" customWidth="1"/>
    <col min="6925" max="6925" width="26" style="120" bestFit="1" customWidth="1"/>
    <col min="6926" max="6926" width="19.140625" style="120" bestFit="1" customWidth="1"/>
    <col min="6927" max="6927" width="10.42578125" style="120" customWidth="1"/>
    <col min="6928" max="6928" width="11.85546875" style="120" customWidth="1"/>
    <col min="6929" max="6929" width="14.7109375" style="120" customWidth="1"/>
    <col min="6930" max="6930" width="9" style="120" bestFit="1" customWidth="1"/>
    <col min="6931" max="7170" width="9.140625" style="120"/>
    <col min="7171" max="7171" width="4.7109375" style="120" bestFit="1" customWidth="1"/>
    <col min="7172" max="7172" width="9.7109375" style="120" bestFit="1" customWidth="1"/>
    <col min="7173" max="7173" width="10" style="120" bestFit="1" customWidth="1"/>
    <col min="7174" max="7174" width="8.85546875" style="120" bestFit="1" customWidth="1"/>
    <col min="7175" max="7175" width="22.85546875" style="120" customWidth="1"/>
    <col min="7176" max="7176" width="59.7109375" style="120" bestFit="1" customWidth="1"/>
    <col min="7177" max="7177" width="57.85546875" style="120" bestFit="1" customWidth="1"/>
    <col min="7178" max="7178" width="35.28515625" style="120" bestFit="1" customWidth="1"/>
    <col min="7179" max="7179" width="28.140625" style="120" bestFit="1" customWidth="1"/>
    <col min="7180" max="7180" width="33.140625" style="120" bestFit="1" customWidth="1"/>
    <col min="7181" max="7181" width="26" style="120" bestFit="1" customWidth="1"/>
    <col min="7182" max="7182" width="19.140625" style="120" bestFit="1" customWidth="1"/>
    <col min="7183" max="7183" width="10.42578125" style="120" customWidth="1"/>
    <col min="7184" max="7184" width="11.85546875" style="120" customWidth="1"/>
    <col min="7185" max="7185" width="14.7109375" style="120" customWidth="1"/>
    <col min="7186" max="7186" width="9" style="120" bestFit="1" customWidth="1"/>
    <col min="7187" max="7426" width="9.140625" style="120"/>
    <col min="7427" max="7427" width="4.7109375" style="120" bestFit="1" customWidth="1"/>
    <col min="7428" max="7428" width="9.7109375" style="120" bestFit="1" customWidth="1"/>
    <col min="7429" max="7429" width="10" style="120" bestFit="1" customWidth="1"/>
    <col min="7430" max="7430" width="8.85546875" style="120" bestFit="1" customWidth="1"/>
    <col min="7431" max="7431" width="22.85546875" style="120" customWidth="1"/>
    <col min="7432" max="7432" width="59.7109375" style="120" bestFit="1" customWidth="1"/>
    <col min="7433" max="7433" width="57.85546875" style="120" bestFit="1" customWidth="1"/>
    <col min="7434" max="7434" width="35.28515625" style="120" bestFit="1" customWidth="1"/>
    <col min="7435" max="7435" width="28.140625" style="120" bestFit="1" customWidth="1"/>
    <col min="7436" max="7436" width="33.140625" style="120" bestFit="1" customWidth="1"/>
    <col min="7437" max="7437" width="26" style="120" bestFit="1" customWidth="1"/>
    <col min="7438" max="7438" width="19.140625" style="120" bestFit="1" customWidth="1"/>
    <col min="7439" max="7439" width="10.42578125" style="120" customWidth="1"/>
    <col min="7440" max="7440" width="11.85546875" style="120" customWidth="1"/>
    <col min="7441" max="7441" width="14.7109375" style="120" customWidth="1"/>
    <col min="7442" max="7442" width="9" style="120" bestFit="1" customWidth="1"/>
    <col min="7443" max="7682" width="9.140625" style="120"/>
    <col min="7683" max="7683" width="4.7109375" style="120" bestFit="1" customWidth="1"/>
    <col min="7684" max="7684" width="9.7109375" style="120" bestFit="1" customWidth="1"/>
    <col min="7685" max="7685" width="10" style="120" bestFit="1" customWidth="1"/>
    <col min="7686" max="7686" width="8.85546875" style="120" bestFit="1" customWidth="1"/>
    <col min="7687" max="7687" width="22.85546875" style="120" customWidth="1"/>
    <col min="7688" max="7688" width="59.7109375" style="120" bestFit="1" customWidth="1"/>
    <col min="7689" max="7689" width="57.85546875" style="120" bestFit="1" customWidth="1"/>
    <col min="7690" max="7690" width="35.28515625" style="120" bestFit="1" customWidth="1"/>
    <col min="7691" max="7691" width="28.140625" style="120" bestFit="1" customWidth="1"/>
    <col min="7692" max="7692" width="33.140625" style="120" bestFit="1" customWidth="1"/>
    <col min="7693" max="7693" width="26" style="120" bestFit="1" customWidth="1"/>
    <col min="7694" max="7694" width="19.140625" style="120" bestFit="1" customWidth="1"/>
    <col min="7695" max="7695" width="10.42578125" style="120" customWidth="1"/>
    <col min="7696" max="7696" width="11.85546875" style="120" customWidth="1"/>
    <col min="7697" max="7697" width="14.7109375" style="120" customWidth="1"/>
    <col min="7698" max="7698" width="9" style="120" bestFit="1" customWidth="1"/>
    <col min="7699" max="7938" width="9.140625" style="120"/>
    <col min="7939" max="7939" width="4.7109375" style="120" bestFit="1" customWidth="1"/>
    <col min="7940" max="7940" width="9.7109375" style="120" bestFit="1" customWidth="1"/>
    <col min="7941" max="7941" width="10" style="120" bestFit="1" customWidth="1"/>
    <col min="7942" max="7942" width="8.85546875" style="120" bestFit="1" customWidth="1"/>
    <col min="7943" max="7943" width="22.85546875" style="120" customWidth="1"/>
    <col min="7944" max="7944" width="59.7109375" style="120" bestFit="1" customWidth="1"/>
    <col min="7945" max="7945" width="57.85546875" style="120" bestFit="1" customWidth="1"/>
    <col min="7946" max="7946" width="35.28515625" style="120" bestFit="1" customWidth="1"/>
    <col min="7947" max="7947" width="28.140625" style="120" bestFit="1" customWidth="1"/>
    <col min="7948" max="7948" width="33.140625" style="120" bestFit="1" customWidth="1"/>
    <col min="7949" max="7949" width="26" style="120" bestFit="1" customWidth="1"/>
    <col min="7950" max="7950" width="19.140625" style="120" bestFit="1" customWidth="1"/>
    <col min="7951" max="7951" width="10.42578125" style="120" customWidth="1"/>
    <col min="7952" max="7952" width="11.85546875" style="120" customWidth="1"/>
    <col min="7953" max="7953" width="14.7109375" style="120" customWidth="1"/>
    <col min="7954" max="7954" width="9" style="120" bestFit="1" customWidth="1"/>
    <col min="7955" max="8194" width="9.140625" style="120"/>
    <col min="8195" max="8195" width="4.7109375" style="120" bestFit="1" customWidth="1"/>
    <col min="8196" max="8196" width="9.7109375" style="120" bestFit="1" customWidth="1"/>
    <col min="8197" max="8197" width="10" style="120" bestFit="1" customWidth="1"/>
    <col min="8198" max="8198" width="8.85546875" style="120" bestFit="1" customWidth="1"/>
    <col min="8199" max="8199" width="22.85546875" style="120" customWidth="1"/>
    <col min="8200" max="8200" width="59.7109375" style="120" bestFit="1" customWidth="1"/>
    <col min="8201" max="8201" width="57.85546875" style="120" bestFit="1" customWidth="1"/>
    <col min="8202" max="8202" width="35.28515625" style="120" bestFit="1" customWidth="1"/>
    <col min="8203" max="8203" width="28.140625" style="120" bestFit="1" customWidth="1"/>
    <col min="8204" max="8204" width="33.140625" style="120" bestFit="1" customWidth="1"/>
    <col min="8205" max="8205" width="26" style="120" bestFit="1" customWidth="1"/>
    <col min="8206" max="8206" width="19.140625" style="120" bestFit="1" customWidth="1"/>
    <col min="8207" max="8207" width="10.42578125" style="120" customWidth="1"/>
    <col min="8208" max="8208" width="11.85546875" style="120" customWidth="1"/>
    <col min="8209" max="8209" width="14.7109375" style="120" customWidth="1"/>
    <col min="8210" max="8210" width="9" style="120" bestFit="1" customWidth="1"/>
    <col min="8211" max="8450" width="9.140625" style="120"/>
    <col min="8451" max="8451" width="4.7109375" style="120" bestFit="1" customWidth="1"/>
    <col min="8452" max="8452" width="9.7109375" style="120" bestFit="1" customWidth="1"/>
    <col min="8453" max="8453" width="10" style="120" bestFit="1" customWidth="1"/>
    <col min="8454" max="8454" width="8.85546875" style="120" bestFit="1" customWidth="1"/>
    <col min="8455" max="8455" width="22.85546875" style="120" customWidth="1"/>
    <col min="8456" max="8456" width="59.7109375" style="120" bestFit="1" customWidth="1"/>
    <col min="8457" max="8457" width="57.85546875" style="120" bestFit="1" customWidth="1"/>
    <col min="8458" max="8458" width="35.28515625" style="120" bestFit="1" customWidth="1"/>
    <col min="8459" max="8459" width="28.140625" style="120" bestFit="1" customWidth="1"/>
    <col min="8460" max="8460" width="33.140625" style="120" bestFit="1" customWidth="1"/>
    <col min="8461" max="8461" width="26" style="120" bestFit="1" customWidth="1"/>
    <col min="8462" max="8462" width="19.140625" style="120" bestFit="1" customWidth="1"/>
    <col min="8463" max="8463" width="10.42578125" style="120" customWidth="1"/>
    <col min="8464" max="8464" width="11.85546875" style="120" customWidth="1"/>
    <col min="8465" max="8465" width="14.7109375" style="120" customWidth="1"/>
    <col min="8466" max="8466" width="9" style="120" bestFit="1" customWidth="1"/>
    <col min="8467" max="8706" width="9.140625" style="120"/>
    <col min="8707" max="8707" width="4.7109375" style="120" bestFit="1" customWidth="1"/>
    <col min="8708" max="8708" width="9.7109375" style="120" bestFit="1" customWidth="1"/>
    <col min="8709" max="8709" width="10" style="120" bestFit="1" customWidth="1"/>
    <col min="8710" max="8710" width="8.85546875" style="120" bestFit="1" customWidth="1"/>
    <col min="8711" max="8711" width="22.85546875" style="120" customWidth="1"/>
    <col min="8712" max="8712" width="59.7109375" style="120" bestFit="1" customWidth="1"/>
    <col min="8713" max="8713" width="57.85546875" style="120" bestFit="1" customWidth="1"/>
    <col min="8714" max="8714" width="35.28515625" style="120" bestFit="1" customWidth="1"/>
    <col min="8715" max="8715" width="28.140625" style="120" bestFit="1" customWidth="1"/>
    <col min="8716" max="8716" width="33.140625" style="120" bestFit="1" customWidth="1"/>
    <col min="8717" max="8717" width="26" style="120" bestFit="1" customWidth="1"/>
    <col min="8718" max="8718" width="19.140625" style="120" bestFit="1" customWidth="1"/>
    <col min="8719" max="8719" width="10.42578125" style="120" customWidth="1"/>
    <col min="8720" max="8720" width="11.85546875" style="120" customWidth="1"/>
    <col min="8721" max="8721" width="14.7109375" style="120" customWidth="1"/>
    <col min="8722" max="8722" width="9" style="120" bestFit="1" customWidth="1"/>
    <col min="8723" max="8962" width="9.140625" style="120"/>
    <col min="8963" max="8963" width="4.7109375" style="120" bestFit="1" customWidth="1"/>
    <col min="8964" max="8964" width="9.7109375" style="120" bestFit="1" customWidth="1"/>
    <col min="8965" max="8965" width="10" style="120" bestFit="1" customWidth="1"/>
    <col min="8966" max="8966" width="8.85546875" style="120" bestFit="1" customWidth="1"/>
    <col min="8967" max="8967" width="22.85546875" style="120" customWidth="1"/>
    <col min="8968" max="8968" width="59.7109375" style="120" bestFit="1" customWidth="1"/>
    <col min="8969" max="8969" width="57.85546875" style="120" bestFit="1" customWidth="1"/>
    <col min="8970" max="8970" width="35.28515625" style="120" bestFit="1" customWidth="1"/>
    <col min="8971" max="8971" width="28.140625" style="120" bestFit="1" customWidth="1"/>
    <col min="8972" max="8972" width="33.140625" style="120" bestFit="1" customWidth="1"/>
    <col min="8973" max="8973" width="26" style="120" bestFit="1" customWidth="1"/>
    <col min="8974" max="8974" width="19.140625" style="120" bestFit="1" customWidth="1"/>
    <col min="8975" max="8975" width="10.42578125" style="120" customWidth="1"/>
    <col min="8976" max="8976" width="11.85546875" style="120" customWidth="1"/>
    <col min="8977" max="8977" width="14.7109375" style="120" customWidth="1"/>
    <col min="8978" max="8978" width="9" style="120" bestFit="1" customWidth="1"/>
    <col min="8979" max="9218" width="9.140625" style="120"/>
    <col min="9219" max="9219" width="4.7109375" style="120" bestFit="1" customWidth="1"/>
    <col min="9220" max="9220" width="9.7109375" style="120" bestFit="1" customWidth="1"/>
    <col min="9221" max="9221" width="10" style="120" bestFit="1" customWidth="1"/>
    <col min="9222" max="9222" width="8.85546875" style="120" bestFit="1" customWidth="1"/>
    <col min="9223" max="9223" width="22.85546875" style="120" customWidth="1"/>
    <col min="9224" max="9224" width="59.7109375" style="120" bestFit="1" customWidth="1"/>
    <col min="9225" max="9225" width="57.85546875" style="120" bestFit="1" customWidth="1"/>
    <col min="9226" max="9226" width="35.28515625" style="120" bestFit="1" customWidth="1"/>
    <col min="9227" max="9227" width="28.140625" style="120" bestFit="1" customWidth="1"/>
    <col min="9228" max="9228" width="33.140625" style="120" bestFit="1" customWidth="1"/>
    <col min="9229" max="9229" width="26" style="120" bestFit="1" customWidth="1"/>
    <col min="9230" max="9230" width="19.140625" style="120" bestFit="1" customWidth="1"/>
    <col min="9231" max="9231" width="10.42578125" style="120" customWidth="1"/>
    <col min="9232" max="9232" width="11.85546875" style="120" customWidth="1"/>
    <col min="9233" max="9233" width="14.7109375" style="120" customWidth="1"/>
    <col min="9234" max="9234" width="9" style="120" bestFit="1" customWidth="1"/>
    <col min="9235" max="9474" width="9.140625" style="120"/>
    <col min="9475" max="9475" width="4.7109375" style="120" bestFit="1" customWidth="1"/>
    <col min="9476" max="9476" width="9.7109375" style="120" bestFit="1" customWidth="1"/>
    <col min="9477" max="9477" width="10" style="120" bestFit="1" customWidth="1"/>
    <col min="9478" max="9478" width="8.85546875" style="120" bestFit="1" customWidth="1"/>
    <col min="9479" max="9479" width="22.85546875" style="120" customWidth="1"/>
    <col min="9480" max="9480" width="59.7109375" style="120" bestFit="1" customWidth="1"/>
    <col min="9481" max="9481" width="57.85546875" style="120" bestFit="1" customWidth="1"/>
    <col min="9482" max="9482" width="35.28515625" style="120" bestFit="1" customWidth="1"/>
    <col min="9483" max="9483" width="28.140625" style="120" bestFit="1" customWidth="1"/>
    <col min="9484" max="9484" width="33.140625" style="120" bestFit="1" customWidth="1"/>
    <col min="9485" max="9485" width="26" style="120" bestFit="1" customWidth="1"/>
    <col min="9486" max="9486" width="19.140625" style="120" bestFit="1" customWidth="1"/>
    <col min="9487" max="9487" width="10.42578125" style="120" customWidth="1"/>
    <col min="9488" max="9488" width="11.85546875" style="120" customWidth="1"/>
    <col min="9489" max="9489" width="14.7109375" style="120" customWidth="1"/>
    <col min="9490" max="9490" width="9" style="120" bestFit="1" customWidth="1"/>
    <col min="9491" max="9730" width="9.140625" style="120"/>
    <col min="9731" max="9731" width="4.7109375" style="120" bestFit="1" customWidth="1"/>
    <col min="9732" max="9732" width="9.7109375" style="120" bestFit="1" customWidth="1"/>
    <col min="9733" max="9733" width="10" style="120" bestFit="1" customWidth="1"/>
    <col min="9734" max="9734" width="8.85546875" style="120" bestFit="1" customWidth="1"/>
    <col min="9735" max="9735" width="22.85546875" style="120" customWidth="1"/>
    <col min="9736" max="9736" width="59.7109375" style="120" bestFit="1" customWidth="1"/>
    <col min="9737" max="9737" width="57.85546875" style="120" bestFit="1" customWidth="1"/>
    <col min="9738" max="9738" width="35.28515625" style="120" bestFit="1" customWidth="1"/>
    <col min="9739" max="9739" width="28.140625" style="120" bestFit="1" customWidth="1"/>
    <col min="9740" max="9740" width="33.140625" style="120" bestFit="1" customWidth="1"/>
    <col min="9741" max="9741" width="26" style="120" bestFit="1" customWidth="1"/>
    <col min="9742" max="9742" width="19.140625" style="120" bestFit="1" customWidth="1"/>
    <col min="9743" max="9743" width="10.42578125" style="120" customWidth="1"/>
    <col min="9744" max="9744" width="11.85546875" style="120" customWidth="1"/>
    <col min="9745" max="9745" width="14.7109375" style="120" customWidth="1"/>
    <col min="9746" max="9746" width="9" style="120" bestFit="1" customWidth="1"/>
    <col min="9747" max="9986" width="9.140625" style="120"/>
    <col min="9987" max="9987" width="4.7109375" style="120" bestFit="1" customWidth="1"/>
    <col min="9988" max="9988" width="9.7109375" style="120" bestFit="1" customWidth="1"/>
    <col min="9989" max="9989" width="10" style="120" bestFit="1" customWidth="1"/>
    <col min="9990" max="9990" width="8.85546875" style="120" bestFit="1" customWidth="1"/>
    <col min="9991" max="9991" width="22.85546875" style="120" customWidth="1"/>
    <col min="9992" max="9992" width="59.7109375" style="120" bestFit="1" customWidth="1"/>
    <col min="9993" max="9993" width="57.85546875" style="120" bestFit="1" customWidth="1"/>
    <col min="9994" max="9994" width="35.28515625" style="120" bestFit="1" customWidth="1"/>
    <col min="9995" max="9995" width="28.140625" style="120" bestFit="1" customWidth="1"/>
    <col min="9996" max="9996" width="33.140625" style="120" bestFit="1" customWidth="1"/>
    <col min="9997" max="9997" width="26" style="120" bestFit="1" customWidth="1"/>
    <col min="9998" max="9998" width="19.140625" style="120" bestFit="1" customWidth="1"/>
    <col min="9999" max="9999" width="10.42578125" style="120" customWidth="1"/>
    <col min="10000" max="10000" width="11.85546875" style="120" customWidth="1"/>
    <col min="10001" max="10001" width="14.7109375" style="120" customWidth="1"/>
    <col min="10002" max="10002" width="9" style="120" bestFit="1" customWidth="1"/>
    <col min="10003" max="10242" width="9.140625" style="120"/>
    <col min="10243" max="10243" width="4.7109375" style="120" bestFit="1" customWidth="1"/>
    <col min="10244" max="10244" width="9.7109375" style="120" bestFit="1" customWidth="1"/>
    <col min="10245" max="10245" width="10" style="120" bestFit="1" customWidth="1"/>
    <col min="10246" max="10246" width="8.85546875" style="120" bestFit="1" customWidth="1"/>
    <col min="10247" max="10247" width="22.85546875" style="120" customWidth="1"/>
    <col min="10248" max="10248" width="59.7109375" style="120" bestFit="1" customWidth="1"/>
    <col min="10249" max="10249" width="57.85546875" style="120" bestFit="1" customWidth="1"/>
    <col min="10250" max="10250" width="35.28515625" style="120" bestFit="1" customWidth="1"/>
    <col min="10251" max="10251" width="28.140625" style="120" bestFit="1" customWidth="1"/>
    <col min="10252" max="10252" width="33.140625" style="120" bestFit="1" customWidth="1"/>
    <col min="10253" max="10253" width="26" style="120" bestFit="1" customWidth="1"/>
    <col min="10254" max="10254" width="19.140625" style="120" bestFit="1" customWidth="1"/>
    <col min="10255" max="10255" width="10.42578125" style="120" customWidth="1"/>
    <col min="10256" max="10256" width="11.85546875" style="120" customWidth="1"/>
    <col min="10257" max="10257" width="14.7109375" style="120" customWidth="1"/>
    <col min="10258" max="10258" width="9" style="120" bestFit="1" customWidth="1"/>
    <col min="10259" max="10498" width="9.140625" style="120"/>
    <col min="10499" max="10499" width="4.7109375" style="120" bestFit="1" customWidth="1"/>
    <col min="10500" max="10500" width="9.7109375" style="120" bestFit="1" customWidth="1"/>
    <col min="10501" max="10501" width="10" style="120" bestFit="1" customWidth="1"/>
    <col min="10502" max="10502" width="8.85546875" style="120" bestFit="1" customWidth="1"/>
    <col min="10503" max="10503" width="22.85546875" style="120" customWidth="1"/>
    <col min="10504" max="10504" width="59.7109375" style="120" bestFit="1" customWidth="1"/>
    <col min="10505" max="10505" width="57.85546875" style="120" bestFit="1" customWidth="1"/>
    <col min="10506" max="10506" width="35.28515625" style="120" bestFit="1" customWidth="1"/>
    <col min="10507" max="10507" width="28.140625" style="120" bestFit="1" customWidth="1"/>
    <col min="10508" max="10508" width="33.140625" style="120" bestFit="1" customWidth="1"/>
    <col min="10509" max="10509" width="26" style="120" bestFit="1" customWidth="1"/>
    <col min="10510" max="10510" width="19.140625" style="120" bestFit="1" customWidth="1"/>
    <col min="10511" max="10511" width="10.42578125" style="120" customWidth="1"/>
    <col min="10512" max="10512" width="11.85546875" style="120" customWidth="1"/>
    <col min="10513" max="10513" width="14.7109375" style="120" customWidth="1"/>
    <col min="10514" max="10514" width="9" style="120" bestFit="1" customWidth="1"/>
    <col min="10515" max="10754" width="9.140625" style="120"/>
    <col min="10755" max="10755" width="4.7109375" style="120" bestFit="1" customWidth="1"/>
    <col min="10756" max="10756" width="9.7109375" style="120" bestFit="1" customWidth="1"/>
    <col min="10757" max="10757" width="10" style="120" bestFit="1" customWidth="1"/>
    <col min="10758" max="10758" width="8.85546875" style="120" bestFit="1" customWidth="1"/>
    <col min="10759" max="10759" width="22.85546875" style="120" customWidth="1"/>
    <col min="10760" max="10760" width="59.7109375" style="120" bestFit="1" customWidth="1"/>
    <col min="10761" max="10761" width="57.85546875" style="120" bestFit="1" customWidth="1"/>
    <col min="10762" max="10762" width="35.28515625" style="120" bestFit="1" customWidth="1"/>
    <col min="10763" max="10763" width="28.140625" style="120" bestFit="1" customWidth="1"/>
    <col min="10764" max="10764" width="33.140625" style="120" bestFit="1" customWidth="1"/>
    <col min="10765" max="10765" width="26" style="120" bestFit="1" customWidth="1"/>
    <col min="10766" max="10766" width="19.140625" style="120" bestFit="1" customWidth="1"/>
    <col min="10767" max="10767" width="10.42578125" style="120" customWidth="1"/>
    <col min="10768" max="10768" width="11.85546875" style="120" customWidth="1"/>
    <col min="10769" max="10769" width="14.7109375" style="120" customWidth="1"/>
    <col min="10770" max="10770" width="9" style="120" bestFit="1" customWidth="1"/>
    <col min="10771" max="11010" width="9.140625" style="120"/>
    <col min="11011" max="11011" width="4.7109375" style="120" bestFit="1" customWidth="1"/>
    <col min="11012" max="11012" width="9.7109375" style="120" bestFit="1" customWidth="1"/>
    <col min="11013" max="11013" width="10" style="120" bestFit="1" customWidth="1"/>
    <col min="11014" max="11014" width="8.85546875" style="120" bestFit="1" customWidth="1"/>
    <col min="11015" max="11015" width="22.85546875" style="120" customWidth="1"/>
    <col min="11016" max="11016" width="59.7109375" style="120" bestFit="1" customWidth="1"/>
    <col min="11017" max="11017" width="57.85546875" style="120" bestFit="1" customWidth="1"/>
    <col min="11018" max="11018" width="35.28515625" style="120" bestFit="1" customWidth="1"/>
    <col min="11019" max="11019" width="28.140625" style="120" bestFit="1" customWidth="1"/>
    <col min="11020" max="11020" width="33.140625" style="120" bestFit="1" customWidth="1"/>
    <col min="11021" max="11021" width="26" style="120" bestFit="1" customWidth="1"/>
    <col min="11022" max="11022" width="19.140625" style="120" bestFit="1" customWidth="1"/>
    <col min="11023" max="11023" width="10.42578125" style="120" customWidth="1"/>
    <col min="11024" max="11024" width="11.85546875" style="120" customWidth="1"/>
    <col min="11025" max="11025" width="14.7109375" style="120" customWidth="1"/>
    <col min="11026" max="11026" width="9" style="120" bestFit="1" customWidth="1"/>
    <col min="11027" max="11266" width="9.140625" style="120"/>
    <col min="11267" max="11267" width="4.7109375" style="120" bestFit="1" customWidth="1"/>
    <col min="11268" max="11268" width="9.7109375" style="120" bestFit="1" customWidth="1"/>
    <col min="11269" max="11269" width="10" style="120" bestFit="1" customWidth="1"/>
    <col min="11270" max="11270" width="8.85546875" style="120" bestFit="1" customWidth="1"/>
    <col min="11271" max="11271" width="22.85546875" style="120" customWidth="1"/>
    <col min="11272" max="11272" width="59.7109375" style="120" bestFit="1" customWidth="1"/>
    <col min="11273" max="11273" width="57.85546875" style="120" bestFit="1" customWidth="1"/>
    <col min="11274" max="11274" width="35.28515625" style="120" bestFit="1" customWidth="1"/>
    <col min="11275" max="11275" width="28.140625" style="120" bestFit="1" customWidth="1"/>
    <col min="11276" max="11276" width="33.140625" style="120" bestFit="1" customWidth="1"/>
    <col min="11277" max="11277" width="26" style="120" bestFit="1" customWidth="1"/>
    <col min="11278" max="11278" width="19.140625" style="120" bestFit="1" customWidth="1"/>
    <col min="11279" max="11279" width="10.42578125" style="120" customWidth="1"/>
    <col min="11280" max="11280" width="11.85546875" style="120" customWidth="1"/>
    <col min="11281" max="11281" width="14.7109375" style="120" customWidth="1"/>
    <col min="11282" max="11282" width="9" style="120" bestFit="1" customWidth="1"/>
    <col min="11283" max="11522" width="9.140625" style="120"/>
    <col min="11523" max="11523" width="4.7109375" style="120" bestFit="1" customWidth="1"/>
    <col min="11524" max="11524" width="9.7109375" style="120" bestFit="1" customWidth="1"/>
    <col min="11525" max="11525" width="10" style="120" bestFit="1" customWidth="1"/>
    <col min="11526" max="11526" width="8.85546875" style="120" bestFit="1" customWidth="1"/>
    <col min="11527" max="11527" width="22.85546875" style="120" customWidth="1"/>
    <col min="11528" max="11528" width="59.7109375" style="120" bestFit="1" customWidth="1"/>
    <col min="11529" max="11529" width="57.85546875" style="120" bestFit="1" customWidth="1"/>
    <col min="11530" max="11530" width="35.28515625" style="120" bestFit="1" customWidth="1"/>
    <col min="11531" max="11531" width="28.140625" style="120" bestFit="1" customWidth="1"/>
    <col min="11532" max="11532" width="33.140625" style="120" bestFit="1" customWidth="1"/>
    <col min="11533" max="11533" width="26" style="120" bestFit="1" customWidth="1"/>
    <col min="11534" max="11534" width="19.140625" style="120" bestFit="1" customWidth="1"/>
    <col min="11535" max="11535" width="10.42578125" style="120" customWidth="1"/>
    <col min="11536" max="11536" width="11.85546875" style="120" customWidth="1"/>
    <col min="11537" max="11537" width="14.7109375" style="120" customWidth="1"/>
    <col min="11538" max="11538" width="9" style="120" bestFit="1" customWidth="1"/>
    <col min="11539" max="11778" width="9.140625" style="120"/>
    <col min="11779" max="11779" width="4.7109375" style="120" bestFit="1" customWidth="1"/>
    <col min="11780" max="11780" width="9.7109375" style="120" bestFit="1" customWidth="1"/>
    <col min="11781" max="11781" width="10" style="120" bestFit="1" customWidth="1"/>
    <col min="11782" max="11782" width="8.85546875" style="120" bestFit="1" customWidth="1"/>
    <col min="11783" max="11783" width="22.85546875" style="120" customWidth="1"/>
    <col min="11784" max="11784" width="59.7109375" style="120" bestFit="1" customWidth="1"/>
    <col min="11785" max="11785" width="57.85546875" style="120" bestFit="1" customWidth="1"/>
    <col min="11786" max="11786" width="35.28515625" style="120" bestFit="1" customWidth="1"/>
    <col min="11787" max="11787" width="28.140625" style="120" bestFit="1" customWidth="1"/>
    <col min="11788" max="11788" width="33.140625" style="120" bestFit="1" customWidth="1"/>
    <col min="11789" max="11789" width="26" style="120" bestFit="1" customWidth="1"/>
    <col min="11790" max="11790" width="19.140625" style="120" bestFit="1" customWidth="1"/>
    <col min="11791" max="11791" width="10.42578125" style="120" customWidth="1"/>
    <col min="11792" max="11792" width="11.85546875" style="120" customWidth="1"/>
    <col min="11793" max="11793" width="14.7109375" style="120" customWidth="1"/>
    <col min="11794" max="11794" width="9" style="120" bestFit="1" customWidth="1"/>
    <col min="11795" max="12034" width="9.140625" style="120"/>
    <col min="12035" max="12035" width="4.7109375" style="120" bestFit="1" customWidth="1"/>
    <col min="12036" max="12036" width="9.7109375" style="120" bestFit="1" customWidth="1"/>
    <col min="12037" max="12037" width="10" style="120" bestFit="1" customWidth="1"/>
    <col min="12038" max="12038" width="8.85546875" style="120" bestFit="1" customWidth="1"/>
    <col min="12039" max="12039" width="22.85546875" style="120" customWidth="1"/>
    <col min="12040" max="12040" width="59.7109375" style="120" bestFit="1" customWidth="1"/>
    <col min="12041" max="12041" width="57.85546875" style="120" bestFit="1" customWidth="1"/>
    <col min="12042" max="12042" width="35.28515625" style="120" bestFit="1" customWidth="1"/>
    <col min="12043" max="12043" width="28.140625" style="120" bestFit="1" customWidth="1"/>
    <col min="12044" max="12044" width="33.140625" style="120" bestFit="1" customWidth="1"/>
    <col min="12045" max="12045" width="26" style="120" bestFit="1" customWidth="1"/>
    <col min="12046" max="12046" width="19.140625" style="120" bestFit="1" customWidth="1"/>
    <col min="12047" max="12047" width="10.42578125" style="120" customWidth="1"/>
    <col min="12048" max="12048" width="11.85546875" style="120" customWidth="1"/>
    <col min="12049" max="12049" width="14.7109375" style="120" customWidth="1"/>
    <col min="12050" max="12050" width="9" style="120" bestFit="1" customWidth="1"/>
    <col min="12051" max="12290" width="9.140625" style="120"/>
    <col min="12291" max="12291" width="4.7109375" style="120" bestFit="1" customWidth="1"/>
    <col min="12292" max="12292" width="9.7109375" style="120" bestFit="1" customWidth="1"/>
    <col min="12293" max="12293" width="10" style="120" bestFit="1" customWidth="1"/>
    <col min="12294" max="12294" width="8.85546875" style="120" bestFit="1" customWidth="1"/>
    <col min="12295" max="12295" width="22.85546875" style="120" customWidth="1"/>
    <col min="12296" max="12296" width="59.7109375" style="120" bestFit="1" customWidth="1"/>
    <col min="12297" max="12297" width="57.85546875" style="120" bestFit="1" customWidth="1"/>
    <col min="12298" max="12298" width="35.28515625" style="120" bestFit="1" customWidth="1"/>
    <col min="12299" max="12299" width="28.140625" style="120" bestFit="1" customWidth="1"/>
    <col min="12300" max="12300" width="33.140625" style="120" bestFit="1" customWidth="1"/>
    <col min="12301" max="12301" width="26" style="120" bestFit="1" customWidth="1"/>
    <col min="12302" max="12302" width="19.140625" style="120" bestFit="1" customWidth="1"/>
    <col min="12303" max="12303" width="10.42578125" style="120" customWidth="1"/>
    <col min="12304" max="12304" width="11.85546875" style="120" customWidth="1"/>
    <col min="12305" max="12305" width="14.7109375" style="120" customWidth="1"/>
    <col min="12306" max="12306" width="9" style="120" bestFit="1" customWidth="1"/>
    <col min="12307" max="12546" width="9.140625" style="120"/>
    <col min="12547" max="12547" width="4.7109375" style="120" bestFit="1" customWidth="1"/>
    <col min="12548" max="12548" width="9.7109375" style="120" bestFit="1" customWidth="1"/>
    <col min="12549" max="12549" width="10" style="120" bestFit="1" customWidth="1"/>
    <col min="12550" max="12550" width="8.85546875" style="120" bestFit="1" customWidth="1"/>
    <col min="12551" max="12551" width="22.85546875" style="120" customWidth="1"/>
    <col min="12552" max="12552" width="59.7109375" style="120" bestFit="1" customWidth="1"/>
    <col min="12553" max="12553" width="57.85546875" style="120" bestFit="1" customWidth="1"/>
    <col min="12554" max="12554" width="35.28515625" style="120" bestFit="1" customWidth="1"/>
    <col min="12555" max="12555" width="28.140625" style="120" bestFit="1" customWidth="1"/>
    <col min="12556" max="12556" width="33.140625" style="120" bestFit="1" customWidth="1"/>
    <col min="12557" max="12557" width="26" style="120" bestFit="1" customWidth="1"/>
    <col min="12558" max="12558" width="19.140625" style="120" bestFit="1" customWidth="1"/>
    <col min="12559" max="12559" width="10.42578125" style="120" customWidth="1"/>
    <col min="12560" max="12560" width="11.85546875" style="120" customWidth="1"/>
    <col min="12561" max="12561" width="14.7109375" style="120" customWidth="1"/>
    <col min="12562" max="12562" width="9" style="120" bestFit="1" customWidth="1"/>
    <col min="12563" max="12802" width="9.140625" style="120"/>
    <col min="12803" max="12803" width="4.7109375" style="120" bestFit="1" customWidth="1"/>
    <col min="12804" max="12804" width="9.7109375" style="120" bestFit="1" customWidth="1"/>
    <col min="12805" max="12805" width="10" style="120" bestFit="1" customWidth="1"/>
    <col min="12806" max="12806" width="8.85546875" style="120" bestFit="1" customWidth="1"/>
    <col min="12807" max="12807" width="22.85546875" style="120" customWidth="1"/>
    <col min="12808" max="12808" width="59.7109375" style="120" bestFit="1" customWidth="1"/>
    <col min="12809" max="12809" width="57.85546875" style="120" bestFit="1" customWidth="1"/>
    <col min="12810" max="12810" width="35.28515625" style="120" bestFit="1" customWidth="1"/>
    <col min="12811" max="12811" width="28.140625" style="120" bestFit="1" customWidth="1"/>
    <col min="12812" max="12812" width="33.140625" style="120" bestFit="1" customWidth="1"/>
    <col min="12813" max="12813" width="26" style="120" bestFit="1" customWidth="1"/>
    <col min="12814" max="12814" width="19.140625" style="120" bestFit="1" customWidth="1"/>
    <col min="12815" max="12815" width="10.42578125" style="120" customWidth="1"/>
    <col min="12816" max="12816" width="11.85546875" style="120" customWidth="1"/>
    <col min="12817" max="12817" width="14.7109375" style="120" customWidth="1"/>
    <col min="12818" max="12818" width="9" style="120" bestFit="1" customWidth="1"/>
    <col min="12819" max="13058" width="9.140625" style="120"/>
    <col min="13059" max="13059" width="4.7109375" style="120" bestFit="1" customWidth="1"/>
    <col min="13060" max="13060" width="9.7109375" style="120" bestFit="1" customWidth="1"/>
    <col min="13061" max="13061" width="10" style="120" bestFit="1" customWidth="1"/>
    <col min="13062" max="13062" width="8.85546875" style="120" bestFit="1" customWidth="1"/>
    <col min="13063" max="13063" width="22.85546875" style="120" customWidth="1"/>
    <col min="13064" max="13064" width="59.7109375" style="120" bestFit="1" customWidth="1"/>
    <col min="13065" max="13065" width="57.85546875" style="120" bestFit="1" customWidth="1"/>
    <col min="13066" max="13066" width="35.28515625" style="120" bestFit="1" customWidth="1"/>
    <col min="13067" max="13067" width="28.140625" style="120" bestFit="1" customWidth="1"/>
    <col min="13068" max="13068" width="33.140625" style="120" bestFit="1" customWidth="1"/>
    <col min="13069" max="13069" width="26" style="120" bestFit="1" customWidth="1"/>
    <col min="13070" max="13070" width="19.140625" style="120" bestFit="1" customWidth="1"/>
    <col min="13071" max="13071" width="10.42578125" style="120" customWidth="1"/>
    <col min="13072" max="13072" width="11.85546875" style="120" customWidth="1"/>
    <col min="13073" max="13073" width="14.7109375" style="120" customWidth="1"/>
    <col min="13074" max="13074" width="9" style="120" bestFit="1" customWidth="1"/>
    <col min="13075" max="13314" width="9.140625" style="120"/>
    <col min="13315" max="13315" width="4.7109375" style="120" bestFit="1" customWidth="1"/>
    <col min="13316" max="13316" width="9.7109375" style="120" bestFit="1" customWidth="1"/>
    <col min="13317" max="13317" width="10" style="120" bestFit="1" customWidth="1"/>
    <col min="13318" max="13318" width="8.85546875" style="120" bestFit="1" customWidth="1"/>
    <col min="13319" max="13319" width="22.85546875" style="120" customWidth="1"/>
    <col min="13320" max="13320" width="59.7109375" style="120" bestFit="1" customWidth="1"/>
    <col min="13321" max="13321" width="57.85546875" style="120" bestFit="1" customWidth="1"/>
    <col min="13322" max="13322" width="35.28515625" style="120" bestFit="1" customWidth="1"/>
    <col min="13323" max="13323" width="28.140625" style="120" bestFit="1" customWidth="1"/>
    <col min="13324" max="13324" width="33.140625" style="120" bestFit="1" customWidth="1"/>
    <col min="13325" max="13325" width="26" style="120" bestFit="1" customWidth="1"/>
    <col min="13326" max="13326" width="19.140625" style="120" bestFit="1" customWidth="1"/>
    <col min="13327" max="13327" width="10.42578125" style="120" customWidth="1"/>
    <col min="13328" max="13328" width="11.85546875" style="120" customWidth="1"/>
    <col min="13329" max="13329" width="14.7109375" style="120" customWidth="1"/>
    <col min="13330" max="13330" width="9" style="120" bestFit="1" customWidth="1"/>
    <col min="13331" max="13570" width="9.140625" style="120"/>
    <col min="13571" max="13571" width="4.7109375" style="120" bestFit="1" customWidth="1"/>
    <col min="13572" max="13572" width="9.7109375" style="120" bestFit="1" customWidth="1"/>
    <col min="13573" max="13573" width="10" style="120" bestFit="1" customWidth="1"/>
    <col min="13574" max="13574" width="8.85546875" style="120" bestFit="1" customWidth="1"/>
    <col min="13575" max="13575" width="22.85546875" style="120" customWidth="1"/>
    <col min="13576" max="13576" width="59.7109375" style="120" bestFit="1" customWidth="1"/>
    <col min="13577" max="13577" width="57.85546875" style="120" bestFit="1" customWidth="1"/>
    <col min="13578" max="13578" width="35.28515625" style="120" bestFit="1" customWidth="1"/>
    <col min="13579" max="13579" width="28.140625" style="120" bestFit="1" customWidth="1"/>
    <col min="13580" max="13580" width="33.140625" style="120" bestFit="1" customWidth="1"/>
    <col min="13581" max="13581" width="26" style="120" bestFit="1" customWidth="1"/>
    <col min="13582" max="13582" width="19.140625" style="120" bestFit="1" customWidth="1"/>
    <col min="13583" max="13583" width="10.42578125" style="120" customWidth="1"/>
    <col min="13584" max="13584" width="11.85546875" style="120" customWidth="1"/>
    <col min="13585" max="13585" width="14.7109375" style="120" customWidth="1"/>
    <col min="13586" max="13586" width="9" style="120" bestFit="1" customWidth="1"/>
    <col min="13587" max="13826" width="9.140625" style="120"/>
    <col min="13827" max="13827" width="4.7109375" style="120" bestFit="1" customWidth="1"/>
    <col min="13828" max="13828" width="9.7109375" style="120" bestFit="1" customWidth="1"/>
    <col min="13829" max="13829" width="10" style="120" bestFit="1" customWidth="1"/>
    <col min="13830" max="13830" width="8.85546875" style="120" bestFit="1" customWidth="1"/>
    <col min="13831" max="13831" width="22.85546875" style="120" customWidth="1"/>
    <col min="13832" max="13832" width="59.7109375" style="120" bestFit="1" customWidth="1"/>
    <col min="13833" max="13833" width="57.85546875" style="120" bestFit="1" customWidth="1"/>
    <col min="13834" max="13834" width="35.28515625" style="120" bestFit="1" customWidth="1"/>
    <col min="13835" max="13835" width="28.140625" style="120" bestFit="1" customWidth="1"/>
    <col min="13836" max="13836" width="33.140625" style="120" bestFit="1" customWidth="1"/>
    <col min="13837" max="13837" width="26" style="120" bestFit="1" customWidth="1"/>
    <col min="13838" max="13838" width="19.140625" style="120" bestFit="1" customWidth="1"/>
    <col min="13839" max="13839" width="10.42578125" style="120" customWidth="1"/>
    <col min="13840" max="13840" width="11.85546875" style="120" customWidth="1"/>
    <col min="13841" max="13841" width="14.7109375" style="120" customWidth="1"/>
    <col min="13842" max="13842" width="9" style="120" bestFit="1" customWidth="1"/>
    <col min="13843" max="14082" width="9.140625" style="120"/>
    <col min="14083" max="14083" width="4.7109375" style="120" bestFit="1" customWidth="1"/>
    <col min="14084" max="14084" width="9.7109375" style="120" bestFit="1" customWidth="1"/>
    <col min="14085" max="14085" width="10" style="120" bestFit="1" customWidth="1"/>
    <col min="14086" max="14086" width="8.85546875" style="120" bestFit="1" customWidth="1"/>
    <col min="14087" max="14087" width="22.85546875" style="120" customWidth="1"/>
    <col min="14088" max="14088" width="59.7109375" style="120" bestFit="1" customWidth="1"/>
    <col min="14089" max="14089" width="57.85546875" style="120" bestFit="1" customWidth="1"/>
    <col min="14090" max="14090" width="35.28515625" style="120" bestFit="1" customWidth="1"/>
    <col min="14091" max="14091" width="28.140625" style="120" bestFit="1" customWidth="1"/>
    <col min="14092" max="14092" width="33.140625" style="120" bestFit="1" customWidth="1"/>
    <col min="14093" max="14093" width="26" style="120" bestFit="1" customWidth="1"/>
    <col min="14094" max="14094" width="19.140625" style="120" bestFit="1" customWidth="1"/>
    <col min="14095" max="14095" width="10.42578125" style="120" customWidth="1"/>
    <col min="14096" max="14096" width="11.85546875" style="120" customWidth="1"/>
    <col min="14097" max="14097" width="14.7109375" style="120" customWidth="1"/>
    <col min="14098" max="14098" width="9" style="120" bestFit="1" customWidth="1"/>
    <col min="14099" max="14338" width="9.140625" style="120"/>
    <col min="14339" max="14339" width="4.7109375" style="120" bestFit="1" customWidth="1"/>
    <col min="14340" max="14340" width="9.7109375" style="120" bestFit="1" customWidth="1"/>
    <col min="14341" max="14341" width="10" style="120" bestFit="1" customWidth="1"/>
    <col min="14342" max="14342" width="8.85546875" style="120" bestFit="1" customWidth="1"/>
    <col min="14343" max="14343" width="22.85546875" style="120" customWidth="1"/>
    <col min="14344" max="14344" width="59.7109375" style="120" bestFit="1" customWidth="1"/>
    <col min="14345" max="14345" width="57.85546875" style="120" bestFit="1" customWidth="1"/>
    <col min="14346" max="14346" width="35.28515625" style="120" bestFit="1" customWidth="1"/>
    <col min="14347" max="14347" width="28.140625" style="120" bestFit="1" customWidth="1"/>
    <col min="14348" max="14348" width="33.140625" style="120" bestFit="1" customWidth="1"/>
    <col min="14349" max="14349" width="26" style="120" bestFit="1" customWidth="1"/>
    <col min="14350" max="14350" width="19.140625" style="120" bestFit="1" customWidth="1"/>
    <col min="14351" max="14351" width="10.42578125" style="120" customWidth="1"/>
    <col min="14352" max="14352" width="11.85546875" style="120" customWidth="1"/>
    <col min="14353" max="14353" width="14.7109375" style="120" customWidth="1"/>
    <col min="14354" max="14354" width="9" style="120" bestFit="1" customWidth="1"/>
    <col min="14355" max="14594" width="9.140625" style="120"/>
    <col min="14595" max="14595" width="4.7109375" style="120" bestFit="1" customWidth="1"/>
    <col min="14596" max="14596" width="9.7109375" style="120" bestFit="1" customWidth="1"/>
    <col min="14597" max="14597" width="10" style="120" bestFit="1" customWidth="1"/>
    <col min="14598" max="14598" width="8.85546875" style="120" bestFit="1" customWidth="1"/>
    <col min="14599" max="14599" width="22.85546875" style="120" customWidth="1"/>
    <col min="14600" max="14600" width="59.7109375" style="120" bestFit="1" customWidth="1"/>
    <col min="14601" max="14601" width="57.85546875" style="120" bestFit="1" customWidth="1"/>
    <col min="14602" max="14602" width="35.28515625" style="120" bestFit="1" customWidth="1"/>
    <col min="14603" max="14603" width="28.140625" style="120" bestFit="1" customWidth="1"/>
    <col min="14604" max="14604" width="33.140625" style="120" bestFit="1" customWidth="1"/>
    <col min="14605" max="14605" width="26" style="120" bestFit="1" customWidth="1"/>
    <col min="14606" max="14606" width="19.140625" style="120" bestFit="1" customWidth="1"/>
    <col min="14607" max="14607" width="10.42578125" style="120" customWidth="1"/>
    <col min="14608" max="14608" width="11.85546875" style="120" customWidth="1"/>
    <col min="14609" max="14609" width="14.7109375" style="120" customWidth="1"/>
    <col min="14610" max="14610" width="9" style="120" bestFit="1" customWidth="1"/>
    <col min="14611" max="14850" width="9.140625" style="120"/>
    <col min="14851" max="14851" width="4.7109375" style="120" bestFit="1" customWidth="1"/>
    <col min="14852" max="14852" width="9.7109375" style="120" bestFit="1" customWidth="1"/>
    <col min="14853" max="14853" width="10" style="120" bestFit="1" customWidth="1"/>
    <col min="14854" max="14854" width="8.85546875" style="120" bestFit="1" customWidth="1"/>
    <col min="14855" max="14855" width="22.85546875" style="120" customWidth="1"/>
    <col min="14856" max="14856" width="59.7109375" style="120" bestFit="1" customWidth="1"/>
    <col min="14857" max="14857" width="57.85546875" style="120" bestFit="1" customWidth="1"/>
    <col min="14858" max="14858" width="35.28515625" style="120" bestFit="1" customWidth="1"/>
    <col min="14859" max="14859" width="28.140625" style="120" bestFit="1" customWidth="1"/>
    <col min="14860" max="14860" width="33.140625" style="120" bestFit="1" customWidth="1"/>
    <col min="14861" max="14861" width="26" style="120" bestFit="1" customWidth="1"/>
    <col min="14862" max="14862" width="19.140625" style="120" bestFit="1" customWidth="1"/>
    <col min="14863" max="14863" width="10.42578125" style="120" customWidth="1"/>
    <col min="14864" max="14864" width="11.85546875" style="120" customWidth="1"/>
    <col min="14865" max="14865" width="14.7109375" style="120" customWidth="1"/>
    <col min="14866" max="14866" width="9" style="120" bestFit="1" customWidth="1"/>
    <col min="14867" max="15106" width="9.140625" style="120"/>
    <col min="15107" max="15107" width="4.7109375" style="120" bestFit="1" customWidth="1"/>
    <col min="15108" max="15108" width="9.7109375" style="120" bestFit="1" customWidth="1"/>
    <col min="15109" max="15109" width="10" style="120" bestFit="1" customWidth="1"/>
    <col min="15110" max="15110" width="8.85546875" style="120" bestFit="1" customWidth="1"/>
    <col min="15111" max="15111" width="22.85546875" style="120" customWidth="1"/>
    <col min="15112" max="15112" width="59.7109375" style="120" bestFit="1" customWidth="1"/>
    <col min="15113" max="15113" width="57.85546875" style="120" bestFit="1" customWidth="1"/>
    <col min="15114" max="15114" width="35.28515625" style="120" bestFit="1" customWidth="1"/>
    <col min="15115" max="15115" width="28.140625" style="120" bestFit="1" customWidth="1"/>
    <col min="15116" max="15116" width="33.140625" style="120" bestFit="1" customWidth="1"/>
    <col min="15117" max="15117" width="26" style="120" bestFit="1" customWidth="1"/>
    <col min="15118" max="15118" width="19.140625" style="120" bestFit="1" customWidth="1"/>
    <col min="15119" max="15119" width="10.42578125" style="120" customWidth="1"/>
    <col min="15120" max="15120" width="11.85546875" style="120" customWidth="1"/>
    <col min="15121" max="15121" width="14.7109375" style="120" customWidth="1"/>
    <col min="15122" max="15122" width="9" style="120" bestFit="1" customWidth="1"/>
    <col min="15123" max="15362" width="9.140625" style="120"/>
    <col min="15363" max="15363" width="4.7109375" style="120" bestFit="1" customWidth="1"/>
    <col min="15364" max="15364" width="9.7109375" style="120" bestFit="1" customWidth="1"/>
    <col min="15365" max="15365" width="10" style="120" bestFit="1" customWidth="1"/>
    <col min="15366" max="15366" width="8.85546875" style="120" bestFit="1" customWidth="1"/>
    <col min="15367" max="15367" width="22.85546875" style="120" customWidth="1"/>
    <col min="15368" max="15368" width="59.7109375" style="120" bestFit="1" customWidth="1"/>
    <col min="15369" max="15369" width="57.85546875" style="120" bestFit="1" customWidth="1"/>
    <col min="15370" max="15370" width="35.28515625" style="120" bestFit="1" customWidth="1"/>
    <col min="15371" max="15371" width="28.140625" style="120" bestFit="1" customWidth="1"/>
    <col min="15372" max="15372" width="33.140625" style="120" bestFit="1" customWidth="1"/>
    <col min="15373" max="15373" width="26" style="120" bestFit="1" customWidth="1"/>
    <col min="15374" max="15374" width="19.140625" style="120" bestFit="1" customWidth="1"/>
    <col min="15375" max="15375" width="10.42578125" style="120" customWidth="1"/>
    <col min="15376" max="15376" width="11.85546875" style="120" customWidth="1"/>
    <col min="15377" max="15377" width="14.7109375" style="120" customWidth="1"/>
    <col min="15378" max="15378" width="9" style="120" bestFit="1" customWidth="1"/>
    <col min="15379" max="15618" width="9.140625" style="120"/>
    <col min="15619" max="15619" width="4.7109375" style="120" bestFit="1" customWidth="1"/>
    <col min="15620" max="15620" width="9.7109375" style="120" bestFit="1" customWidth="1"/>
    <col min="15621" max="15621" width="10" style="120" bestFit="1" customWidth="1"/>
    <col min="15622" max="15622" width="8.85546875" style="120" bestFit="1" customWidth="1"/>
    <col min="15623" max="15623" width="22.85546875" style="120" customWidth="1"/>
    <col min="15624" max="15624" width="59.7109375" style="120" bestFit="1" customWidth="1"/>
    <col min="15625" max="15625" width="57.85546875" style="120" bestFit="1" customWidth="1"/>
    <col min="15626" max="15626" width="35.28515625" style="120" bestFit="1" customWidth="1"/>
    <col min="15627" max="15627" width="28.140625" style="120" bestFit="1" customWidth="1"/>
    <col min="15628" max="15628" width="33.140625" style="120" bestFit="1" customWidth="1"/>
    <col min="15629" max="15629" width="26" style="120" bestFit="1" customWidth="1"/>
    <col min="15630" max="15630" width="19.140625" style="120" bestFit="1" customWidth="1"/>
    <col min="15631" max="15631" width="10.42578125" style="120" customWidth="1"/>
    <col min="15632" max="15632" width="11.85546875" style="120" customWidth="1"/>
    <col min="15633" max="15633" width="14.7109375" style="120" customWidth="1"/>
    <col min="15634" max="15634" width="9" style="120" bestFit="1" customWidth="1"/>
    <col min="15635" max="15874" width="9.140625" style="120"/>
    <col min="15875" max="15875" width="4.7109375" style="120" bestFit="1" customWidth="1"/>
    <col min="15876" max="15876" width="9.7109375" style="120" bestFit="1" customWidth="1"/>
    <col min="15877" max="15877" width="10" style="120" bestFit="1" customWidth="1"/>
    <col min="15878" max="15878" width="8.85546875" style="120" bestFit="1" customWidth="1"/>
    <col min="15879" max="15879" width="22.85546875" style="120" customWidth="1"/>
    <col min="15880" max="15880" width="59.7109375" style="120" bestFit="1" customWidth="1"/>
    <col min="15881" max="15881" width="57.85546875" style="120" bestFit="1" customWidth="1"/>
    <col min="15882" max="15882" width="35.28515625" style="120" bestFit="1" customWidth="1"/>
    <col min="15883" max="15883" width="28.140625" style="120" bestFit="1" customWidth="1"/>
    <col min="15884" max="15884" width="33.140625" style="120" bestFit="1" customWidth="1"/>
    <col min="15885" max="15885" width="26" style="120" bestFit="1" customWidth="1"/>
    <col min="15886" max="15886" width="19.140625" style="120" bestFit="1" customWidth="1"/>
    <col min="15887" max="15887" width="10.42578125" style="120" customWidth="1"/>
    <col min="15888" max="15888" width="11.85546875" style="120" customWidth="1"/>
    <col min="15889" max="15889" width="14.7109375" style="120" customWidth="1"/>
    <col min="15890" max="15890" width="9" style="120" bestFit="1" customWidth="1"/>
    <col min="15891" max="16130" width="9.140625" style="120"/>
    <col min="16131" max="16131" width="4.7109375" style="120" bestFit="1" customWidth="1"/>
    <col min="16132" max="16132" width="9.7109375" style="120" bestFit="1" customWidth="1"/>
    <col min="16133" max="16133" width="10" style="120" bestFit="1" customWidth="1"/>
    <col min="16134" max="16134" width="8.85546875" style="120" bestFit="1" customWidth="1"/>
    <col min="16135" max="16135" width="22.85546875" style="120" customWidth="1"/>
    <col min="16136" max="16136" width="59.7109375" style="120" bestFit="1" customWidth="1"/>
    <col min="16137" max="16137" width="57.85546875" style="120" bestFit="1" customWidth="1"/>
    <col min="16138" max="16138" width="35.28515625" style="120" bestFit="1" customWidth="1"/>
    <col min="16139" max="16139" width="28.140625" style="120" bestFit="1" customWidth="1"/>
    <col min="16140" max="16140" width="33.140625" style="120" bestFit="1" customWidth="1"/>
    <col min="16141" max="16141" width="26" style="120" bestFit="1" customWidth="1"/>
    <col min="16142" max="16142" width="19.140625" style="120" bestFit="1" customWidth="1"/>
    <col min="16143" max="16143" width="10.42578125" style="120" customWidth="1"/>
    <col min="16144" max="16144" width="11.85546875" style="120" customWidth="1"/>
    <col min="16145" max="16145" width="14.7109375" style="120" customWidth="1"/>
    <col min="16146" max="16146" width="9" style="120" bestFit="1" customWidth="1"/>
    <col min="16147" max="16384" width="9.140625" style="120"/>
  </cols>
  <sheetData>
    <row r="2" spans="1:19" ht="18.75" x14ac:dyDescent="0.3">
      <c r="A2" s="129" t="s">
        <v>3542</v>
      </c>
    </row>
    <row r="4" spans="1:19" s="123" customFormat="1" ht="56.25" customHeight="1" x14ac:dyDescent="0.25">
      <c r="A4" s="418" t="s">
        <v>1</v>
      </c>
      <c r="B4" s="420" t="s">
        <v>2</v>
      </c>
      <c r="C4" s="420" t="s">
        <v>3</v>
      </c>
      <c r="D4" s="420" t="s">
        <v>4</v>
      </c>
      <c r="E4" s="418" t="s">
        <v>5</v>
      </c>
      <c r="F4" s="418" t="s">
        <v>6</v>
      </c>
      <c r="G4" s="418" t="s">
        <v>7</v>
      </c>
      <c r="H4" s="424" t="s">
        <v>8</v>
      </c>
      <c r="I4" s="424"/>
      <c r="J4" s="418" t="s">
        <v>9</v>
      </c>
      <c r="K4" s="425" t="s">
        <v>10</v>
      </c>
      <c r="L4" s="426"/>
      <c r="M4" s="427" t="s">
        <v>11</v>
      </c>
      <c r="N4" s="427"/>
      <c r="O4" s="427" t="s">
        <v>12</v>
      </c>
      <c r="P4" s="427"/>
      <c r="Q4" s="418" t="s">
        <v>13</v>
      </c>
      <c r="R4" s="420" t="s">
        <v>14</v>
      </c>
      <c r="S4" s="122"/>
    </row>
    <row r="5" spans="1:19" s="123" customFormat="1" x14ac:dyDescent="0.2">
      <c r="A5" s="419"/>
      <c r="B5" s="421"/>
      <c r="C5" s="421"/>
      <c r="D5" s="421"/>
      <c r="E5" s="419"/>
      <c r="F5" s="419"/>
      <c r="G5" s="419"/>
      <c r="H5" s="369" t="s">
        <v>15</v>
      </c>
      <c r="I5" s="369" t="s">
        <v>16</v>
      </c>
      <c r="J5" s="419"/>
      <c r="K5" s="370">
        <v>2020</v>
      </c>
      <c r="L5" s="370">
        <v>2021</v>
      </c>
      <c r="M5" s="402">
        <v>2020</v>
      </c>
      <c r="N5" s="402">
        <v>2021</v>
      </c>
      <c r="O5" s="402">
        <v>2020</v>
      </c>
      <c r="P5" s="402">
        <v>2021</v>
      </c>
      <c r="Q5" s="419"/>
      <c r="R5" s="421"/>
      <c r="S5" s="122"/>
    </row>
    <row r="6" spans="1:19" s="123" customFormat="1" x14ac:dyDescent="0.2">
      <c r="A6" s="368" t="s">
        <v>17</v>
      </c>
      <c r="B6" s="369" t="s">
        <v>18</v>
      </c>
      <c r="C6" s="369" t="s">
        <v>19</v>
      </c>
      <c r="D6" s="369" t="s">
        <v>20</v>
      </c>
      <c r="E6" s="368" t="s">
        <v>21</v>
      </c>
      <c r="F6" s="368" t="s">
        <v>22</v>
      </c>
      <c r="G6" s="368" t="s">
        <v>23</v>
      </c>
      <c r="H6" s="369" t="s">
        <v>24</v>
      </c>
      <c r="I6" s="369" t="s">
        <v>25</v>
      </c>
      <c r="J6" s="368" t="s">
        <v>26</v>
      </c>
      <c r="K6" s="370" t="s">
        <v>27</v>
      </c>
      <c r="L6" s="370" t="s">
        <v>28</v>
      </c>
      <c r="M6" s="371" t="s">
        <v>29</v>
      </c>
      <c r="N6" s="371" t="s">
        <v>30</v>
      </c>
      <c r="O6" s="371" t="s">
        <v>31</v>
      </c>
      <c r="P6" s="371" t="s">
        <v>32</v>
      </c>
      <c r="Q6" s="368" t="s">
        <v>33</v>
      </c>
      <c r="R6" s="369" t="s">
        <v>34</v>
      </c>
      <c r="S6" s="122"/>
    </row>
    <row r="7" spans="1:19" s="113" customFormat="1" ht="50.25" customHeight="1" x14ac:dyDescent="0.25">
      <c r="A7" s="717">
        <v>1</v>
      </c>
      <c r="B7" s="720" t="s">
        <v>70</v>
      </c>
      <c r="C7" s="717">
        <v>4</v>
      </c>
      <c r="D7" s="720">
        <v>4</v>
      </c>
      <c r="E7" s="720" t="s">
        <v>672</v>
      </c>
      <c r="F7" s="723" t="s">
        <v>673</v>
      </c>
      <c r="G7" s="720" t="s">
        <v>674</v>
      </c>
      <c r="H7" s="33" t="s">
        <v>66</v>
      </c>
      <c r="I7" s="338">
        <v>1</v>
      </c>
      <c r="J7" s="720" t="s">
        <v>675</v>
      </c>
      <c r="K7" s="732" t="s">
        <v>58</v>
      </c>
      <c r="L7" s="732"/>
      <c r="M7" s="735">
        <v>50000</v>
      </c>
      <c r="N7" s="717"/>
      <c r="O7" s="735">
        <v>50000</v>
      </c>
      <c r="P7" s="735"/>
      <c r="Q7" s="720" t="s">
        <v>676</v>
      </c>
      <c r="R7" s="720" t="s">
        <v>677</v>
      </c>
      <c r="S7" s="14"/>
    </row>
    <row r="8" spans="1:19" s="113" customFormat="1" ht="50.25" customHeight="1" x14ac:dyDescent="0.25">
      <c r="A8" s="718"/>
      <c r="B8" s="721"/>
      <c r="C8" s="718"/>
      <c r="D8" s="721"/>
      <c r="E8" s="721"/>
      <c r="F8" s="724"/>
      <c r="G8" s="721"/>
      <c r="H8" s="33" t="s">
        <v>330</v>
      </c>
      <c r="I8" s="338">
        <v>40</v>
      </c>
      <c r="J8" s="721"/>
      <c r="K8" s="733"/>
      <c r="L8" s="733"/>
      <c r="M8" s="736"/>
      <c r="N8" s="718"/>
      <c r="O8" s="736"/>
      <c r="P8" s="736"/>
      <c r="Q8" s="721"/>
      <c r="R8" s="721"/>
      <c r="S8" s="14"/>
    </row>
    <row r="9" spans="1:19" s="113" customFormat="1" ht="50.25" customHeight="1" x14ac:dyDescent="0.25">
      <c r="A9" s="719"/>
      <c r="B9" s="722"/>
      <c r="C9" s="719"/>
      <c r="D9" s="722"/>
      <c r="E9" s="722"/>
      <c r="F9" s="725"/>
      <c r="G9" s="722"/>
      <c r="H9" s="33" t="s">
        <v>707</v>
      </c>
      <c r="I9" s="338">
        <v>35</v>
      </c>
      <c r="J9" s="722"/>
      <c r="K9" s="734"/>
      <c r="L9" s="734"/>
      <c r="M9" s="737"/>
      <c r="N9" s="719"/>
      <c r="O9" s="737"/>
      <c r="P9" s="737"/>
      <c r="Q9" s="722"/>
      <c r="R9" s="722"/>
      <c r="S9" s="14"/>
    </row>
    <row r="10" spans="1:19" ht="123.75" customHeight="1" x14ac:dyDescent="0.25">
      <c r="A10" s="726">
        <v>2</v>
      </c>
      <c r="B10" s="726" t="s">
        <v>59</v>
      </c>
      <c r="C10" s="726">
        <v>1</v>
      </c>
      <c r="D10" s="728">
        <v>6</v>
      </c>
      <c r="E10" s="428" t="s">
        <v>678</v>
      </c>
      <c r="F10" s="730" t="s">
        <v>679</v>
      </c>
      <c r="G10" s="728" t="s">
        <v>128</v>
      </c>
      <c r="H10" s="33" t="s">
        <v>62</v>
      </c>
      <c r="I10" s="397">
        <v>1</v>
      </c>
      <c r="J10" s="728" t="s">
        <v>1077</v>
      </c>
      <c r="K10" s="740" t="s">
        <v>268</v>
      </c>
      <c r="L10" s="740"/>
      <c r="M10" s="742">
        <f>O10+2355</f>
        <v>8592.02</v>
      </c>
      <c r="N10" s="726"/>
      <c r="O10" s="525">
        <v>6237.02</v>
      </c>
      <c r="P10" s="742"/>
      <c r="Q10" s="428" t="s">
        <v>680</v>
      </c>
      <c r="R10" s="728" t="s">
        <v>681</v>
      </c>
      <c r="S10" s="25"/>
    </row>
    <row r="11" spans="1:19" ht="128.25" customHeight="1" x14ac:dyDescent="0.25">
      <c r="A11" s="727"/>
      <c r="B11" s="727"/>
      <c r="C11" s="727"/>
      <c r="D11" s="729"/>
      <c r="E11" s="430"/>
      <c r="F11" s="731"/>
      <c r="G11" s="729"/>
      <c r="H11" s="33" t="s">
        <v>63</v>
      </c>
      <c r="I11" s="397">
        <v>15</v>
      </c>
      <c r="J11" s="729"/>
      <c r="K11" s="741"/>
      <c r="L11" s="741"/>
      <c r="M11" s="743"/>
      <c r="N11" s="727"/>
      <c r="O11" s="527"/>
      <c r="P11" s="743"/>
      <c r="Q11" s="430"/>
      <c r="R11" s="729"/>
      <c r="S11" s="25"/>
    </row>
    <row r="12" spans="1:19" ht="149.25" customHeight="1" x14ac:dyDescent="0.25">
      <c r="A12" s="738">
        <v>3</v>
      </c>
      <c r="B12" s="738" t="s">
        <v>70</v>
      </c>
      <c r="C12" s="738">
        <v>1</v>
      </c>
      <c r="D12" s="738">
        <v>6</v>
      </c>
      <c r="E12" s="423" t="s">
        <v>682</v>
      </c>
      <c r="F12" s="739" t="s">
        <v>683</v>
      </c>
      <c r="G12" s="738" t="s">
        <v>93</v>
      </c>
      <c r="H12" s="33" t="s">
        <v>41</v>
      </c>
      <c r="I12" s="400">
        <v>6</v>
      </c>
      <c r="J12" s="738" t="s">
        <v>684</v>
      </c>
      <c r="K12" s="745" t="s">
        <v>58</v>
      </c>
      <c r="L12" s="744"/>
      <c r="M12" s="746">
        <f>O12+4024</f>
        <v>42431.5</v>
      </c>
      <c r="N12" s="747"/>
      <c r="O12" s="536">
        <v>38407.5</v>
      </c>
      <c r="P12" s="747"/>
      <c r="Q12" s="423" t="s">
        <v>685</v>
      </c>
      <c r="R12" s="738" t="s">
        <v>686</v>
      </c>
      <c r="S12" s="25"/>
    </row>
    <row r="13" spans="1:19" ht="138" customHeight="1" x14ac:dyDescent="0.25">
      <c r="A13" s="738"/>
      <c r="B13" s="738"/>
      <c r="C13" s="738"/>
      <c r="D13" s="738"/>
      <c r="E13" s="423"/>
      <c r="F13" s="739"/>
      <c r="G13" s="738"/>
      <c r="H13" s="33" t="s">
        <v>95</v>
      </c>
      <c r="I13" s="400">
        <v>120</v>
      </c>
      <c r="J13" s="738"/>
      <c r="K13" s="745"/>
      <c r="L13" s="744"/>
      <c r="M13" s="746"/>
      <c r="N13" s="747"/>
      <c r="O13" s="536"/>
      <c r="P13" s="747"/>
      <c r="Q13" s="423"/>
      <c r="R13" s="738"/>
      <c r="S13" s="25"/>
    </row>
    <row r="14" spans="1:19" ht="60" customHeight="1" x14ac:dyDescent="0.25">
      <c r="A14" s="726">
        <v>4</v>
      </c>
      <c r="B14" s="726" t="s">
        <v>70</v>
      </c>
      <c r="C14" s="726">
        <v>1</v>
      </c>
      <c r="D14" s="728">
        <v>6</v>
      </c>
      <c r="E14" s="428" t="s">
        <v>687</v>
      </c>
      <c r="F14" s="730" t="s">
        <v>1078</v>
      </c>
      <c r="G14" s="728" t="s">
        <v>413</v>
      </c>
      <c r="H14" s="33" t="s">
        <v>414</v>
      </c>
      <c r="I14" s="397">
        <v>1</v>
      </c>
      <c r="J14" s="728" t="s">
        <v>688</v>
      </c>
      <c r="K14" s="740" t="s">
        <v>58</v>
      </c>
      <c r="L14" s="740"/>
      <c r="M14" s="742">
        <f>O14+9000</f>
        <v>49000</v>
      </c>
      <c r="N14" s="726"/>
      <c r="O14" s="525">
        <v>40000</v>
      </c>
      <c r="P14" s="742"/>
      <c r="Q14" s="428" t="s">
        <v>689</v>
      </c>
      <c r="R14" s="728" t="s">
        <v>690</v>
      </c>
      <c r="S14" s="25"/>
    </row>
    <row r="15" spans="1:19" ht="61.5" customHeight="1" x14ac:dyDescent="0.25">
      <c r="A15" s="727"/>
      <c r="B15" s="727"/>
      <c r="C15" s="727"/>
      <c r="D15" s="729"/>
      <c r="E15" s="430"/>
      <c r="F15" s="731"/>
      <c r="G15" s="729"/>
      <c r="H15" s="33" t="s">
        <v>416</v>
      </c>
      <c r="I15" s="397">
        <v>300</v>
      </c>
      <c r="J15" s="729"/>
      <c r="K15" s="741"/>
      <c r="L15" s="741"/>
      <c r="M15" s="743"/>
      <c r="N15" s="727"/>
      <c r="O15" s="527"/>
      <c r="P15" s="743"/>
      <c r="Q15" s="430"/>
      <c r="R15" s="729"/>
      <c r="S15" s="25"/>
    </row>
    <row r="16" spans="1:19" s="36" customFormat="1" x14ac:dyDescent="0.25">
      <c r="A16" s="529">
        <v>5</v>
      </c>
      <c r="B16" s="529" t="s">
        <v>59</v>
      </c>
      <c r="C16" s="529">
        <v>1</v>
      </c>
      <c r="D16" s="528">
        <v>6</v>
      </c>
      <c r="E16" s="423" t="s">
        <v>691</v>
      </c>
      <c r="F16" s="748" t="s">
        <v>692</v>
      </c>
      <c r="G16" s="528" t="s">
        <v>693</v>
      </c>
      <c r="H16" s="34" t="s">
        <v>41</v>
      </c>
      <c r="I16" s="379">
        <v>18</v>
      </c>
      <c r="J16" s="528" t="s">
        <v>694</v>
      </c>
      <c r="K16" s="555" t="s">
        <v>58</v>
      </c>
      <c r="L16" s="555"/>
      <c r="M16" s="530">
        <f>O16+4376.5</f>
        <v>31666.57</v>
      </c>
      <c r="N16" s="529"/>
      <c r="O16" s="536">
        <v>27290.07</v>
      </c>
      <c r="P16" s="530"/>
      <c r="Q16" s="423" t="s">
        <v>695</v>
      </c>
      <c r="R16" s="528" t="s">
        <v>696</v>
      </c>
      <c r="S16" s="35"/>
    </row>
    <row r="17" spans="1:19" s="36" customFormat="1" ht="30" x14ac:dyDescent="0.25">
      <c r="A17" s="529"/>
      <c r="B17" s="529"/>
      <c r="C17" s="529"/>
      <c r="D17" s="528"/>
      <c r="E17" s="423"/>
      <c r="F17" s="748"/>
      <c r="G17" s="528"/>
      <c r="H17" s="34" t="s">
        <v>95</v>
      </c>
      <c r="I17" s="379">
        <v>644</v>
      </c>
      <c r="J17" s="528"/>
      <c r="K17" s="555"/>
      <c r="L17" s="555"/>
      <c r="M17" s="530"/>
      <c r="N17" s="529"/>
      <c r="O17" s="536"/>
      <c r="P17" s="530"/>
      <c r="Q17" s="423"/>
      <c r="R17" s="528"/>
      <c r="S17" s="35"/>
    </row>
    <row r="18" spans="1:19" s="36" customFormat="1" x14ac:dyDescent="0.25">
      <c r="A18" s="529"/>
      <c r="B18" s="529"/>
      <c r="C18" s="529"/>
      <c r="D18" s="528"/>
      <c r="E18" s="423"/>
      <c r="F18" s="748"/>
      <c r="G18" s="528"/>
      <c r="H18" s="34" t="s">
        <v>62</v>
      </c>
      <c r="I18" s="379">
        <v>1</v>
      </c>
      <c r="J18" s="528"/>
      <c r="K18" s="555"/>
      <c r="L18" s="555"/>
      <c r="M18" s="530"/>
      <c r="N18" s="529"/>
      <c r="O18" s="536"/>
      <c r="P18" s="530"/>
      <c r="Q18" s="423"/>
      <c r="R18" s="528"/>
      <c r="S18" s="35"/>
    </row>
    <row r="19" spans="1:19" s="36" customFormat="1" ht="30" x14ac:dyDescent="0.25">
      <c r="A19" s="529"/>
      <c r="B19" s="529"/>
      <c r="C19" s="529"/>
      <c r="D19" s="528"/>
      <c r="E19" s="423"/>
      <c r="F19" s="748"/>
      <c r="G19" s="528"/>
      <c r="H19" s="34" t="s">
        <v>63</v>
      </c>
      <c r="I19" s="379">
        <v>40</v>
      </c>
      <c r="J19" s="528"/>
      <c r="K19" s="555"/>
      <c r="L19" s="555"/>
      <c r="M19" s="530"/>
      <c r="N19" s="529"/>
      <c r="O19" s="536"/>
      <c r="P19" s="530"/>
      <c r="Q19" s="423"/>
      <c r="R19" s="528"/>
      <c r="S19" s="35"/>
    </row>
    <row r="20" spans="1:19" s="36" customFormat="1" ht="45" x14ac:dyDescent="0.25">
      <c r="A20" s="529"/>
      <c r="B20" s="529"/>
      <c r="C20" s="529"/>
      <c r="D20" s="528"/>
      <c r="E20" s="423"/>
      <c r="F20" s="748"/>
      <c r="G20" s="528"/>
      <c r="H20" s="34" t="s">
        <v>697</v>
      </c>
      <c r="I20" s="379">
        <v>2</v>
      </c>
      <c r="J20" s="528"/>
      <c r="K20" s="555"/>
      <c r="L20" s="555"/>
      <c r="M20" s="530"/>
      <c r="N20" s="529"/>
      <c r="O20" s="536"/>
      <c r="P20" s="530"/>
      <c r="Q20" s="423"/>
      <c r="R20" s="528"/>
      <c r="S20" s="35"/>
    </row>
    <row r="21" spans="1:19" s="36" customFormat="1" ht="27.75" customHeight="1" x14ac:dyDescent="0.25">
      <c r="A21" s="529">
        <v>6</v>
      </c>
      <c r="B21" s="529" t="s">
        <v>70</v>
      </c>
      <c r="C21" s="529">
        <v>1</v>
      </c>
      <c r="D21" s="528">
        <v>6</v>
      </c>
      <c r="E21" s="423" t="s">
        <v>698</v>
      </c>
      <c r="F21" s="748" t="s">
        <v>699</v>
      </c>
      <c r="G21" s="528" t="s">
        <v>700</v>
      </c>
      <c r="H21" s="399" t="s">
        <v>492</v>
      </c>
      <c r="I21" s="379">
        <v>1</v>
      </c>
      <c r="J21" s="528" t="s">
        <v>1079</v>
      </c>
      <c r="K21" s="555" t="s">
        <v>58</v>
      </c>
      <c r="L21" s="555"/>
      <c r="M21" s="530">
        <f>O21+2040.8</f>
        <v>34286.83</v>
      </c>
      <c r="N21" s="529"/>
      <c r="O21" s="536">
        <v>32246.03</v>
      </c>
      <c r="P21" s="530"/>
      <c r="Q21" s="423" t="s">
        <v>701</v>
      </c>
      <c r="R21" s="528" t="s">
        <v>702</v>
      </c>
      <c r="S21" s="35"/>
    </row>
    <row r="22" spans="1:19" s="36" customFormat="1" ht="30" x14ac:dyDescent="0.25">
      <c r="A22" s="529"/>
      <c r="B22" s="529"/>
      <c r="C22" s="529"/>
      <c r="D22" s="528"/>
      <c r="E22" s="423"/>
      <c r="F22" s="748"/>
      <c r="G22" s="528"/>
      <c r="H22" s="34" t="s">
        <v>493</v>
      </c>
      <c r="I22" s="379">
        <v>30</v>
      </c>
      <c r="J22" s="528"/>
      <c r="K22" s="555"/>
      <c r="L22" s="555"/>
      <c r="M22" s="530"/>
      <c r="N22" s="529"/>
      <c r="O22" s="536"/>
      <c r="P22" s="530"/>
      <c r="Q22" s="423"/>
      <c r="R22" s="528"/>
      <c r="S22" s="35"/>
    </row>
    <row r="23" spans="1:19" s="36" customFormat="1" x14ac:dyDescent="0.25">
      <c r="A23" s="529"/>
      <c r="B23" s="529"/>
      <c r="C23" s="529"/>
      <c r="D23" s="528"/>
      <c r="E23" s="423"/>
      <c r="F23" s="748"/>
      <c r="G23" s="528"/>
      <c r="H23" s="399" t="s">
        <v>41</v>
      </c>
      <c r="I23" s="379">
        <v>6</v>
      </c>
      <c r="J23" s="528"/>
      <c r="K23" s="555"/>
      <c r="L23" s="555"/>
      <c r="M23" s="530"/>
      <c r="N23" s="529"/>
      <c r="O23" s="536"/>
      <c r="P23" s="530"/>
      <c r="Q23" s="423"/>
      <c r="R23" s="528"/>
      <c r="S23" s="35"/>
    </row>
    <row r="24" spans="1:19" s="36" customFormat="1" ht="30" x14ac:dyDescent="0.25">
      <c r="A24" s="529"/>
      <c r="B24" s="529"/>
      <c r="C24" s="529"/>
      <c r="D24" s="528"/>
      <c r="E24" s="423"/>
      <c r="F24" s="748"/>
      <c r="G24" s="528"/>
      <c r="H24" s="34" t="s">
        <v>95</v>
      </c>
      <c r="I24" s="379">
        <v>24</v>
      </c>
      <c r="J24" s="528"/>
      <c r="K24" s="555"/>
      <c r="L24" s="555"/>
      <c r="M24" s="530"/>
      <c r="N24" s="529"/>
      <c r="O24" s="536"/>
      <c r="P24" s="530"/>
      <c r="Q24" s="423"/>
      <c r="R24" s="528"/>
      <c r="S24" s="35"/>
    </row>
    <row r="25" spans="1:19" s="36" customFormat="1" ht="30" x14ac:dyDescent="0.25">
      <c r="A25" s="529"/>
      <c r="B25" s="529"/>
      <c r="C25" s="529"/>
      <c r="D25" s="528"/>
      <c r="E25" s="423"/>
      <c r="F25" s="748"/>
      <c r="G25" s="528"/>
      <c r="H25" s="34" t="s">
        <v>66</v>
      </c>
      <c r="I25" s="379">
        <v>1</v>
      </c>
      <c r="J25" s="528"/>
      <c r="K25" s="555"/>
      <c r="L25" s="555"/>
      <c r="M25" s="530"/>
      <c r="N25" s="529"/>
      <c r="O25" s="536"/>
      <c r="P25" s="530"/>
      <c r="Q25" s="423"/>
      <c r="R25" s="528"/>
      <c r="S25" s="35"/>
    </row>
    <row r="26" spans="1:19" s="36" customFormat="1" ht="45" x14ac:dyDescent="0.25">
      <c r="A26" s="529"/>
      <c r="B26" s="529"/>
      <c r="C26" s="529"/>
      <c r="D26" s="528"/>
      <c r="E26" s="423"/>
      <c r="F26" s="748"/>
      <c r="G26" s="528"/>
      <c r="H26" s="34" t="s">
        <v>68</v>
      </c>
      <c r="I26" s="379">
        <v>20</v>
      </c>
      <c r="J26" s="528"/>
      <c r="K26" s="555"/>
      <c r="L26" s="555"/>
      <c r="M26" s="530"/>
      <c r="N26" s="529"/>
      <c r="O26" s="536"/>
      <c r="P26" s="530"/>
      <c r="Q26" s="423"/>
      <c r="R26" s="528"/>
      <c r="S26" s="35"/>
    </row>
    <row r="27" spans="1:19" s="36" customFormat="1" ht="26.25" customHeight="1" x14ac:dyDescent="0.25">
      <c r="A27" s="529"/>
      <c r="B27" s="529"/>
      <c r="C27" s="529"/>
      <c r="D27" s="528"/>
      <c r="E27" s="423"/>
      <c r="F27" s="748"/>
      <c r="G27" s="528"/>
      <c r="H27" s="399" t="s">
        <v>49</v>
      </c>
      <c r="I27" s="379">
        <v>1</v>
      </c>
      <c r="J27" s="528"/>
      <c r="K27" s="555"/>
      <c r="L27" s="555"/>
      <c r="M27" s="530"/>
      <c r="N27" s="529"/>
      <c r="O27" s="536"/>
      <c r="P27" s="530"/>
      <c r="Q27" s="423"/>
      <c r="R27" s="528"/>
      <c r="S27" s="35"/>
    </row>
    <row r="28" spans="1:19" s="36" customFormat="1" ht="30" x14ac:dyDescent="0.25">
      <c r="A28" s="529"/>
      <c r="B28" s="529"/>
      <c r="C28" s="529"/>
      <c r="D28" s="528"/>
      <c r="E28" s="423"/>
      <c r="F28" s="748"/>
      <c r="G28" s="528"/>
      <c r="H28" s="399" t="s">
        <v>50</v>
      </c>
      <c r="I28" s="397">
        <v>50</v>
      </c>
      <c r="J28" s="528"/>
      <c r="K28" s="555"/>
      <c r="L28" s="555"/>
      <c r="M28" s="530"/>
      <c r="N28" s="529"/>
      <c r="O28" s="536"/>
      <c r="P28" s="530"/>
      <c r="Q28" s="423"/>
      <c r="R28" s="528"/>
      <c r="S28" s="35"/>
    </row>
    <row r="29" spans="1:19" ht="45" customHeight="1" x14ac:dyDescent="0.25">
      <c r="A29" s="745">
        <v>7</v>
      </c>
      <c r="B29" s="745" t="s">
        <v>59</v>
      </c>
      <c r="C29" s="745">
        <v>1</v>
      </c>
      <c r="D29" s="738">
        <v>6</v>
      </c>
      <c r="E29" s="423" t="s">
        <v>703</v>
      </c>
      <c r="F29" s="739" t="s">
        <v>704</v>
      </c>
      <c r="G29" s="738" t="s">
        <v>705</v>
      </c>
      <c r="H29" s="33" t="s">
        <v>66</v>
      </c>
      <c r="I29" s="397">
        <v>1</v>
      </c>
      <c r="J29" s="738" t="s">
        <v>706</v>
      </c>
      <c r="K29" s="744" t="s">
        <v>58</v>
      </c>
      <c r="L29" s="744"/>
      <c r="M29" s="749">
        <f>O29+1349.9</f>
        <v>103649.9</v>
      </c>
      <c r="N29" s="745"/>
      <c r="O29" s="536">
        <v>102300</v>
      </c>
      <c r="P29" s="749"/>
      <c r="Q29" s="423" t="s">
        <v>689</v>
      </c>
      <c r="R29" s="738" t="s">
        <v>690</v>
      </c>
      <c r="S29" s="25"/>
    </row>
    <row r="30" spans="1:19" ht="52.5" customHeight="1" x14ac:dyDescent="0.25">
      <c r="A30" s="745"/>
      <c r="B30" s="745"/>
      <c r="C30" s="745"/>
      <c r="D30" s="738"/>
      <c r="E30" s="423"/>
      <c r="F30" s="739"/>
      <c r="G30" s="738"/>
      <c r="H30" s="33" t="s">
        <v>68</v>
      </c>
      <c r="I30" s="397">
        <v>22</v>
      </c>
      <c r="J30" s="738"/>
      <c r="K30" s="744"/>
      <c r="L30" s="744"/>
      <c r="M30" s="749"/>
      <c r="N30" s="745"/>
      <c r="O30" s="536"/>
      <c r="P30" s="749"/>
      <c r="Q30" s="423"/>
      <c r="R30" s="738"/>
      <c r="S30" s="25"/>
    </row>
    <row r="31" spans="1:19" ht="46.5" customHeight="1" x14ac:dyDescent="0.25">
      <c r="A31" s="745"/>
      <c r="B31" s="745"/>
      <c r="C31" s="745"/>
      <c r="D31" s="738"/>
      <c r="E31" s="423"/>
      <c r="F31" s="739"/>
      <c r="G31" s="738"/>
      <c r="H31" s="33" t="s">
        <v>707</v>
      </c>
      <c r="I31" s="397">
        <v>3</v>
      </c>
      <c r="J31" s="738"/>
      <c r="K31" s="744"/>
      <c r="L31" s="744"/>
      <c r="M31" s="749"/>
      <c r="N31" s="745"/>
      <c r="O31" s="536"/>
      <c r="P31" s="749"/>
      <c r="Q31" s="423"/>
      <c r="R31" s="738"/>
      <c r="S31" s="25"/>
    </row>
    <row r="32" spans="1:19" ht="46.5" customHeight="1" x14ac:dyDescent="0.25">
      <c r="A32" s="745"/>
      <c r="B32" s="745"/>
      <c r="C32" s="745"/>
      <c r="D32" s="738"/>
      <c r="E32" s="423"/>
      <c r="F32" s="739"/>
      <c r="G32" s="738"/>
      <c r="H32" s="401" t="s">
        <v>708</v>
      </c>
      <c r="I32" s="397">
        <v>1</v>
      </c>
      <c r="J32" s="738"/>
      <c r="K32" s="744"/>
      <c r="L32" s="744"/>
      <c r="M32" s="749"/>
      <c r="N32" s="745"/>
      <c r="O32" s="536"/>
      <c r="P32" s="749"/>
      <c r="Q32" s="423"/>
      <c r="R32" s="738"/>
      <c r="S32" s="25"/>
    </row>
    <row r="33" spans="1:18" ht="30" customHeight="1" x14ac:dyDescent="0.25">
      <c r="A33" s="522">
        <v>8</v>
      </c>
      <c r="B33" s="522" t="s">
        <v>70</v>
      </c>
      <c r="C33" s="522">
        <v>5</v>
      </c>
      <c r="D33" s="513">
        <v>4</v>
      </c>
      <c r="E33" s="513" t="s">
        <v>2048</v>
      </c>
      <c r="F33" s="750" t="s">
        <v>2049</v>
      </c>
      <c r="G33" s="513" t="s">
        <v>65</v>
      </c>
      <c r="H33" s="34" t="s">
        <v>66</v>
      </c>
      <c r="I33" s="379">
        <v>1</v>
      </c>
      <c r="J33" s="513" t="s">
        <v>3051</v>
      </c>
      <c r="K33" s="565"/>
      <c r="L33" s="565" t="s">
        <v>268</v>
      </c>
      <c r="M33" s="510"/>
      <c r="N33" s="510">
        <v>33420</v>
      </c>
      <c r="O33" s="525"/>
      <c r="P33" s="510">
        <v>33420</v>
      </c>
      <c r="Q33" s="428" t="s">
        <v>676</v>
      </c>
      <c r="R33" s="728" t="s">
        <v>677</v>
      </c>
    </row>
    <row r="34" spans="1:18" ht="105.75" customHeight="1" x14ac:dyDescent="0.25">
      <c r="A34" s="524"/>
      <c r="B34" s="524"/>
      <c r="C34" s="524"/>
      <c r="D34" s="515"/>
      <c r="E34" s="515"/>
      <c r="F34" s="751"/>
      <c r="G34" s="515"/>
      <c r="H34" s="34" t="s">
        <v>299</v>
      </c>
      <c r="I34" s="379">
        <v>28</v>
      </c>
      <c r="J34" s="515"/>
      <c r="K34" s="567"/>
      <c r="L34" s="567"/>
      <c r="M34" s="512"/>
      <c r="N34" s="512"/>
      <c r="O34" s="527"/>
      <c r="P34" s="512"/>
      <c r="Q34" s="430"/>
      <c r="R34" s="729"/>
    </row>
    <row r="35" spans="1:18" ht="73.5" customHeight="1" x14ac:dyDescent="0.25">
      <c r="A35" s="528">
        <v>9</v>
      </c>
      <c r="B35" s="528" t="s">
        <v>59</v>
      </c>
      <c r="C35" s="528">
        <v>1</v>
      </c>
      <c r="D35" s="528">
        <v>6</v>
      </c>
      <c r="E35" s="423" t="s">
        <v>2050</v>
      </c>
      <c r="F35" s="748" t="s">
        <v>2051</v>
      </c>
      <c r="G35" s="522" t="s">
        <v>65</v>
      </c>
      <c r="H35" s="34" t="s">
        <v>66</v>
      </c>
      <c r="I35" s="378">
        <v>1</v>
      </c>
      <c r="J35" s="528" t="s">
        <v>3052</v>
      </c>
      <c r="K35" s="529"/>
      <c r="L35" s="555" t="s">
        <v>58</v>
      </c>
      <c r="M35" s="536"/>
      <c r="N35" s="530">
        <f>P35+3838</f>
        <v>110438</v>
      </c>
      <c r="O35" s="536"/>
      <c r="P35" s="530">
        <v>106600</v>
      </c>
      <c r="Q35" s="423" t="s">
        <v>2052</v>
      </c>
      <c r="R35" s="738" t="s">
        <v>690</v>
      </c>
    </row>
    <row r="36" spans="1:18" ht="83.25" customHeight="1" x14ac:dyDescent="0.25">
      <c r="A36" s="528"/>
      <c r="B36" s="528"/>
      <c r="C36" s="528"/>
      <c r="D36" s="528"/>
      <c r="E36" s="423"/>
      <c r="F36" s="748"/>
      <c r="G36" s="524"/>
      <c r="H36" s="34" t="s">
        <v>299</v>
      </c>
      <c r="I36" s="378">
        <v>22</v>
      </c>
      <c r="J36" s="528"/>
      <c r="K36" s="529"/>
      <c r="L36" s="555"/>
      <c r="M36" s="536"/>
      <c r="N36" s="530"/>
      <c r="O36" s="536"/>
      <c r="P36" s="530"/>
      <c r="Q36" s="423"/>
      <c r="R36" s="738"/>
    </row>
    <row r="37" spans="1:18" x14ac:dyDescent="0.25">
      <c r="A37" s="522">
        <v>10</v>
      </c>
      <c r="B37" s="522" t="s">
        <v>59</v>
      </c>
      <c r="C37" s="522">
        <v>1</v>
      </c>
      <c r="D37" s="513">
        <v>6</v>
      </c>
      <c r="E37" s="428" t="s">
        <v>2053</v>
      </c>
      <c r="F37" s="750" t="s">
        <v>2054</v>
      </c>
      <c r="G37" s="513" t="s">
        <v>2055</v>
      </c>
      <c r="H37" s="34" t="s">
        <v>41</v>
      </c>
      <c r="I37" s="379">
        <v>5</v>
      </c>
      <c r="J37" s="513" t="s">
        <v>2056</v>
      </c>
      <c r="K37" s="565"/>
      <c r="L37" s="565" t="s">
        <v>268</v>
      </c>
      <c r="M37" s="510"/>
      <c r="N37" s="510">
        <f>P37+1663</f>
        <v>50218.12</v>
      </c>
      <c r="O37" s="525"/>
      <c r="P37" s="510">
        <v>48555.12</v>
      </c>
      <c r="Q37" s="428" t="s">
        <v>2057</v>
      </c>
      <c r="R37" s="728" t="s">
        <v>2058</v>
      </c>
    </row>
    <row r="38" spans="1:18" ht="30" x14ac:dyDescent="0.25">
      <c r="A38" s="523"/>
      <c r="B38" s="523"/>
      <c r="C38" s="523"/>
      <c r="D38" s="514"/>
      <c r="E38" s="429"/>
      <c r="F38" s="753"/>
      <c r="G38" s="514"/>
      <c r="H38" s="34" t="s">
        <v>95</v>
      </c>
      <c r="I38" s="379">
        <v>100</v>
      </c>
      <c r="J38" s="514"/>
      <c r="K38" s="566"/>
      <c r="L38" s="566"/>
      <c r="M38" s="511"/>
      <c r="N38" s="511"/>
      <c r="O38" s="526"/>
      <c r="P38" s="511"/>
      <c r="Q38" s="429"/>
      <c r="R38" s="752"/>
    </row>
    <row r="39" spans="1:18" x14ac:dyDescent="0.25">
      <c r="A39" s="523"/>
      <c r="B39" s="523"/>
      <c r="C39" s="523"/>
      <c r="D39" s="514"/>
      <c r="E39" s="429"/>
      <c r="F39" s="753"/>
      <c r="G39" s="514"/>
      <c r="H39" s="398" t="s">
        <v>49</v>
      </c>
      <c r="I39" s="379">
        <v>1</v>
      </c>
      <c r="J39" s="514"/>
      <c r="K39" s="566"/>
      <c r="L39" s="566"/>
      <c r="M39" s="511"/>
      <c r="N39" s="511"/>
      <c r="O39" s="526"/>
      <c r="P39" s="511"/>
      <c r="Q39" s="429"/>
      <c r="R39" s="752"/>
    </row>
    <row r="40" spans="1:18" ht="30" x14ac:dyDescent="0.25">
      <c r="A40" s="523"/>
      <c r="B40" s="523"/>
      <c r="C40" s="523"/>
      <c r="D40" s="514"/>
      <c r="E40" s="429"/>
      <c r="F40" s="753"/>
      <c r="G40" s="514"/>
      <c r="H40" s="34" t="s">
        <v>50</v>
      </c>
      <c r="I40" s="379">
        <v>60</v>
      </c>
      <c r="J40" s="514"/>
      <c r="K40" s="566"/>
      <c r="L40" s="566"/>
      <c r="M40" s="511"/>
      <c r="N40" s="511"/>
      <c r="O40" s="526"/>
      <c r="P40" s="511"/>
      <c r="Q40" s="429"/>
      <c r="R40" s="752"/>
    </row>
    <row r="41" spans="1:18" x14ac:dyDescent="0.25">
      <c r="A41" s="523"/>
      <c r="B41" s="523"/>
      <c r="C41" s="523"/>
      <c r="D41" s="514"/>
      <c r="E41" s="429"/>
      <c r="F41" s="753"/>
      <c r="G41" s="514"/>
      <c r="H41" s="34" t="s">
        <v>363</v>
      </c>
      <c r="I41" s="379">
        <v>1</v>
      </c>
      <c r="J41" s="514"/>
      <c r="K41" s="566"/>
      <c r="L41" s="566"/>
      <c r="M41" s="511"/>
      <c r="N41" s="511"/>
      <c r="O41" s="526"/>
      <c r="P41" s="511"/>
      <c r="Q41" s="429"/>
      <c r="R41" s="752"/>
    </row>
    <row r="42" spans="1:18" ht="30" x14ac:dyDescent="0.25">
      <c r="A42" s="524"/>
      <c r="B42" s="524"/>
      <c r="C42" s="524"/>
      <c r="D42" s="515"/>
      <c r="E42" s="430"/>
      <c r="F42" s="751"/>
      <c r="G42" s="515"/>
      <c r="H42" s="34" t="s">
        <v>159</v>
      </c>
      <c r="I42" s="379">
        <v>60</v>
      </c>
      <c r="J42" s="515"/>
      <c r="K42" s="567"/>
      <c r="L42" s="567"/>
      <c r="M42" s="512"/>
      <c r="N42" s="512"/>
      <c r="O42" s="527"/>
      <c r="P42" s="512"/>
      <c r="Q42" s="430"/>
      <c r="R42" s="729"/>
    </row>
    <row r="43" spans="1:18" ht="51" customHeight="1" x14ac:dyDescent="0.25">
      <c r="A43" s="745">
        <v>11</v>
      </c>
      <c r="B43" s="529" t="s">
        <v>70</v>
      </c>
      <c r="C43" s="529">
        <v>1</v>
      </c>
      <c r="D43" s="528">
        <v>6</v>
      </c>
      <c r="E43" s="423" t="s">
        <v>2059</v>
      </c>
      <c r="F43" s="748" t="s">
        <v>2060</v>
      </c>
      <c r="G43" s="528" t="s">
        <v>413</v>
      </c>
      <c r="H43" s="34" t="s">
        <v>414</v>
      </c>
      <c r="I43" s="379">
        <v>1</v>
      </c>
      <c r="J43" s="528" t="s">
        <v>3053</v>
      </c>
      <c r="K43" s="555"/>
      <c r="L43" s="555" t="s">
        <v>268</v>
      </c>
      <c r="M43" s="530"/>
      <c r="N43" s="530">
        <v>47000</v>
      </c>
      <c r="O43" s="536"/>
      <c r="P43" s="530">
        <v>38000</v>
      </c>
      <c r="Q43" s="423" t="s">
        <v>2052</v>
      </c>
      <c r="R43" s="738" t="s">
        <v>690</v>
      </c>
    </row>
    <row r="44" spans="1:18" x14ac:dyDescent="0.25">
      <c r="A44" s="745"/>
      <c r="B44" s="529"/>
      <c r="C44" s="529"/>
      <c r="D44" s="528"/>
      <c r="E44" s="423"/>
      <c r="F44" s="748"/>
      <c r="G44" s="528"/>
      <c r="H44" s="754" t="s">
        <v>416</v>
      </c>
      <c r="I44" s="513">
        <v>300</v>
      </c>
      <c r="J44" s="528"/>
      <c r="K44" s="555"/>
      <c r="L44" s="555"/>
      <c r="M44" s="530"/>
      <c r="N44" s="530"/>
      <c r="O44" s="536"/>
      <c r="P44" s="530"/>
      <c r="Q44" s="423"/>
      <c r="R44" s="738"/>
    </row>
    <row r="45" spans="1:18" ht="32.25" customHeight="1" x14ac:dyDescent="0.25">
      <c r="A45" s="745"/>
      <c r="B45" s="529"/>
      <c r="C45" s="529"/>
      <c r="D45" s="528"/>
      <c r="E45" s="423"/>
      <c r="F45" s="748"/>
      <c r="G45" s="528"/>
      <c r="H45" s="755"/>
      <c r="I45" s="514"/>
      <c r="J45" s="528"/>
      <c r="K45" s="555"/>
      <c r="L45" s="555"/>
      <c r="M45" s="530"/>
      <c r="N45" s="530"/>
      <c r="O45" s="536"/>
      <c r="P45" s="530"/>
      <c r="Q45" s="423"/>
      <c r="R45" s="738"/>
    </row>
    <row r="46" spans="1:18" x14ac:dyDescent="0.25">
      <c r="A46" s="745"/>
      <c r="B46" s="529"/>
      <c r="C46" s="529"/>
      <c r="D46" s="528"/>
      <c r="E46" s="423"/>
      <c r="F46" s="748"/>
      <c r="G46" s="528"/>
      <c r="H46" s="755"/>
      <c r="I46" s="514"/>
      <c r="J46" s="528"/>
      <c r="K46" s="555"/>
      <c r="L46" s="555"/>
      <c r="M46" s="530"/>
      <c r="N46" s="530"/>
      <c r="O46" s="536"/>
      <c r="P46" s="530"/>
      <c r="Q46" s="423"/>
      <c r="R46" s="738"/>
    </row>
    <row r="47" spans="1:18" ht="33" customHeight="1" x14ac:dyDescent="0.25">
      <c r="A47" s="745"/>
      <c r="B47" s="529"/>
      <c r="C47" s="529"/>
      <c r="D47" s="528"/>
      <c r="E47" s="423"/>
      <c r="F47" s="748"/>
      <c r="G47" s="528"/>
      <c r="H47" s="756"/>
      <c r="I47" s="515"/>
      <c r="J47" s="528"/>
      <c r="K47" s="555"/>
      <c r="L47" s="555"/>
      <c r="M47" s="530"/>
      <c r="N47" s="530"/>
      <c r="O47" s="536"/>
      <c r="P47" s="530"/>
      <c r="Q47" s="423"/>
      <c r="R47" s="738"/>
    </row>
    <row r="48" spans="1:18" x14ac:dyDescent="0.25">
      <c r="A48" s="529">
        <v>12</v>
      </c>
      <c r="B48" s="529" t="s">
        <v>70</v>
      </c>
      <c r="C48" s="529">
        <v>1</v>
      </c>
      <c r="D48" s="528">
        <v>6</v>
      </c>
      <c r="E48" s="423" t="s">
        <v>2061</v>
      </c>
      <c r="F48" s="748" t="s">
        <v>2062</v>
      </c>
      <c r="G48" s="528" t="s">
        <v>3054</v>
      </c>
      <c r="H48" s="399" t="s">
        <v>2063</v>
      </c>
      <c r="I48" s="379">
        <v>1</v>
      </c>
      <c r="J48" s="528" t="s">
        <v>2064</v>
      </c>
      <c r="K48" s="555"/>
      <c r="L48" s="555" t="s">
        <v>58</v>
      </c>
      <c r="M48" s="530"/>
      <c r="N48" s="530">
        <f>P48+3238.2</f>
        <v>22360.400000000001</v>
      </c>
      <c r="O48" s="536"/>
      <c r="P48" s="530">
        <v>19122.2</v>
      </c>
      <c r="Q48" s="423" t="s">
        <v>2065</v>
      </c>
      <c r="R48" s="738" t="s">
        <v>2066</v>
      </c>
    </row>
    <row r="49" spans="1:18" ht="30" x14ac:dyDescent="0.25">
      <c r="A49" s="529"/>
      <c r="B49" s="529"/>
      <c r="C49" s="529"/>
      <c r="D49" s="528"/>
      <c r="E49" s="423"/>
      <c r="F49" s="748"/>
      <c r="G49" s="528"/>
      <c r="H49" s="34" t="s">
        <v>2067</v>
      </c>
      <c r="I49" s="379">
        <v>40</v>
      </c>
      <c r="J49" s="528"/>
      <c r="K49" s="555"/>
      <c r="L49" s="555"/>
      <c r="M49" s="530"/>
      <c r="N49" s="530"/>
      <c r="O49" s="536"/>
      <c r="P49" s="530"/>
      <c r="Q49" s="423"/>
      <c r="R49" s="738"/>
    </row>
    <row r="50" spans="1:18" ht="30" x14ac:dyDescent="0.25">
      <c r="A50" s="529"/>
      <c r="B50" s="529"/>
      <c r="C50" s="529"/>
      <c r="D50" s="528"/>
      <c r="E50" s="423"/>
      <c r="F50" s="748"/>
      <c r="G50" s="528"/>
      <c r="H50" s="399" t="s">
        <v>66</v>
      </c>
      <c r="I50" s="379">
        <v>1</v>
      </c>
      <c r="J50" s="528"/>
      <c r="K50" s="555"/>
      <c r="L50" s="555"/>
      <c r="M50" s="530"/>
      <c r="N50" s="530"/>
      <c r="O50" s="536"/>
      <c r="P50" s="530"/>
      <c r="Q50" s="423"/>
      <c r="R50" s="738"/>
    </row>
    <row r="51" spans="1:18" ht="45" x14ac:dyDescent="0.25">
      <c r="A51" s="529"/>
      <c r="B51" s="529"/>
      <c r="C51" s="529"/>
      <c r="D51" s="528"/>
      <c r="E51" s="423"/>
      <c r="F51" s="748"/>
      <c r="G51" s="528"/>
      <c r="H51" s="34" t="s">
        <v>68</v>
      </c>
      <c r="I51" s="379">
        <v>15</v>
      </c>
      <c r="J51" s="528"/>
      <c r="K51" s="555"/>
      <c r="L51" s="555"/>
      <c r="M51" s="530"/>
      <c r="N51" s="530"/>
      <c r="O51" s="536"/>
      <c r="P51" s="530"/>
      <c r="Q51" s="423"/>
      <c r="R51" s="738"/>
    </row>
    <row r="52" spans="1:18" ht="30" x14ac:dyDescent="0.25">
      <c r="A52" s="529"/>
      <c r="B52" s="529"/>
      <c r="C52" s="529"/>
      <c r="D52" s="528"/>
      <c r="E52" s="423"/>
      <c r="F52" s="748"/>
      <c r="G52" s="528"/>
      <c r="H52" s="34" t="s">
        <v>271</v>
      </c>
      <c r="I52" s="379">
        <v>1</v>
      </c>
      <c r="J52" s="528"/>
      <c r="K52" s="555"/>
      <c r="L52" s="555"/>
      <c r="M52" s="530"/>
      <c r="N52" s="530"/>
      <c r="O52" s="536"/>
      <c r="P52" s="530"/>
      <c r="Q52" s="423"/>
      <c r="R52" s="738"/>
    </row>
    <row r="53" spans="1:18" ht="31.5" customHeight="1" x14ac:dyDescent="0.25">
      <c r="A53" s="529"/>
      <c r="B53" s="529"/>
      <c r="C53" s="529"/>
      <c r="D53" s="528"/>
      <c r="E53" s="423"/>
      <c r="F53" s="748"/>
      <c r="G53" s="528"/>
      <c r="H53" s="34" t="s">
        <v>2068</v>
      </c>
      <c r="I53" s="379">
        <v>1</v>
      </c>
      <c r="J53" s="528"/>
      <c r="K53" s="555"/>
      <c r="L53" s="555"/>
      <c r="M53" s="530"/>
      <c r="N53" s="530"/>
      <c r="O53" s="536"/>
      <c r="P53" s="530"/>
      <c r="Q53" s="423"/>
      <c r="R53" s="738"/>
    </row>
    <row r="54" spans="1:18" ht="45" x14ac:dyDescent="0.25">
      <c r="A54" s="529">
        <v>13</v>
      </c>
      <c r="B54" s="529" t="s">
        <v>70</v>
      </c>
      <c r="C54" s="529">
        <v>1</v>
      </c>
      <c r="D54" s="528">
        <v>6</v>
      </c>
      <c r="E54" s="423" t="s">
        <v>2069</v>
      </c>
      <c r="F54" s="757" t="s">
        <v>2070</v>
      </c>
      <c r="G54" s="528" t="s">
        <v>56</v>
      </c>
      <c r="H54" s="34" t="s">
        <v>2071</v>
      </c>
      <c r="I54" s="379">
        <v>4</v>
      </c>
      <c r="J54" s="528" t="s">
        <v>684</v>
      </c>
      <c r="K54" s="555"/>
      <c r="L54" s="555" t="s">
        <v>58</v>
      </c>
      <c r="M54" s="530"/>
      <c r="N54" s="530">
        <f>P54+6511</f>
        <v>41511</v>
      </c>
      <c r="O54" s="536"/>
      <c r="P54" s="530">
        <v>35000</v>
      </c>
      <c r="Q54" s="423" t="s">
        <v>685</v>
      </c>
      <c r="R54" s="738" t="s">
        <v>2072</v>
      </c>
    </row>
    <row r="55" spans="1:18" x14ac:dyDescent="0.25">
      <c r="A55" s="529"/>
      <c r="B55" s="529"/>
      <c r="C55" s="529"/>
      <c r="D55" s="528"/>
      <c r="E55" s="423"/>
      <c r="F55" s="757"/>
      <c r="G55" s="528"/>
      <c r="H55" s="754" t="s">
        <v>2073</v>
      </c>
      <c r="I55" s="513">
        <v>680</v>
      </c>
      <c r="J55" s="528"/>
      <c r="K55" s="555"/>
      <c r="L55" s="555"/>
      <c r="M55" s="530"/>
      <c r="N55" s="530"/>
      <c r="O55" s="536"/>
      <c r="P55" s="530"/>
      <c r="Q55" s="423"/>
      <c r="R55" s="738"/>
    </row>
    <row r="56" spans="1:18" x14ac:dyDescent="0.25">
      <c r="A56" s="529"/>
      <c r="B56" s="529"/>
      <c r="C56" s="529"/>
      <c r="D56" s="528"/>
      <c r="E56" s="423"/>
      <c r="F56" s="757"/>
      <c r="G56" s="528"/>
      <c r="H56" s="755"/>
      <c r="I56" s="514"/>
      <c r="J56" s="528"/>
      <c r="K56" s="555"/>
      <c r="L56" s="555"/>
      <c r="M56" s="530"/>
      <c r="N56" s="530"/>
      <c r="O56" s="536"/>
      <c r="P56" s="530"/>
      <c r="Q56" s="423"/>
      <c r="R56" s="738"/>
    </row>
    <row r="57" spans="1:18" ht="80.25" customHeight="1" x14ac:dyDescent="0.25">
      <c r="A57" s="529"/>
      <c r="B57" s="529"/>
      <c r="C57" s="529"/>
      <c r="D57" s="528"/>
      <c r="E57" s="423"/>
      <c r="F57" s="757"/>
      <c r="G57" s="528"/>
      <c r="H57" s="756"/>
      <c r="I57" s="515"/>
      <c r="J57" s="528"/>
      <c r="K57" s="555"/>
      <c r="L57" s="555"/>
      <c r="M57" s="530"/>
      <c r="N57" s="530"/>
      <c r="O57" s="536"/>
      <c r="P57" s="530"/>
      <c r="Q57" s="423"/>
      <c r="R57" s="738"/>
    </row>
    <row r="58" spans="1:18" ht="37.5" customHeight="1" x14ac:dyDescent="0.25">
      <c r="A58" s="522">
        <v>14</v>
      </c>
      <c r="B58" s="522" t="s">
        <v>59</v>
      </c>
      <c r="C58" s="522">
        <v>1</v>
      </c>
      <c r="D58" s="513">
        <v>6</v>
      </c>
      <c r="E58" s="428" t="s">
        <v>3055</v>
      </c>
      <c r="F58" s="758" t="s">
        <v>2074</v>
      </c>
      <c r="G58" s="513" t="s">
        <v>2075</v>
      </c>
      <c r="H58" s="399" t="s">
        <v>163</v>
      </c>
      <c r="I58" s="379">
        <v>5</v>
      </c>
      <c r="J58" s="513" t="s">
        <v>2076</v>
      </c>
      <c r="K58" s="565"/>
      <c r="L58" s="565" t="s">
        <v>58</v>
      </c>
      <c r="M58" s="510"/>
      <c r="N58" s="510">
        <f>P58+4671.5</f>
        <v>29852.58</v>
      </c>
      <c r="O58" s="525"/>
      <c r="P58" s="525">
        <v>25181.08</v>
      </c>
      <c r="Q58" s="428" t="s">
        <v>695</v>
      </c>
      <c r="R58" s="728" t="s">
        <v>2077</v>
      </c>
    </row>
    <row r="59" spans="1:18" ht="32.25" customHeight="1" x14ac:dyDescent="0.25">
      <c r="A59" s="523"/>
      <c r="B59" s="523"/>
      <c r="C59" s="523"/>
      <c r="D59" s="514"/>
      <c r="E59" s="429"/>
      <c r="F59" s="759"/>
      <c r="G59" s="514"/>
      <c r="H59" s="399" t="s">
        <v>363</v>
      </c>
      <c r="I59" s="379">
        <v>1</v>
      </c>
      <c r="J59" s="514"/>
      <c r="K59" s="566"/>
      <c r="L59" s="566"/>
      <c r="M59" s="511"/>
      <c r="N59" s="511"/>
      <c r="O59" s="526"/>
      <c r="P59" s="526"/>
      <c r="Q59" s="429"/>
      <c r="R59" s="752"/>
    </row>
    <row r="60" spans="1:18" ht="30" x14ac:dyDescent="0.25">
      <c r="A60" s="523"/>
      <c r="B60" s="523"/>
      <c r="C60" s="523"/>
      <c r="D60" s="514"/>
      <c r="E60" s="429"/>
      <c r="F60" s="759"/>
      <c r="G60" s="514"/>
      <c r="H60" s="399" t="s">
        <v>168</v>
      </c>
      <c r="I60" s="379">
        <v>110</v>
      </c>
      <c r="J60" s="514"/>
      <c r="K60" s="566"/>
      <c r="L60" s="566"/>
      <c r="M60" s="511"/>
      <c r="N60" s="511"/>
      <c r="O60" s="526"/>
      <c r="P60" s="526"/>
      <c r="Q60" s="429"/>
      <c r="R60" s="752"/>
    </row>
    <row r="61" spans="1:18" ht="69.75" customHeight="1" x14ac:dyDescent="0.25">
      <c r="A61" s="523"/>
      <c r="B61" s="523"/>
      <c r="C61" s="523"/>
      <c r="D61" s="514"/>
      <c r="E61" s="429"/>
      <c r="F61" s="759"/>
      <c r="G61" s="514"/>
      <c r="H61" s="399" t="s">
        <v>271</v>
      </c>
      <c r="I61" s="379">
        <v>3</v>
      </c>
      <c r="J61" s="514"/>
      <c r="K61" s="566"/>
      <c r="L61" s="566"/>
      <c r="M61" s="511"/>
      <c r="N61" s="511"/>
      <c r="O61" s="526"/>
      <c r="P61" s="526"/>
      <c r="Q61" s="429"/>
      <c r="R61" s="752"/>
    </row>
    <row r="62" spans="1:18" x14ac:dyDescent="0.25">
      <c r="A62" s="522">
        <v>15</v>
      </c>
      <c r="B62" s="522" t="s">
        <v>70</v>
      </c>
      <c r="C62" s="522">
        <v>1</v>
      </c>
      <c r="D62" s="513">
        <v>6</v>
      </c>
      <c r="E62" s="428" t="s">
        <v>2078</v>
      </c>
      <c r="F62" s="750" t="s">
        <v>2079</v>
      </c>
      <c r="G62" s="513" t="s">
        <v>3056</v>
      </c>
      <c r="H62" s="399" t="s">
        <v>492</v>
      </c>
      <c r="I62" s="379">
        <v>3</v>
      </c>
      <c r="J62" s="513" t="s">
        <v>3057</v>
      </c>
      <c r="K62" s="565"/>
      <c r="L62" s="565" t="s">
        <v>58</v>
      </c>
      <c r="M62" s="510"/>
      <c r="N62" s="510">
        <f>P62+1854.9</f>
        <v>38398.200000000004</v>
      </c>
      <c r="O62" s="525"/>
      <c r="P62" s="525">
        <v>36543.300000000003</v>
      </c>
      <c r="Q62" s="428" t="s">
        <v>701</v>
      </c>
      <c r="R62" s="728" t="s">
        <v>2080</v>
      </c>
    </row>
    <row r="63" spans="1:18" ht="30" x14ac:dyDescent="0.25">
      <c r="A63" s="523"/>
      <c r="B63" s="523"/>
      <c r="C63" s="523"/>
      <c r="D63" s="514"/>
      <c r="E63" s="429"/>
      <c r="F63" s="753"/>
      <c r="G63" s="514"/>
      <c r="H63" s="399" t="s">
        <v>493</v>
      </c>
      <c r="I63" s="379">
        <v>24</v>
      </c>
      <c r="J63" s="514"/>
      <c r="K63" s="566"/>
      <c r="L63" s="566"/>
      <c r="M63" s="511"/>
      <c r="N63" s="511"/>
      <c r="O63" s="526"/>
      <c r="P63" s="526"/>
      <c r="Q63" s="429"/>
      <c r="R63" s="752"/>
    </row>
    <row r="64" spans="1:18" x14ac:dyDescent="0.25">
      <c r="A64" s="523"/>
      <c r="B64" s="523"/>
      <c r="C64" s="523"/>
      <c r="D64" s="514"/>
      <c r="E64" s="429"/>
      <c r="F64" s="753"/>
      <c r="G64" s="514"/>
      <c r="H64" s="399" t="s">
        <v>41</v>
      </c>
      <c r="I64" s="379">
        <v>2</v>
      </c>
      <c r="J64" s="514"/>
      <c r="K64" s="566"/>
      <c r="L64" s="566"/>
      <c r="M64" s="511"/>
      <c r="N64" s="511"/>
      <c r="O64" s="526"/>
      <c r="P64" s="526"/>
      <c r="Q64" s="429"/>
      <c r="R64" s="752"/>
    </row>
    <row r="65" spans="1:18" ht="30" x14ac:dyDescent="0.25">
      <c r="A65" s="523"/>
      <c r="B65" s="523"/>
      <c r="C65" s="523"/>
      <c r="D65" s="514"/>
      <c r="E65" s="429"/>
      <c r="F65" s="753"/>
      <c r="G65" s="514"/>
      <c r="H65" s="399" t="s">
        <v>95</v>
      </c>
      <c r="I65" s="379">
        <v>19</v>
      </c>
      <c r="J65" s="514"/>
      <c r="K65" s="566"/>
      <c r="L65" s="566"/>
      <c r="M65" s="511"/>
      <c r="N65" s="511"/>
      <c r="O65" s="526"/>
      <c r="P65" s="526"/>
      <c r="Q65" s="429"/>
      <c r="R65" s="752"/>
    </row>
    <row r="66" spans="1:18" ht="60" customHeight="1" x14ac:dyDescent="0.25">
      <c r="A66" s="523"/>
      <c r="B66" s="523"/>
      <c r="C66" s="523"/>
      <c r="D66" s="514"/>
      <c r="E66" s="429"/>
      <c r="F66" s="753"/>
      <c r="G66" s="514"/>
      <c r="H66" s="399" t="s">
        <v>2081</v>
      </c>
      <c r="I66" s="379">
        <v>1</v>
      </c>
      <c r="J66" s="514"/>
      <c r="K66" s="566"/>
      <c r="L66" s="566"/>
      <c r="M66" s="511"/>
      <c r="N66" s="511"/>
      <c r="O66" s="526"/>
      <c r="P66" s="526"/>
      <c r="Q66" s="429"/>
      <c r="R66" s="752"/>
    </row>
    <row r="67" spans="1:18" s="410" customFormat="1" x14ac:dyDescent="0.25">
      <c r="A67" s="453">
        <v>16</v>
      </c>
      <c r="B67" s="453" t="s">
        <v>38</v>
      </c>
      <c r="C67" s="453">
        <v>1</v>
      </c>
      <c r="D67" s="456">
        <v>6</v>
      </c>
      <c r="E67" s="456" t="s">
        <v>2082</v>
      </c>
      <c r="F67" s="494" t="s">
        <v>2083</v>
      </c>
      <c r="G67" s="456" t="s">
        <v>2084</v>
      </c>
      <c r="H67" s="63" t="s">
        <v>524</v>
      </c>
      <c r="I67" s="32">
        <v>1</v>
      </c>
      <c r="J67" s="456" t="s">
        <v>3263</v>
      </c>
      <c r="K67" s="497"/>
      <c r="L67" s="497" t="s">
        <v>43</v>
      </c>
      <c r="M67" s="500"/>
      <c r="N67" s="500">
        <f>P67+15700.8</f>
        <v>73946.11</v>
      </c>
      <c r="O67" s="460"/>
      <c r="P67" s="460">
        <v>58245.31</v>
      </c>
      <c r="Q67" s="456" t="s">
        <v>680</v>
      </c>
      <c r="R67" s="456" t="s">
        <v>2085</v>
      </c>
    </row>
    <row r="68" spans="1:18" s="410" customFormat="1" x14ac:dyDescent="0.25">
      <c r="A68" s="454"/>
      <c r="B68" s="454"/>
      <c r="C68" s="454"/>
      <c r="D68" s="457"/>
      <c r="E68" s="457"/>
      <c r="F68" s="495"/>
      <c r="G68" s="457"/>
      <c r="H68" s="63" t="s">
        <v>2086</v>
      </c>
      <c r="I68" s="32">
        <v>2</v>
      </c>
      <c r="J68" s="457"/>
      <c r="K68" s="498"/>
      <c r="L68" s="498"/>
      <c r="M68" s="501"/>
      <c r="N68" s="501"/>
      <c r="O68" s="461"/>
      <c r="P68" s="461"/>
      <c r="Q68" s="457"/>
      <c r="R68" s="457"/>
    </row>
    <row r="69" spans="1:18" s="410" customFormat="1" ht="30" x14ac:dyDescent="0.25">
      <c r="A69" s="454"/>
      <c r="B69" s="454"/>
      <c r="C69" s="454"/>
      <c r="D69" s="457"/>
      <c r="E69" s="457"/>
      <c r="F69" s="495"/>
      <c r="G69" s="457"/>
      <c r="H69" s="63" t="s">
        <v>2087</v>
      </c>
      <c r="I69" s="32">
        <v>29</v>
      </c>
      <c r="J69" s="457"/>
      <c r="K69" s="498"/>
      <c r="L69" s="498"/>
      <c r="M69" s="501"/>
      <c r="N69" s="501"/>
      <c r="O69" s="461"/>
      <c r="P69" s="461"/>
      <c r="Q69" s="457"/>
      <c r="R69" s="457"/>
    </row>
    <row r="70" spans="1:18" s="410" customFormat="1" ht="30" x14ac:dyDescent="0.25">
      <c r="A70" s="454"/>
      <c r="B70" s="454"/>
      <c r="C70" s="454"/>
      <c r="D70" s="457"/>
      <c r="E70" s="457"/>
      <c r="F70" s="495"/>
      <c r="G70" s="457"/>
      <c r="H70" s="63" t="s">
        <v>2088</v>
      </c>
      <c r="I70" s="76">
        <v>20000</v>
      </c>
      <c r="J70" s="457"/>
      <c r="K70" s="498"/>
      <c r="L70" s="498"/>
      <c r="M70" s="501"/>
      <c r="N70" s="501"/>
      <c r="O70" s="461"/>
      <c r="P70" s="461"/>
      <c r="Q70" s="457"/>
      <c r="R70" s="457"/>
    </row>
    <row r="71" spans="1:18" s="410" customFormat="1" x14ac:dyDescent="0.25">
      <c r="A71" s="454"/>
      <c r="B71" s="454"/>
      <c r="C71" s="454"/>
      <c r="D71" s="457"/>
      <c r="E71" s="457"/>
      <c r="F71" s="495"/>
      <c r="G71" s="457"/>
      <c r="H71" s="63" t="s">
        <v>363</v>
      </c>
      <c r="I71" s="32">
        <v>2</v>
      </c>
      <c r="J71" s="457"/>
      <c r="K71" s="498"/>
      <c r="L71" s="498"/>
      <c r="M71" s="501"/>
      <c r="N71" s="501"/>
      <c r="O71" s="461"/>
      <c r="P71" s="461"/>
      <c r="Q71" s="457"/>
      <c r="R71" s="457"/>
    </row>
    <row r="72" spans="1:18" s="410" customFormat="1" ht="30" x14ac:dyDescent="0.25">
      <c r="A72" s="454"/>
      <c r="B72" s="454"/>
      <c r="C72" s="454"/>
      <c r="D72" s="457"/>
      <c r="E72" s="457"/>
      <c r="F72" s="495"/>
      <c r="G72" s="457"/>
      <c r="H72" s="63" t="s">
        <v>159</v>
      </c>
      <c r="I72" s="32">
        <v>13</v>
      </c>
      <c r="J72" s="457"/>
      <c r="K72" s="498"/>
      <c r="L72" s="498"/>
      <c r="M72" s="501"/>
      <c r="N72" s="501"/>
      <c r="O72" s="461"/>
      <c r="P72" s="461"/>
      <c r="Q72" s="457"/>
      <c r="R72" s="457"/>
    </row>
    <row r="73" spans="1:18" s="410" customFormat="1" ht="30" x14ac:dyDescent="0.25">
      <c r="A73" s="455"/>
      <c r="B73" s="455"/>
      <c r="C73" s="455"/>
      <c r="D73" s="491"/>
      <c r="E73" s="491"/>
      <c r="F73" s="496"/>
      <c r="G73" s="491"/>
      <c r="H73" s="63" t="s">
        <v>271</v>
      </c>
      <c r="I73" s="32">
        <v>3</v>
      </c>
      <c r="J73" s="491"/>
      <c r="K73" s="499"/>
      <c r="L73" s="499"/>
      <c r="M73" s="502"/>
      <c r="N73" s="502"/>
      <c r="O73" s="505"/>
      <c r="P73" s="505"/>
      <c r="Q73" s="491"/>
      <c r="R73" s="491"/>
    </row>
    <row r="74" spans="1:18" s="410" customFormat="1" x14ac:dyDescent="0.25">
      <c r="A74" s="453">
        <v>17</v>
      </c>
      <c r="B74" s="453" t="s">
        <v>38</v>
      </c>
      <c r="C74" s="453">
        <v>1</v>
      </c>
      <c r="D74" s="456">
        <v>6</v>
      </c>
      <c r="E74" s="456" t="s">
        <v>2089</v>
      </c>
      <c r="F74" s="494" t="s">
        <v>2083</v>
      </c>
      <c r="G74" s="456" t="s">
        <v>2084</v>
      </c>
      <c r="H74" s="63" t="s">
        <v>524</v>
      </c>
      <c r="I74" s="32">
        <v>1</v>
      </c>
      <c r="J74" s="456" t="s">
        <v>3237</v>
      </c>
      <c r="K74" s="497"/>
      <c r="L74" s="497" t="s">
        <v>54</v>
      </c>
      <c r="M74" s="500"/>
      <c r="N74" s="500">
        <f>P74+10091.2</f>
        <v>62021.3</v>
      </c>
      <c r="O74" s="460"/>
      <c r="P74" s="460">
        <v>51930.1</v>
      </c>
      <c r="Q74" s="456" t="s">
        <v>680</v>
      </c>
      <c r="R74" s="456" t="s">
        <v>2085</v>
      </c>
    </row>
    <row r="75" spans="1:18" s="410" customFormat="1" x14ac:dyDescent="0.25">
      <c r="A75" s="454"/>
      <c r="B75" s="454"/>
      <c r="C75" s="454"/>
      <c r="D75" s="457"/>
      <c r="E75" s="457"/>
      <c r="F75" s="495"/>
      <c r="G75" s="457"/>
      <c r="H75" s="63" t="s">
        <v>2086</v>
      </c>
      <c r="I75" s="32">
        <v>2</v>
      </c>
      <c r="J75" s="457"/>
      <c r="K75" s="498"/>
      <c r="L75" s="498"/>
      <c r="M75" s="501"/>
      <c r="N75" s="501"/>
      <c r="O75" s="461"/>
      <c r="P75" s="461"/>
      <c r="Q75" s="457"/>
      <c r="R75" s="457"/>
    </row>
    <row r="76" spans="1:18" s="410" customFormat="1" ht="30" x14ac:dyDescent="0.25">
      <c r="A76" s="454"/>
      <c r="B76" s="454"/>
      <c r="C76" s="454"/>
      <c r="D76" s="457"/>
      <c r="E76" s="457"/>
      <c r="F76" s="495"/>
      <c r="G76" s="457"/>
      <c r="H76" s="63" t="s">
        <v>2087</v>
      </c>
      <c r="I76" s="32">
        <v>80</v>
      </c>
      <c r="J76" s="457"/>
      <c r="K76" s="498"/>
      <c r="L76" s="498"/>
      <c r="M76" s="501"/>
      <c r="N76" s="501"/>
      <c r="O76" s="461"/>
      <c r="P76" s="461"/>
      <c r="Q76" s="457"/>
      <c r="R76" s="457"/>
    </row>
    <row r="77" spans="1:18" s="410" customFormat="1" ht="30" x14ac:dyDescent="0.25">
      <c r="A77" s="454"/>
      <c r="B77" s="454"/>
      <c r="C77" s="454"/>
      <c r="D77" s="457"/>
      <c r="E77" s="457"/>
      <c r="F77" s="495"/>
      <c r="G77" s="457"/>
      <c r="H77" s="63" t="s">
        <v>2088</v>
      </c>
      <c r="I77" s="76">
        <v>15000</v>
      </c>
      <c r="J77" s="457"/>
      <c r="K77" s="498"/>
      <c r="L77" s="498"/>
      <c r="M77" s="501"/>
      <c r="N77" s="501"/>
      <c r="O77" s="461"/>
      <c r="P77" s="461"/>
      <c r="Q77" s="457"/>
      <c r="R77" s="457"/>
    </row>
    <row r="78" spans="1:18" s="410" customFormat="1" x14ac:dyDescent="0.25">
      <c r="A78" s="454"/>
      <c r="B78" s="454"/>
      <c r="C78" s="454"/>
      <c r="D78" s="457"/>
      <c r="E78" s="457"/>
      <c r="F78" s="495"/>
      <c r="G78" s="457"/>
      <c r="H78" s="63" t="s">
        <v>363</v>
      </c>
      <c r="I78" s="32">
        <v>2</v>
      </c>
      <c r="J78" s="457"/>
      <c r="K78" s="498"/>
      <c r="L78" s="498"/>
      <c r="M78" s="501"/>
      <c r="N78" s="501"/>
      <c r="O78" s="461"/>
      <c r="P78" s="461"/>
      <c r="Q78" s="457"/>
      <c r="R78" s="457"/>
    </row>
    <row r="79" spans="1:18" s="410" customFormat="1" ht="30" x14ac:dyDescent="0.25">
      <c r="A79" s="454"/>
      <c r="B79" s="454"/>
      <c r="C79" s="454"/>
      <c r="D79" s="457"/>
      <c r="E79" s="457"/>
      <c r="F79" s="495"/>
      <c r="G79" s="457"/>
      <c r="H79" s="63" t="s">
        <v>159</v>
      </c>
      <c r="I79" s="32">
        <v>21</v>
      </c>
      <c r="J79" s="457"/>
      <c r="K79" s="498"/>
      <c r="L79" s="498"/>
      <c r="M79" s="501"/>
      <c r="N79" s="501"/>
      <c r="O79" s="461"/>
      <c r="P79" s="461"/>
      <c r="Q79" s="457"/>
      <c r="R79" s="457"/>
    </row>
    <row r="80" spans="1:18" s="410" customFormat="1" ht="30" x14ac:dyDescent="0.25">
      <c r="A80" s="455"/>
      <c r="B80" s="455"/>
      <c r="C80" s="455"/>
      <c r="D80" s="491"/>
      <c r="E80" s="491"/>
      <c r="F80" s="496"/>
      <c r="G80" s="491"/>
      <c r="H80" s="63" t="s">
        <v>271</v>
      </c>
      <c r="I80" s="32">
        <v>1</v>
      </c>
      <c r="J80" s="491"/>
      <c r="K80" s="499"/>
      <c r="L80" s="499"/>
      <c r="M80" s="502"/>
      <c r="N80" s="502"/>
      <c r="O80" s="505"/>
      <c r="P80" s="505"/>
      <c r="Q80" s="491"/>
      <c r="R80" s="491"/>
    </row>
    <row r="81" spans="1:18" x14ac:dyDescent="0.25">
      <c r="A81" s="522">
        <v>18</v>
      </c>
      <c r="B81" s="522" t="s">
        <v>59</v>
      </c>
      <c r="C81" s="522">
        <v>1</v>
      </c>
      <c r="D81" s="513">
        <v>6</v>
      </c>
      <c r="E81" s="428" t="s">
        <v>2090</v>
      </c>
      <c r="F81" s="750" t="s">
        <v>2091</v>
      </c>
      <c r="G81" s="513" t="s">
        <v>3058</v>
      </c>
      <c r="H81" s="399" t="s">
        <v>41</v>
      </c>
      <c r="I81" s="379">
        <v>1</v>
      </c>
      <c r="J81" s="513" t="s">
        <v>3059</v>
      </c>
      <c r="K81" s="565"/>
      <c r="L81" s="565" t="s">
        <v>94</v>
      </c>
      <c r="M81" s="510"/>
      <c r="N81" s="510">
        <f>P81+6253.05</f>
        <v>49798.93</v>
      </c>
      <c r="O81" s="525"/>
      <c r="P81" s="525">
        <v>43545.88</v>
      </c>
      <c r="Q81" s="428" t="s">
        <v>680</v>
      </c>
      <c r="R81" s="728" t="s">
        <v>2085</v>
      </c>
    </row>
    <row r="82" spans="1:18" ht="30" x14ac:dyDescent="0.25">
      <c r="A82" s="523"/>
      <c r="B82" s="523"/>
      <c r="C82" s="523"/>
      <c r="D82" s="514"/>
      <c r="E82" s="429"/>
      <c r="F82" s="753"/>
      <c r="G82" s="514"/>
      <c r="H82" s="399" t="s">
        <v>95</v>
      </c>
      <c r="I82" s="379">
        <v>25</v>
      </c>
      <c r="J82" s="514"/>
      <c r="K82" s="566"/>
      <c r="L82" s="566"/>
      <c r="M82" s="511"/>
      <c r="N82" s="511"/>
      <c r="O82" s="526"/>
      <c r="P82" s="526"/>
      <c r="Q82" s="429"/>
      <c r="R82" s="752"/>
    </row>
    <row r="83" spans="1:18" x14ac:dyDescent="0.25">
      <c r="A83" s="523"/>
      <c r="B83" s="523"/>
      <c r="C83" s="523"/>
      <c r="D83" s="514"/>
      <c r="E83" s="429"/>
      <c r="F83" s="753"/>
      <c r="G83" s="514"/>
      <c r="H83" s="399" t="s">
        <v>524</v>
      </c>
      <c r="I83" s="379">
        <v>1</v>
      </c>
      <c r="J83" s="514"/>
      <c r="K83" s="566"/>
      <c r="L83" s="566"/>
      <c r="M83" s="511"/>
      <c r="N83" s="511"/>
      <c r="O83" s="526"/>
      <c r="P83" s="526"/>
      <c r="Q83" s="429"/>
      <c r="R83" s="752"/>
    </row>
    <row r="84" spans="1:18" x14ac:dyDescent="0.25">
      <c r="A84" s="523"/>
      <c r="B84" s="523"/>
      <c r="C84" s="523"/>
      <c r="D84" s="514"/>
      <c r="E84" s="429"/>
      <c r="F84" s="753"/>
      <c r="G84" s="514"/>
      <c r="H84" s="399" t="s">
        <v>2086</v>
      </c>
      <c r="I84" s="379">
        <v>2</v>
      </c>
      <c r="J84" s="514"/>
      <c r="K84" s="566"/>
      <c r="L84" s="566"/>
      <c r="M84" s="511"/>
      <c r="N84" s="511"/>
      <c r="O84" s="526"/>
      <c r="P84" s="526"/>
      <c r="Q84" s="429"/>
      <c r="R84" s="752"/>
    </row>
    <row r="85" spans="1:18" ht="30" x14ac:dyDescent="0.25">
      <c r="A85" s="523"/>
      <c r="B85" s="523"/>
      <c r="C85" s="523"/>
      <c r="D85" s="514"/>
      <c r="E85" s="429"/>
      <c r="F85" s="753"/>
      <c r="G85" s="514"/>
      <c r="H85" s="399" t="s">
        <v>2087</v>
      </c>
      <c r="I85" s="379">
        <v>25</v>
      </c>
      <c r="J85" s="514"/>
      <c r="K85" s="566"/>
      <c r="L85" s="566"/>
      <c r="M85" s="511"/>
      <c r="N85" s="511"/>
      <c r="O85" s="526"/>
      <c r="P85" s="526"/>
      <c r="Q85" s="429"/>
      <c r="R85" s="752"/>
    </row>
    <row r="86" spans="1:18" ht="30" x14ac:dyDescent="0.25">
      <c r="A86" s="523"/>
      <c r="B86" s="523"/>
      <c r="C86" s="523"/>
      <c r="D86" s="514"/>
      <c r="E86" s="429"/>
      <c r="F86" s="753"/>
      <c r="G86" s="514"/>
      <c r="H86" s="399" t="s">
        <v>2088</v>
      </c>
      <c r="I86" s="267">
        <v>10000</v>
      </c>
      <c r="J86" s="514"/>
      <c r="K86" s="566"/>
      <c r="L86" s="566"/>
      <c r="M86" s="511"/>
      <c r="N86" s="511"/>
      <c r="O86" s="526"/>
      <c r="P86" s="526"/>
      <c r="Q86" s="429"/>
      <c r="R86" s="752"/>
    </row>
    <row r="87" spans="1:18" x14ac:dyDescent="0.25">
      <c r="A87" s="523"/>
      <c r="B87" s="523"/>
      <c r="C87" s="523"/>
      <c r="D87" s="514"/>
      <c r="E87" s="429"/>
      <c r="F87" s="753"/>
      <c r="G87" s="514"/>
      <c r="H87" s="399" t="s">
        <v>363</v>
      </c>
      <c r="I87" s="379">
        <v>1</v>
      </c>
      <c r="J87" s="514"/>
      <c r="K87" s="566"/>
      <c r="L87" s="566"/>
      <c r="M87" s="511"/>
      <c r="N87" s="511"/>
      <c r="O87" s="526"/>
      <c r="P87" s="526"/>
      <c r="Q87" s="429"/>
      <c r="R87" s="752"/>
    </row>
    <row r="88" spans="1:18" ht="30" x14ac:dyDescent="0.25">
      <c r="A88" s="524"/>
      <c r="B88" s="524"/>
      <c r="C88" s="524"/>
      <c r="D88" s="515"/>
      <c r="E88" s="430"/>
      <c r="F88" s="751"/>
      <c r="G88" s="515"/>
      <c r="H88" s="399" t="s">
        <v>2092</v>
      </c>
      <c r="I88" s="379">
        <v>12</v>
      </c>
      <c r="J88" s="515"/>
      <c r="K88" s="567"/>
      <c r="L88" s="567"/>
      <c r="M88" s="512"/>
      <c r="N88" s="512"/>
      <c r="O88" s="527"/>
      <c r="P88" s="527"/>
      <c r="Q88" s="430"/>
      <c r="R88" s="729"/>
    </row>
    <row r="89" spans="1:18" ht="63" customHeight="1" x14ac:dyDescent="0.25">
      <c r="A89" s="522">
        <v>19</v>
      </c>
      <c r="B89" s="522" t="s">
        <v>59</v>
      </c>
      <c r="C89" s="522">
        <v>1</v>
      </c>
      <c r="D89" s="513">
        <v>6</v>
      </c>
      <c r="E89" s="428" t="s">
        <v>2093</v>
      </c>
      <c r="F89" s="750" t="s">
        <v>2094</v>
      </c>
      <c r="G89" s="513" t="s">
        <v>93</v>
      </c>
      <c r="H89" s="399" t="s">
        <v>41</v>
      </c>
      <c r="I89" s="379">
        <v>4</v>
      </c>
      <c r="J89" s="513" t="s">
        <v>2095</v>
      </c>
      <c r="K89" s="565"/>
      <c r="L89" s="565" t="s">
        <v>94</v>
      </c>
      <c r="M89" s="510"/>
      <c r="N89" s="510">
        <f>P89+2428.3</f>
        <v>22134.6</v>
      </c>
      <c r="O89" s="525"/>
      <c r="P89" s="525">
        <v>19706.3</v>
      </c>
      <c r="Q89" s="428" t="s">
        <v>2046</v>
      </c>
      <c r="R89" s="728" t="s">
        <v>2047</v>
      </c>
    </row>
    <row r="90" spans="1:18" ht="114.75" customHeight="1" x14ac:dyDescent="0.25">
      <c r="A90" s="524"/>
      <c r="B90" s="524"/>
      <c r="C90" s="524"/>
      <c r="D90" s="515"/>
      <c r="E90" s="430"/>
      <c r="F90" s="751"/>
      <c r="G90" s="515"/>
      <c r="H90" s="399" t="s">
        <v>95</v>
      </c>
      <c r="I90" s="379">
        <v>72</v>
      </c>
      <c r="J90" s="515"/>
      <c r="K90" s="567"/>
      <c r="L90" s="567"/>
      <c r="M90" s="512"/>
      <c r="N90" s="512"/>
      <c r="O90" s="527"/>
      <c r="P90" s="527"/>
      <c r="Q90" s="430"/>
      <c r="R90" s="729"/>
    </row>
    <row r="91" spans="1:18" ht="30" x14ac:dyDescent="0.25">
      <c r="A91" s="522">
        <v>20</v>
      </c>
      <c r="B91" s="522" t="s">
        <v>70</v>
      </c>
      <c r="C91" s="522">
        <v>1</v>
      </c>
      <c r="D91" s="513">
        <v>6</v>
      </c>
      <c r="E91" s="428" t="s">
        <v>3060</v>
      </c>
      <c r="F91" s="750" t="s">
        <v>2096</v>
      </c>
      <c r="G91" s="513" t="s">
        <v>103</v>
      </c>
      <c r="H91" s="399" t="s">
        <v>2097</v>
      </c>
      <c r="I91" s="379">
        <v>1</v>
      </c>
      <c r="J91" s="513" t="s">
        <v>3061</v>
      </c>
      <c r="K91" s="565"/>
      <c r="L91" s="565" t="s">
        <v>94</v>
      </c>
      <c r="M91" s="510"/>
      <c r="N91" s="510">
        <f>P91+366</f>
        <v>17166</v>
      </c>
      <c r="O91" s="525"/>
      <c r="P91" s="525">
        <v>16800</v>
      </c>
      <c r="Q91" s="428" t="s">
        <v>2098</v>
      </c>
      <c r="R91" s="728" t="s">
        <v>2099</v>
      </c>
    </row>
    <row r="92" spans="1:18" ht="105" customHeight="1" x14ac:dyDescent="0.25">
      <c r="A92" s="524"/>
      <c r="B92" s="524"/>
      <c r="C92" s="524"/>
      <c r="D92" s="515"/>
      <c r="E92" s="430"/>
      <c r="F92" s="751"/>
      <c r="G92" s="515"/>
      <c r="H92" s="399" t="s">
        <v>2100</v>
      </c>
      <c r="I92" s="379">
        <v>20</v>
      </c>
      <c r="J92" s="515"/>
      <c r="K92" s="567"/>
      <c r="L92" s="567"/>
      <c r="M92" s="512"/>
      <c r="N92" s="512"/>
      <c r="O92" s="527"/>
      <c r="P92" s="527"/>
      <c r="Q92" s="430"/>
      <c r="R92" s="729"/>
    </row>
    <row r="93" spans="1:18" ht="64.5" customHeight="1" x14ac:dyDescent="0.25">
      <c r="A93" s="522">
        <v>21</v>
      </c>
      <c r="B93" s="522" t="s">
        <v>55</v>
      </c>
      <c r="C93" s="522">
        <v>1</v>
      </c>
      <c r="D93" s="513">
        <v>9</v>
      </c>
      <c r="E93" s="513" t="s">
        <v>2101</v>
      </c>
      <c r="F93" s="750" t="s">
        <v>2102</v>
      </c>
      <c r="G93" s="513" t="s">
        <v>56</v>
      </c>
      <c r="H93" s="399" t="s">
        <v>1586</v>
      </c>
      <c r="I93" s="379">
        <v>1</v>
      </c>
      <c r="J93" s="513" t="s">
        <v>2103</v>
      </c>
      <c r="K93" s="565"/>
      <c r="L93" s="565" t="s">
        <v>268</v>
      </c>
      <c r="M93" s="510"/>
      <c r="N93" s="510">
        <f>P93+13373</f>
        <v>77616.5</v>
      </c>
      <c r="O93" s="525"/>
      <c r="P93" s="449">
        <v>64243.5</v>
      </c>
      <c r="Q93" s="513" t="s">
        <v>2052</v>
      </c>
      <c r="R93" s="728" t="s">
        <v>690</v>
      </c>
    </row>
    <row r="94" spans="1:18" ht="55.5" customHeight="1" x14ac:dyDescent="0.25">
      <c r="A94" s="523"/>
      <c r="B94" s="523"/>
      <c r="C94" s="523"/>
      <c r="D94" s="514"/>
      <c r="E94" s="514"/>
      <c r="F94" s="753"/>
      <c r="G94" s="514"/>
      <c r="H94" s="399" t="s">
        <v>2104</v>
      </c>
      <c r="I94" s="379">
        <v>30</v>
      </c>
      <c r="J94" s="514"/>
      <c r="K94" s="566"/>
      <c r="L94" s="566"/>
      <c r="M94" s="511"/>
      <c r="N94" s="511"/>
      <c r="O94" s="526"/>
      <c r="P94" s="450"/>
      <c r="Q94" s="514"/>
      <c r="R94" s="752"/>
    </row>
    <row r="95" spans="1:18" ht="30" x14ac:dyDescent="0.25">
      <c r="A95" s="523"/>
      <c r="B95" s="523"/>
      <c r="C95" s="523"/>
      <c r="D95" s="514"/>
      <c r="E95" s="514"/>
      <c r="F95" s="753"/>
      <c r="G95" s="514"/>
      <c r="H95" s="399" t="s">
        <v>2105</v>
      </c>
      <c r="I95" s="379">
        <v>1500</v>
      </c>
      <c r="J95" s="514"/>
      <c r="K95" s="566"/>
      <c r="L95" s="566"/>
      <c r="M95" s="511"/>
      <c r="N95" s="511"/>
      <c r="O95" s="526"/>
      <c r="P95" s="450"/>
      <c r="Q95" s="514"/>
      <c r="R95" s="752"/>
    </row>
    <row r="96" spans="1:18" s="410" customFormat="1" x14ac:dyDescent="0.25">
      <c r="A96" s="453">
        <v>22</v>
      </c>
      <c r="B96" s="453" t="s">
        <v>70</v>
      </c>
      <c r="C96" s="453">
        <v>2</v>
      </c>
      <c r="D96" s="456">
        <v>10</v>
      </c>
      <c r="E96" s="456" t="s">
        <v>2106</v>
      </c>
      <c r="F96" s="494" t="s">
        <v>2107</v>
      </c>
      <c r="G96" s="456" t="s">
        <v>249</v>
      </c>
      <c r="H96" s="63" t="s">
        <v>2108</v>
      </c>
      <c r="I96" s="32">
        <v>30</v>
      </c>
      <c r="J96" s="456" t="s">
        <v>3062</v>
      </c>
      <c r="K96" s="497"/>
      <c r="L96" s="497" t="s">
        <v>94</v>
      </c>
      <c r="M96" s="500"/>
      <c r="N96" s="500">
        <f>P96+25643</f>
        <v>58877</v>
      </c>
      <c r="O96" s="460"/>
      <c r="P96" s="500">
        <v>33234</v>
      </c>
      <c r="Q96" s="456" t="s">
        <v>3238</v>
      </c>
      <c r="R96" s="456" t="s">
        <v>3239</v>
      </c>
    </row>
    <row r="97" spans="1:18" s="410" customFormat="1" x14ac:dyDescent="0.25">
      <c r="A97" s="454"/>
      <c r="B97" s="454"/>
      <c r="C97" s="454"/>
      <c r="D97" s="457"/>
      <c r="E97" s="457"/>
      <c r="F97" s="495"/>
      <c r="G97" s="457"/>
      <c r="H97" s="63" t="s">
        <v>2109</v>
      </c>
      <c r="I97" s="32">
        <v>1</v>
      </c>
      <c r="J97" s="457"/>
      <c r="K97" s="498"/>
      <c r="L97" s="498"/>
      <c r="M97" s="501"/>
      <c r="N97" s="501"/>
      <c r="O97" s="461"/>
      <c r="P97" s="501"/>
      <c r="Q97" s="457"/>
      <c r="R97" s="457"/>
    </row>
    <row r="98" spans="1:18" s="410" customFormat="1" ht="190.5" customHeight="1" x14ac:dyDescent="0.25">
      <c r="A98" s="455"/>
      <c r="B98" s="455"/>
      <c r="C98" s="455"/>
      <c r="D98" s="491"/>
      <c r="E98" s="491"/>
      <c r="F98" s="496"/>
      <c r="G98" s="491"/>
      <c r="H98" s="63" t="s">
        <v>2110</v>
      </c>
      <c r="I98" s="32">
        <v>1500</v>
      </c>
      <c r="J98" s="491"/>
      <c r="K98" s="499"/>
      <c r="L98" s="499"/>
      <c r="M98" s="502"/>
      <c r="N98" s="502"/>
      <c r="O98" s="505"/>
      <c r="P98" s="502"/>
      <c r="Q98" s="491"/>
      <c r="R98" s="491"/>
    </row>
    <row r="99" spans="1:18" ht="62.25" customHeight="1" x14ac:dyDescent="0.25">
      <c r="A99" s="522">
        <v>23</v>
      </c>
      <c r="B99" s="522" t="s">
        <v>70</v>
      </c>
      <c r="C99" s="522">
        <v>5</v>
      </c>
      <c r="D99" s="513">
        <v>11</v>
      </c>
      <c r="E99" s="428" t="s">
        <v>2111</v>
      </c>
      <c r="F99" s="750" t="s">
        <v>2112</v>
      </c>
      <c r="G99" s="513" t="s">
        <v>93</v>
      </c>
      <c r="H99" s="399" t="s">
        <v>41</v>
      </c>
      <c r="I99" s="379">
        <v>2</v>
      </c>
      <c r="J99" s="513" t="s">
        <v>2113</v>
      </c>
      <c r="K99" s="565"/>
      <c r="L99" s="565" t="s">
        <v>268</v>
      </c>
      <c r="M99" s="510"/>
      <c r="N99" s="510">
        <f>P99+1921.9</f>
        <v>13021.9</v>
      </c>
      <c r="O99" s="525"/>
      <c r="P99" s="449">
        <v>11100</v>
      </c>
      <c r="Q99" s="428" t="s">
        <v>685</v>
      </c>
      <c r="R99" s="728" t="s">
        <v>2114</v>
      </c>
    </row>
    <row r="100" spans="1:18" ht="100.5" customHeight="1" x14ac:dyDescent="0.25">
      <c r="A100" s="524"/>
      <c r="B100" s="524"/>
      <c r="C100" s="524"/>
      <c r="D100" s="515"/>
      <c r="E100" s="430"/>
      <c r="F100" s="751"/>
      <c r="G100" s="515"/>
      <c r="H100" s="399" t="s">
        <v>95</v>
      </c>
      <c r="I100" s="379">
        <v>22</v>
      </c>
      <c r="J100" s="515"/>
      <c r="K100" s="567"/>
      <c r="L100" s="567"/>
      <c r="M100" s="512"/>
      <c r="N100" s="512"/>
      <c r="O100" s="527"/>
      <c r="P100" s="451"/>
      <c r="Q100" s="430"/>
      <c r="R100" s="729"/>
    </row>
    <row r="101" spans="1:18" ht="92.25" customHeight="1" x14ac:dyDescent="0.25">
      <c r="A101" s="522">
        <v>24</v>
      </c>
      <c r="B101" s="522" t="s">
        <v>70</v>
      </c>
      <c r="C101" s="522">
        <v>5</v>
      </c>
      <c r="D101" s="513">
        <v>11</v>
      </c>
      <c r="E101" s="428" t="s">
        <v>2115</v>
      </c>
      <c r="F101" s="750" t="s">
        <v>2116</v>
      </c>
      <c r="G101" s="513" t="s">
        <v>56</v>
      </c>
      <c r="H101" s="399" t="s">
        <v>57</v>
      </c>
      <c r="I101" s="379">
        <v>1</v>
      </c>
      <c r="J101" s="513" t="s">
        <v>2117</v>
      </c>
      <c r="K101" s="565"/>
      <c r="L101" s="565" t="s">
        <v>55</v>
      </c>
      <c r="M101" s="510"/>
      <c r="N101" s="510">
        <f>P101+54623.5</f>
        <v>82675</v>
      </c>
      <c r="O101" s="525"/>
      <c r="P101" s="449">
        <v>28051.5</v>
      </c>
      <c r="Q101" s="428" t="s">
        <v>2118</v>
      </c>
      <c r="R101" s="728" t="s">
        <v>2119</v>
      </c>
    </row>
    <row r="102" spans="1:18" ht="92.25" customHeight="1" x14ac:dyDescent="0.25">
      <c r="A102" s="524"/>
      <c r="B102" s="524"/>
      <c r="C102" s="524"/>
      <c r="D102" s="515"/>
      <c r="E102" s="430"/>
      <c r="F102" s="751"/>
      <c r="G102" s="515"/>
      <c r="H102" s="399" t="s">
        <v>2105</v>
      </c>
      <c r="I102" s="379">
        <v>900</v>
      </c>
      <c r="J102" s="515"/>
      <c r="K102" s="567"/>
      <c r="L102" s="567"/>
      <c r="M102" s="512"/>
      <c r="N102" s="512"/>
      <c r="O102" s="527"/>
      <c r="P102" s="451"/>
      <c r="Q102" s="430"/>
      <c r="R102" s="729"/>
    </row>
    <row r="103" spans="1:18" ht="72" customHeight="1" x14ac:dyDescent="0.25">
      <c r="A103" s="522">
        <v>25</v>
      </c>
      <c r="B103" s="522" t="s">
        <v>70</v>
      </c>
      <c r="C103" s="522">
        <v>5</v>
      </c>
      <c r="D103" s="513">
        <v>11</v>
      </c>
      <c r="E103" s="428" t="s">
        <v>2120</v>
      </c>
      <c r="F103" s="750" t="s">
        <v>2121</v>
      </c>
      <c r="G103" s="513" t="s">
        <v>93</v>
      </c>
      <c r="H103" s="399" t="s">
        <v>41</v>
      </c>
      <c r="I103" s="379">
        <v>3</v>
      </c>
      <c r="J103" s="513" t="s">
        <v>2122</v>
      </c>
      <c r="K103" s="565"/>
      <c r="L103" s="565" t="s">
        <v>58</v>
      </c>
      <c r="M103" s="510"/>
      <c r="N103" s="510">
        <f>P103+7387.47</f>
        <v>26987.47</v>
      </c>
      <c r="O103" s="525"/>
      <c r="P103" s="449">
        <v>19600</v>
      </c>
      <c r="Q103" s="428" t="s">
        <v>2123</v>
      </c>
      <c r="R103" s="728" t="s">
        <v>2124</v>
      </c>
    </row>
    <row r="104" spans="1:18" ht="72" customHeight="1" x14ac:dyDescent="0.25">
      <c r="A104" s="524"/>
      <c r="B104" s="524"/>
      <c r="C104" s="524"/>
      <c r="D104" s="515"/>
      <c r="E104" s="430"/>
      <c r="F104" s="751"/>
      <c r="G104" s="515"/>
      <c r="H104" s="399" t="s">
        <v>95</v>
      </c>
      <c r="I104" s="379">
        <v>36</v>
      </c>
      <c r="J104" s="515"/>
      <c r="K104" s="567"/>
      <c r="L104" s="567"/>
      <c r="M104" s="512"/>
      <c r="N104" s="512"/>
      <c r="O104" s="527"/>
      <c r="P104" s="451"/>
      <c r="Q104" s="430"/>
      <c r="R104" s="729"/>
    </row>
    <row r="105" spans="1:18" x14ac:dyDescent="0.25">
      <c r="A105" s="522">
        <v>26</v>
      </c>
      <c r="B105" s="522" t="s">
        <v>1264</v>
      </c>
      <c r="C105" s="522">
        <v>5</v>
      </c>
      <c r="D105" s="513">
        <v>11</v>
      </c>
      <c r="E105" s="428" t="s">
        <v>2125</v>
      </c>
      <c r="F105" s="750" t="s">
        <v>2126</v>
      </c>
      <c r="G105" s="513" t="s">
        <v>2127</v>
      </c>
      <c r="H105" s="399" t="s">
        <v>41</v>
      </c>
      <c r="I105" s="379">
        <v>2</v>
      </c>
      <c r="J105" s="513" t="s">
        <v>2128</v>
      </c>
      <c r="K105" s="565"/>
      <c r="L105" s="565" t="s">
        <v>58</v>
      </c>
      <c r="M105" s="510"/>
      <c r="N105" s="510">
        <f>P105+5985</f>
        <v>55725</v>
      </c>
      <c r="O105" s="525"/>
      <c r="P105" s="449">
        <v>49740</v>
      </c>
      <c r="Q105" s="428" t="s">
        <v>2052</v>
      </c>
      <c r="R105" s="728" t="s">
        <v>690</v>
      </c>
    </row>
    <row r="106" spans="1:18" ht="30" x14ac:dyDescent="0.25">
      <c r="A106" s="523"/>
      <c r="B106" s="523"/>
      <c r="C106" s="523"/>
      <c r="D106" s="514"/>
      <c r="E106" s="429"/>
      <c r="F106" s="753"/>
      <c r="G106" s="514"/>
      <c r="H106" s="399" t="s">
        <v>95</v>
      </c>
      <c r="I106" s="379">
        <v>18</v>
      </c>
      <c r="J106" s="514"/>
      <c r="K106" s="566"/>
      <c r="L106" s="566"/>
      <c r="M106" s="511"/>
      <c r="N106" s="511"/>
      <c r="O106" s="526"/>
      <c r="P106" s="450"/>
      <c r="Q106" s="429"/>
      <c r="R106" s="752"/>
    </row>
    <row r="107" spans="1:18" ht="30" x14ac:dyDescent="0.25">
      <c r="A107" s="523"/>
      <c r="B107" s="523"/>
      <c r="C107" s="523"/>
      <c r="D107" s="514"/>
      <c r="E107" s="429"/>
      <c r="F107" s="753"/>
      <c r="G107" s="514"/>
      <c r="H107" s="399" t="s">
        <v>66</v>
      </c>
      <c r="I107" s="379">
        <v>1</v>
      </c>
      <c r="J107" s="514"/>
      <c r="K107" s="566"/>
      <c r="L107" s="566"/>
      <c r="M107" s="511"/>
      <c r="N107" s="511"/>
      <c r="O107" s="526"/>
      <c r="P107" s="450"/>
      <c r="Q107" s="429"/>
      <c r="R107" s="752"/>
    </row>
    <row r="108" spans="1:18" ht="30" x14ac:dyDescent="0.25">
      <c r="A108" s="523"/>
      <c r="B108" s="523"/>
      <c r="C108" s="523"/>
      <c r="D108" s="514"/>
      <c r="E108" s="429"/>
      <c r="F108" s="753"/>
      <c r="G108" s="514"/>
      <c r="H108" s="399" t="s">
        <v>299</v>
      </c>
      <c r="I108" s="379">
        <v>20</v>
      </c>
      <c r="J108" s="514"/>
      <c r="K108" s="566"/>
      <c r="L108" s="566"/>
      <c r="M108" s="511"/>
      <c r="N108" s="511"/>
      <c r="O108" s="526"/>
      <c r="P108" s="450"/>
      <c r="Q108" s="429"/>
      <c r="R108" s="752"/>
    </row>
    <row r="109" spans="1:18" ht="30" x14ac:dyDescent="0.25">
      <c r="A109" s="523"/>
      <c r="B109" s="523"/>
      <c r="C109" s="523"/>
      <c r="D109" s="514"/>
      <c r="E109" s="429"/>
      <c r="F109" s="753"/>
      <c r="G109" s="514"/>
      <c r="H109" s="399" t="s">
        <v>57</v>
      </c>
      <c r="I109" s="379">
        <v>1</v>
      </c>
      <c r="J109" s="514"/>
      <c r="K109" s="566"/>
      <c r="L109" s="566"/>
      <c r="M109" s="511"/>
      <c r="N109" s="511"/>
      <c r="O109" s="526"/>
      <c r="P109" s="450"/>
      <c r="Q109" s="429"/>
      <c r="R109" s="752"/>
    </row>
    <row r="110" spans="1:18" ht="30" x14ac:dyDescent="0.25">
      <c r="A110" s="524"/>
      <c r="B110" s="524"/>
      <c r="C110" s="524"/>
      <c r="D110" s="515"/>
      <c r="E110" s="430"/>
      <c r="F110" s="751"/>
      <c r="G110" s="515"/>
      <c r="H110" s="399" t="s">
        <v>2105</v>
      </c>
      <c r="I110" s="379">
        <v>60</v>
      </c>
      <c r="J110" s="515"/>
      <c r="K110" s="567"/>
      <c r="L110" s="567"/>
      <c r="M110" s="512"/>
      <c r="N110" s="512"/>
      <c r="O110" s="527"/>
      <c r="P110" s="451"/>
      <c r="Q110" s="430"/>
      <c r="R110" s="729"/>
    </row>
    <row r="111" spans="1:18" ht="30" x14ac:dyDescent="0.25">
      <c r="A111" s="522">
        <v>27</v>
      </c>
      <c r="B111" s="522" t="s">
        <v>70</v>
      </c>
      <c r="C111" s="522">
        <v>5</v>
      </c>
      <c r="D111" s="513">
        <v>11</v>
      </c>
      <c r="E111" s="428" t="s">
        <v>3063</v>
      </c>
      <c r="F111" s="750" t="s">
        <v>2129</v>
      </c>
      <c r="G111" s="513" t="s">
        <v>2130</v>
      </c>
      <c r="H111" s="399" t="s">
        <v>2131</v>
      </c>
      <c r="I111" s="379">
        <v>3</v>
      </c>
      <c r="J111" s="513" t="s">
        <v>2132</v>
      </c>
      <c r="K111" s="565"/>
      <c r="L111" s="565" t="s">
        <v>58</v>
      </c>
      <c r="M111" s="510"/>
      <c r="N111" s="510">
        <f>P111+2683.2</f>
        <v>24622.2</v>
      </c>
      <c r="O111" s="525"/>
      <c r="P111" s="449">
        <v>21939</v>
      </c>
      <c r="Q111" s="428" t="s">
        <v>680</v>
      </c>
      <c r="R111" s="728" t="s">
        <v>2085</v>
      </c>
    </row>
    <row r="112" spans="1:18" ht="60" x14ac:dyDescent="0.25">
      <c r="A112" s="523"/>
      <c r="B112" s="523"/>
      <c r="C112" s="523"/>
      <c r="D112" s="514"/>
      <c r="E112" s="429"/>
      <c r="F112" s="753"/>
      <c r="G112" s="514"/>
      <c r="H112" s="396" t="s">
        <v>2133</v>
      </c>
      <c r="I112" s="379">
        <v>1</v>
      </c>
      <c r="J112" s="514"/>
      <c r="K112" s="566"/>
      <c r="L112" s="566"/>
      <c r="M112" s="511"/>
      <c r="N112" s="511"/>
      <c r="O112" s="526"/>
      <c r="P112" s="450"/>
      <c r="Q112" s="429"/>
      <c r="R112" s="752"/>
    </row>
    <row r="113" spans="1:18" x14ac:dyDescent="0.25">
      <c r="A113" s="523"/>
      <c r="B113" s="523"/>
      <c r="C113" s="523"/>
      <c r="D113" s="514"/>
      <c r="E113" s="429"/>
      <c r="F113" s="753"/>
      <c r="G113" s="514"/>
      <c r="H113" s="268" t="s">
        <v>49</v>
      </c>
      <c r="I113" s="379">
        <v>1</v>
      </c>
      <c r="J113" s="514"/>
      <c r="K113" s="566"/>
      <c r="L113" s="566"/>
      <c r="M113" s="511"/>
      <c r="N113" s="511"/>
      <c r="O113" s="526"/>
      <c r="P113" s="450"/>
      <c r="Q113" s="429"/>
      <c r="R113" s="752"/>
    </row>
    <row r="114" spans="1:18" ht="45" x14ac:dyDescent="0.25">
      <c r="A114" s="524"/>
      <c r="B114" s="524"/>
      <c r="C114" s="524"/>
      <c r="D114" s="515"/>
      <c r="E114" s="430"/>
      <c r="F114" s="751"/>
      <c r="G114" s="515"/>
      <c r="H114" s="399" t="s">
        <v>2134</v>
      </c>
      <c r="I114" s="379" t="s">
        <v>2135</v>
      </c>
      <c r="J114" s="515"/>
      <c r="K114" s="567"/>
      <c r="L114" s="567"/>
      <c r="M114" s="512"/>
      <c r="N114" s="512"/>
      <c r="O114" s="527"/>
      <c r="P114" s="451"/>
      <c r="Q114" s="430"/>
      <c r="R114" s="729"/>
    </row>
    <row r="115" spans="1:18" s="410" customFormat="1" ht="66.75" customHeight="1" x14ac:dyDescent="0.25">
      <c r="A115" s="453">
        <v>28</v>
      </c>
      <c r="B115" s="453" t="s">
        <v>70</v>
      </c>
      <c r="C115" s="453">
        <v>5</v>
      </c>
      <c r="D115" s="456">
        <v>11</v>
      </c>
      <c r="E115" s="456" t="s">
        <v>2136</v>
      </c>
      <c r="F115" s="494" t="s">
        <v>2137</v>
      </c>
      <c r="G115" s="456" t="s">
        <v>128</v>
      </c>
      <c r="H115" s="63" t="s">
        <v>363</v>
      </c>
      <c r="I115" s="32">
        <v>1</v>
      </c>
      <c r="J115" s="456" t="s">
        <v>2138</v>
      </c>
      <c r="K115" s="497"/>
      <c r="L115" s="497" t="s">
        <v>38</v>
      </c>
      <c r="M115" s="500"/>
      <c r="N115" s="500">
        <f>P115+2478.04</f>
        <v>20478.04</v>
      </c>
      <c r="O115" s="460"/>
      <c r="P115" s="460">
        <v>18000</v>
      </c>
      <c r="Q115" s="456" t="s">
        <v>2139</v>
      </c>
      <c r="R115" s="456" t="s">
        <v>2140</v>
      </c>
    </row>
    <row r="116" spans="1:18" s="410" customFormat="1" ht="66.75" customHeight="1" x14ac:dyDescent="0.25">
      <c r="A116" s="455"/>
      <c r="B116" s="455"/>
      <c r="C116" s="455"/>
      <c r="D116" s="491"/>
      <c r="E116" s="491"/>
      <c r="F116" s="496"/>
      <c r="G116" s="491"/>
      <c r="H116" s="63" t="s">
        <v>2092</v>
      </c>
      <c r="I116" s="32">
        <v>11</v>
      </c>
      <c r="J116" s="491"/>
      <c r="K116" s="499"/>
      <c r="L116" s="499"/>
      <c r="M116" s="502"/>
      <c r="N116" s="502"/>
      <c r="O116" s="505"/>
      <c r="P116" s="505"/>
      <c r="Q116" s="491"/>
      <c r="R116" s="491"/>
    </row>
    <row r="117" spans="1:18" ht="68.25" customHeight="1" x14ac:dyDescent="0.25">
      <c r="A117" s="522">
        <v>29</v>
      </c>
      <c r="B117" s="522" t="s">
        <v>70</v>
      </c>
      <c r="C117" s="522">
        <v>3</v>
      </c>
      <c r="D117" s="513">
        <v>13</v>
      </c>
      <c r="E117" s="513" t="s">
        <v>2141</v>
      </c>
      <c r="F117" s="750" t="s">
        <v>2142</v>
      </c>
      <c r="G117" s="513" t="s">
        <v>3064</v>
      </c>
      <c r="H117" s="399" t="s">
        <v>363</v>
      </c>
      <c r="I117" s="379">
        <v>1</v>
      </c>
      <c r="J117" s="513" t="s">
        <v>2143</v>
      </c>
      <c r="K117" s="565"/>
      <c r="L117" s="565" t="s">
        <v>58</v>
      </c>
      <c r="M117" s="510"/>
      <c r="N117" s="510">
        <f>P117+3000</f>
        <v>28608.7</v>
      </c>
      <c r="O117" s="525"/>
      <c r="P117" s="525">
        <v>25608.7</v>
      </c>
      <c r="Q117" s="513" t="s">
        <v>2052</v>
      </c>
      <c r="R117" s="728" t="s">
        <v>690</v>
      </c>
    </row>
    <row r="118" spans="1:18" ht="68.25" customHeight="1" x14ac:dyDescent="0.25">
      <c r="A118" s="523"/>
      <c r="B118" s="523"/>
      <c r="C118" s="523"/>
      <c r="D118" s="514"/>
      <c r="E118" s="514"/>
      <c r="F118" s="753"/>
      <c r="G118" s="514"/>
      <c r="H118" s="399" t="s">
        <v>271</v>
      </c>
      <c r="I118" s="379">
        <v>1</v>
      </c>
      <c r="J118" s="514"/>
      <c r="K118" s="566"/>
      <c r="L118" s="566"/>
      <c r="M118" s="511"/>
      <c r="N118" s="511"/>
      <c r="O118" s="526"/>
      <c r="P118" s="526"/>
      <c r="Q118" s="514"/>
      <c r="R118" s="752"/>
    </row>
    <row r="119" spans="1:18" ht="68.25" customHeight="1" x14ac:dyDescent="0.25">
      <c r="A119" s="524"/>
      <c r="B119" s="524"/>
      <c r="C119" s="524"/>
      <c r="D119" s="515"/>
      <c r="E119" s="515"/>
      <c r="F119" s="751"/>
      <c r="G119" s="515"/>
      <c r="H119" s="399" t="s">
        <v>2144</v>
      </c>
      <c r="I119" s="379">
        <v>2</v>
      </c>
      <c r="J119" s="515"/>
      <c r="K119" s="567"/>
      <c r="L119" s="567"/>
      <c r="M119" s="512"/>
      <c r="N119" s="512"/>
      <c r="O119" s="527"/>
      <c r="P119" s="527"/>
      <c r="Q119" s="515"/>
      <c r="R119" s="729"/>
    </row>
    <row r="120" spans="1:18" x14ac:dyDescent="0.25">
      <c r="A120" s="15"/>
      <c r="B120" s="15"/>
      <c r="C120" s="15"/>
      <c r="D120" s="16"/>
      <c r="E120" s="16"/>
      <c r="F120" s="16"/>
      <c r="G120" s="16"/>
      <c r="H120" s="16"/>
      <c r="I120" s="17"/>
      <c r="J120" s="16"/>
      <c r="L120" s="18"/>
      <c r="M120" s="19"/>
      <c r="N120" s="19"/>
      <c r="O120" s="19"/>
      <c r="P120" s="19"/>
      <c r="Q120" s="16"/>
      <c r="R120" s="16"/>
    </row>
    <row r="121" spans="1:18" x14ac:dyDescent="0.25">
      <c r="L121" s="471"/>
      <c r="M121" s="568" t="s">
        <v>1368</v>
      </c>
      <c r="N121" s="569"/>
      <c r="O121" s="570"/>
    </row>
    <row r="122" spans="1:18" x14ac:dyDescent="0.25">
      <c r="L122" s="472"/>
      <c r="M122" s="686" t="s">
        <v>36</v>
      </c>
      <c r="N122" s="568" t="s">
        <v>0</v>
      </c>
      <c r="O122" s="570"/>
    </row>
    <row r="123" spans="1:18" x14ac:dyDescent="0.25">
      <c r="L123" s="473"/>
      <c r="M123" s="687"/>
      <c r="N123" s="377">
        <v>2020</v>
      </c>
      <c r="O123" s="377">
        <v>2021</v>
      </c>
    </row>
    <row r="124" spans="1:18" x14ac:dyDescent="0.25">
      <c r="L124" s="377" t="s">
        <v>1135</v>
      </c>
      <c r="M124" s="363">
        <v>29</v>
      </c>
      <c r="N124" s="176">
        <f>SUM(O7:O32)</f>
        <v>296480.62</v>
      </c>
      <c r="O124" s="176">
        <f>P117+P115+P111+P105+P103+P101+P99+P96+P93+P91+P89+P81+P74+P67+P62+P58+P54+P48+P43+P37+P35+P33</f>
        <v>804165.98999999987</v>
      </c>
    </row>
    <row r="127" spans="1:18" x14ac:dyDescent="0.25">
      <c r="L127" s="120" t="s">
        <v>37</v>
      </c>
    </row>
    <row r="129" ht="22.5" customHeight="1" x14ac:dyDescent="0.25"/>
  </sheetData>
  <mergeCells count="486">
    <mergeCell ref="A117:A119"/>
    <mergeCell ref="B117:B119"/>
    <mergeCell ref="C117:C119"/>
    <mergeCell ref="D117:D119"/>
    <mergeCell ref="E117:E119"/>
    <mergeCell ref="F117:F119"/>
    <mergeCell ref="G117:G119"/>
    <mergeCell ref="J117:J119"/>
    <mergeCell ref="K117:K119"/>
    <mergeCell ref="L117:L119"/>
    <mergeCell ref="M117:M119"/>
    <mergeCell ref="Q117:Q119"/>
    <mergeCell ref="R117:R119"/>
    <mergeCell ref="L121:L123"/>
    <mergeCell ref="M121:O121"/>
    <mergeCell ref="M122:M123"/>
    <mergeCell ref="N122:O122"/>
    <mergeCell ref="R115:R116"/>
    <mergeCell ref="O115:O116"/>
    <mergeCell ref="P115:P116"/>
    <mergeCell ref="Q115:Q116"/>
    <mergeCell ref="N117:N119"/>
    <mergeCell ref="O117:O119"/>
    <mergeCell ref="P117:P119"/>
    <mergeCell ref="A115:A116"/>
    <mergeCell ref="B115:B116"/>
    <mergeCell ref="C115:C116"/>
    <mergeCell ref="D115:D116"/>
    <mergeCell ref="E115:E116"/>
    <mergeCell ref="F115:F116"/>
    <mergeCell ref="O105:O110"/>
    <mergeCell ref="P105:P110"/>
    <mergeCell ref="Q105:Q110"/>
    <mergeCell ref="E105:E110"/>
    <mergeCell ref="G115:G116"/>
    <mergeCell ref="J115:J116"/>
    <mergeCell ref="K115:K116"/>
    <mergeCell ref="L115:L116"/>
    <mergeCell ref="M115:M116"/>
    <mergeCell ref="N115:N116"/>
    <mergeCell ref="G111:G114"/>
    <mergeCell ref="J111:J114"/>
    <mergeCell ref="K111:K114"/>
    <mergeCell ref="R105:R110"/>
    <mergeCell ref="A111:A114"/>
    <mergeCell ref="B111:B114"/>
    <mergeCell ref="C111:C114"/>
    <mergeCell ref="D111:D114"/>
    <mergeCell ref="E111:E114"/>
    <mergeCell ref="F105:F110"/>
    <mergeCell ref="G105:G110"/>
    <mergeCell ref="J105:J110"/>
    <mergeCell ref="K105:K110"/>
    <mergeCell ref="L105:L110"/>
    <mergeCell ref="M105:M110"/>
    <mergeCell ref="N111:N114"/>
    <mergeCell ref="O111:O114"/>
    <mergeCell ref="P111:P114"/>
    <mergeCell ref="Q111:Q114"/>
    <mergeCell ref="R111:R114"/>
    <mergeCell ref="L111:L114"/>
    <mergeCell ref="M111:M114"/>
    <mergeCell ref="A105:A110"/>
    <mergeCell ref="F111:F114"/>
    <mergeCell ref="B105:B110"/>
    <mergeCell ref="C105:C110"/>
    <mergeCell ref="D105:D110"/>
    <mergeCell ref="F103:F104"/>
    <mergeCell ref="G103:G104"/>
    <mergeCell ref="J103:J104"/>
    <mergeCell ref="K103:K104"/>
    <mergeCell ref="N101:N102"/>
    <mergeCell ref="C101:C102"/>
    <mergeCell ref="D101:D102"/>
    <mergeCell ref="E101:E102"/>
    <mergeCell ref="N105:N110"/>
    <mergeCell ref="O101:O102"/>
    <mergeCell ref="P101:P102"/>
    <mergeCell ref="Q101:Q102"/>
    <mergeCell ref="R101:R102"/>
    <mergeCell ref="A103:A104"/>
    <mergeCell ref="B103:B104"/>
    <mergeCell ref="C103:C104"/>
    <mergeCell ref="D103:D104"/>
    <mergeCell ref="E103:E104"/>
    <mergeCell ref="F101:F102"/>
    <mergeCell ref="G101:G102"/>
    <mergeCell ref="J101:J102"/>
    <mergeCell ref="K101:K102"/>
    <mergeCell ref="L101:L102"/>
    <mergeCell ref="M101:M102"/>
    <mergeCell ref="N103:N104"/>
    <mergeCell ref="O103:O104"/>
    <mergeCell ref="P103:P104"/>
    <mergeCell ref="Q103:Q104"/>
    <mergeCell ref="R103:R104"/>
    <mergeCell ref="L103:L104"/>
    <mergeCell ref="M103:M104"/>
    <mergeCell ref="A101:A102"/>
    <mergeCell ref="B101:B102"/>
    <mergeCell ref="O96:O98"/>
    <mergeCell ref="P96:P98"/>
    <mergeCell ref="Q96:Q98"/>
    <mergeCell ref="R96:R98"/>
    <mergeCell ref="M96:M98"/>
    <mergeCell ref="N96:N98"/>
    <mergeCell ref="N99:N100"/>
    <mergeCell ref="O99:O100"/>
    <mergeCell ref="P99:P100"/>
    <mergeCell ref="Q99:Q100"/>
    <mergeCell ref="R99:R100"/>
    <mergeCell ref="M99:M100"/>
    <mergeCell ref="A99:A100"/>
    <mergeCell ref="B99:B100"/>
    <mergeCell ref="C99:C100"/>
    <mergeCell ref="D99:D100"/>
    <mergeCell ref="E99:E100"/>
    <mergeCell ref="G96:G98"/>
    <mergeCell ref="J96:J98"/>
    <mergeCell ref="K96:K98"/>
    <mergeCell ref="L96:L98"/>
    <mergeCell ref="L99:L100"/>
    <mergeCell ref="A96:A98"/>
    <mergeCell ref="B96:B98"/>
    <mergeCell ref="C96:C98"/>
    <mergeCell ref="D96:D98"/>
    <mergeCell ref="E96:E98"/>
    <mergeCell ref="F96:F98"/>
    <mergeCell ref="F99:F100"/>
    <mergeCell ref="G99:G100"/>
    <mergeCell ref="J99:J100"/>
    <mergeCell ref="K99:K100"/>
    <mergeCell ref="O93:O95"/>
    <mergeCell ref="P93:P95"/>
    <mergeCell ref="Q93:Q95"/>
    <mergeCell ref="R93:R95"/>
    <mergeCell ref="G93:G95"/>
    <mergeCell ref="J93:J95"/>
    <mergeCell ref="K93:K95"/>
    <mergeCell ref="L93:L95"/>
    <mergeCell ref="M93:M95"/>
    <mergeCell ref="N93:N95"/>
    <mergeCell ref="A93:A95"/>
    <mergeCell ref="B93:B95"/>
    <mergeCell ref="C93:C95"/>
    <mergeCell ref="D93:D95"/>
    <mergeCell ref="E93:E95"/>
    <mergeCell ref="F93:F95"/>
    <mergeCell ref="G91:G92"/>
    <mergeCell ref="J91:J92"/>
    <mergeCell ref="K91:K92"/>
    <mergeCell ref="O89:O90"/>
    <mergeCell ref="P89:P90"/>
    <mergeCell ref="Q89:Q90"/>
    <mergeCell ref="R89:R90"/>
    <mergeCell ref="A91:A92"/>
    <mergeCell ref="B91:B92"/>
    <mergeCell ref="C91:C92"/>
    <mergeCell ref="D91:D92"/>
    <mergeCell ref="E91:E92"/>
    <mergeCell ref="F91:F92"/>
    <mergeCell ref="G89:G90"/>
    <mergeCell ref="J89:J90"/>
    <mergeCell ref="K89:K90"/>
    <mergeCell ref="L89:L90"/>
    <mergeCell ref="M89:M90"/>
    <mergeCell ref="N89:N90"/>
    <mergeCell ref="O91:O92"/>
    <mergeCell ref="P91:P92"/>
    <mergeCell ref="Q91:Q92"/>
    <mergeCell ref="R91:R92"/>
    <mergeCell ref="L91:L92"/>
    <mergeCell ref="M91:M92"/>
    <mergeCell ref="N91:N92"/>
    <mergeCell ref="A89:A90"/>
    <mergeCell ref="B89:B90"/>
    <mergeCell ref="C89:C90"/>
    <mergeCell ref="D89:D90"/>
    <mergeCell ref="E89:E90"/>
    <mergeCell ref="F89:F90"/>
    <mergeCell ref="G81:G88"/>
    <mergeCell ref="J81:J88"/>
    <mergeCell ref="K81:K88"/>
    <mergeCell ref="A81:A88"/>
    <mergeCell ref="B81:B88"/>
    <mergeCell ref="C81:C88"/>
    <mergeCell ref="D81:D88"/>
    <mergeCell ref="E81:E88"/>
    <mergeCell ref="F81:F88"/>
    <mergeCell ref="Q74:Q80"/>
    <mergeCell ref="R74:R80"/>
    <mergeCell ref="F74:F80"/>
    <mergeCell ref="G74:G80"/>
    <mergeCell ref="J74:J80"/>
    <mergeCell ref="K74:K80"/>
    <mergeCell ref="L74:L80"/>
    <mergeCell ref="M74:M80"/>
    <mergeCell ref="O81:O88"/>
    <mergeCell ref="P81:P88"/>
    <mergeCell ref="Q81:Q88"/>
    <mergeCell ref="R81:R88"/>
    <mergeCell ref="L81:L88"/>
    <mergeCell ref="M81:M88"/>
    <mergeCell ref="N81:N88"/>
    <mergeCell ref="A67:A73"/>
    <mergeCell ref="A74:A80"/>
    <mergeCell ref="B74:B80"/>
    <mergeCell ref="C74:C80"/>
    <mergeCell ref="D74:D80"/>
    <mergeCell ref="E74:E80"/>
    <mergeCell ref="N74:N80"/>
    <mergeCell ref="O74:O80"/>
    <mergeCell ref="P74:P80"/>
    <mergeCell ref="R62:R66"/>
    <mergeCell ref="G62:G66"/>
    <mergeCell ref="J62:J66"/>
    <mergeCell ref="K62:K66"/>
    <mergeCell ref="L62:L66"/>
    <mergeCell ref="M62:M66"/>
    <mergeCell ref="N62:N66"/>
    <mergeCell ref="B67:B73"/>
    <mergeCell ref="C67:C73"/>
    <mergeCell ref="D67:D73"/>
    <mergeCell ref="E67:E73"/>
    <mergeCell ref="F67:F73"/>
    <mergeCell ref="Q62:Q66"/>
    <mergeCell ref="O67:O73"/>
    <mergeCell ref="P67:P73"/>
    <mergeCell ref="Q67:Q73"/>
    <mergeCell ref="R67:R73"/>
    <mergeCell ref="G67:G73"/>
    <mergeCell ref="J67:J73"/>
    <mergeCell ref="K67:K73"/>
    <mergeCell ref="L67:L73"/>
    <mergeCell ref="M67:M73"/>
    <mergeCell ref="N67:N73"/>
    <mergeCell ref="O58:O61"/>
    <mergeCell ref="P58:P61"/>
    <mergeCell ref="Q58:Q61"/>
    <mergeCell ref="R58:R61"/>
    <mergeCell ref="A62:A66"/>
    <mergeCell ref="B62:B66"/>
    <mergeCell ref="C62:C66"/>
    <mergeCell ref="D62:D66"/>
    <mergeCell ref="E62:E66"/>
    <mergeCell ref="F62:F66"/>
    <mergeCell ref="G58:G61"/>
    <mergeCell ref="J58:J61"/>
    <mergeCell ref="K58:K61"/>
    <mergeCell ref="L58:L61"/>
    <mergeCell ref="M58:M61"/>
    <mergeCell ref="N58:N61"/>
    <mergeCell ref="A58:A61"/>
    <mergeCell ref="B58:B61"/>
    <mergeCell ref="C58:C61"/>
    <mergeCell ref="D58:D61"/>
    <mergeCell ref="E58:E61"/>
    <mergeCell ref="F58:F61"/>
    <mergeCell ref="O62:O66"/>
    <mergeCell ref="P62:P66"/>
    <mergeCell ref="O54:O57"/>
    <mergeCell ref="P54:P57"/>
    <mergeCell ref="Q54:Q57"/>
    <mergeCell ref="R54:R57"/>
    <mergeCell ref="H55:H57"/>
    <mergeCell ref="I55:I57"/>
    <mergeCell ref="G54:G57"/>
    <mergeCell ref="J54:J57"/>
    <mergeCell ref="K54:K57"/>
    <mergeCell ref="L54:L57"/>
    <mergeCell ref="M54:M57"/>
    <mergeCell ref="N54:N57"/>
    <mergeCell ref="A54:A57"/>
    <mergeCell ref="B54:B57"/>
    <mergeCell ref="C54:C57"/>
    <mergeCell ref="D54:D57"/>
    <mergeCell ref="E54:E57"/>
    <mergeCell ref="F54:F57"/>
    <mergeCell ref="G48:G53"/>
    <mergeCell ref="J48:J53"/>
    <mergeCell ref="K48:K53"/>
    <mergeCell ref="A48:A53"/>
    <mergeCell ref="B48:B53"/>
    <mergeCell ref="C48:C53"/>
    <mergeCell ref="D48:D53"/>
    <mergeCell ref="E48:E53"/>
    <mergeCell ref="F48:F53"/>
    <mergeCell ref="G43:G47"/>
    <mergeCell ref="J43:J47"/>
    <mergeCell ref="K43:K47"/>
    <mergeCell ref="L43:L47"/>
    <mergeCell ref="M43:M47"/>
    <mergeCell ref="O48:O53"/>
    <mergeCell ref="P48:P53"/>
    <mergeCell ref="Q48:Q53"/>
    <mergeCell ref="R48:R53"/>
    <mergeCell ref="L48:L53"/>
    <mergeCell ref="M48:M53"/>
    <mergeCell ref="N48:N53"/>
    <mergeCell ref="N37:N42"/>
    <mergeCell ref="O37:O42"/>
    <mergeCell ref="P37:P42"/>
    <mergeCell ref="Q37:Q42"/>
    <mergeCell ref="R37:R42"/>
    <mergeCell ref="L37:L42"/>
    <mergeCell ref="M37:M42"/>
    <mergeCell ref="A43:A47"/>
    <mergeCell ref="B43:B47"/>
    <mergeCell ref="C43:C47"/>
    <mergeCell ref="D43:D47"/>
    <mergeCell ref="E43:E47"/>
    <mergeCell ref="F37:F42"/>
    <mergeCell ref="G37:G42"/>
    <mergeCell ref="J37:J42"/>
    <mergeCell ref="K37:K42"/>
    <mergeCell ref="N43:N47"/>
    <mergeCell ref="O43:O47"/>
    <mergeCell ref="P43:P47"/>
    <mergeCell ref="Q43:Q47"/>
    <mergeCell ref="R43:R47"/>
    <mergeCell ref="H44:H47"/>
    <mergeCell ref="I44:I47"/>
    <mergeCell ref="F43:F47"/>
    <mergeCell ref="A37:A42"/>
    <mergeCell ref="B37:B42"/>
    <mergeCell ref="C37:C42"/>
    <mergeCell ref="D37:D42"/>
    <mergeCell ref="E37:E42"/>
    <mergeCell ref="F35:F36"/>
    <mergeCell ref="G35:G36"/>
    <mergeCell ref="J35:J36"/>
    <mergeCell ref="K35:K36"/>
    <mergeCell ref="Q33:Q34"/>
    <mergeCell ref="R33:R34"/>
    <mergeCell ref="L33:L34"/>
    <mergeCell ref="A35:A36"/>
    <mergeCell ref="B35:B36"/>
    <mergeCell ref="C35:C36"/>
    <mergeCell ref="D35:D36"/>
    <mergeCell ref="E35:E36"/>
    <mergeCell ref="F33:F34"/>
    <mergeCell ref="G33:G34"/>
    <mergeCell ref="J33:J34"/>
    <mergeCell ref="K33:K34"/>
    <mergeCell ref="M33:M34"/>
    <mergeCell ref="N35:N36"/>
    <mergeCell ref="O35:O36"/>
    <mergeCell ref="P35:P36"/>
    <mergeCell ref="Q35:Q36"/>
    <mergeCell ref="R35:R36"/>
    <mergeCell ref="L35:L36"/>
    <mergeCell ref="M35:M36"/>
    <mergeCell ref="K29:K32"/>
    <mergeCell ref="O29:O32"/>
    <mergeCell ref="P29:P32"/>
    <mergeCell ref="A33:A34"/>
    <mergeCell ref="B33:B34"/>
    <mergeCell ref="C33:C34"/>
    <mergeCell ref="D33:D34"/>
    <mergeCell ref="E33:E34"/>
    <mergeCell ref="N33:N34"/>
    <mergeCell ref="O33:O34"/>
    <mergeCell ref="P33:P34"/>
    <mergeCell ref="N16:N20"/>
    <mergeCell ref="O16:O20"/>
    <mergeCell ref="P16:P20"/>
    <mergeCell ref="Q21:Q28"/>
    <mergeCell ref="R21:R28"/>
    <mergeCell ref="A29:A32"/>
    <mergeCell ref="B29:B32"/>
    <mergeCell ref="C29:C32"/>
    <mergeCell ref="D29:D32"/>
    <mergeCell ref="E29:E32"/>
    <mergeCell ref="F29:F32"/>
    <mergeCell ref="G29:G32"/>
    <mergeCell ref="J29:J32"/>
    <mergeCell ref="K21:K28"/>
    <mergeCell ref="L21:L28"/>
    <mergeCell ref="M21:M28"/>
    <mergeCell ref="N21:N28"/>
    <mergeCell ref="O21:O28"/>
    <mergeCell ref="P21:P28"/>
    <mergeCell ref="Q29:Q32"/>
    <mergeCell ref="R29:R32"/>
    <mergeCell ref="L29:L32"/>
    <mergeCell ref="M29:M32"/>
    <mergeCell ref="N29:N32"/>
    <mergeCell ref="A21:A28"/>
    <mergeCell ref="B21:B28"/>
    <mergeCell ref="C21:C28"/>
    <mergeCell ref="D21:D28"/>
    <mergeCell ref="E21:E28"/>
    <mergeCell ref="F21:F28"/>
    <mergeCell ref="G21:G28"/>
    <mergeCell ref="J21:J28"/>
    <mergeCell ref="K16:K20"/>
    <mergeCell ref="M12:M13"/>
    <mergeCell ref="N12:N13"/>
    <mergeCell ref="O12:O13"/>
    <mergeCell ref="P12:P13"/>
    <mergeCell ref="Q14:Q15"/>
    <mergeCell ref="R14:R15"/>
    <mergeCell ref="A16:A20"/>
    <mergeCell ref="B16:B20"/>
    <mergeCell ref="C16:C20"/>
    <mergeCell ref="D16:D20"/>
    <mergeCell ref="E16:E20"/>
    <mergeCell ref="F16:F20"/>
    <mergeCell ref="G16:G20"/>
    <mergeCell ref="J16:J20"/>
    <mergeCell ref="K14:K15"/>
    <mergeCell ref="L14:L15"/>
    <mergeCell ref="M14:M15"/>
    <mergeCell ref="N14:N15"/>
    <mergeCell ref="O14:O15"/>
    <mergeCell ref="P14:P15"/>
    <mergeCell ref="Q16:Q20"/>
    <mergeCell ref="R16:R20"/>
    <mergeCell ref="L16:L20"/>
    <mergeCell ref="M16:M20"/>
    <mergeCell ref="A14:A15"/>
    <mergeCell ref="B14:B15"/>
    <mergeCell ref="C14:C15"/>
    <mergeCell ref="D14:D15"/>
    <mergeCell ref="E14:E15"/>
    <mergeCell ref="F14:F15"/>
    <mergeCell ref="G14:G15"/>
    <mergeCell ref="J14:J15"/>
    <mergeCell ref="K12:K13"/>
    <mergeCell ref="L7:L9"/>
    <mergeCell ref="M7:M9"/>
    <mergeCell ref="N7:N9"/>
    <mergeCell ref="O7:O9"/>
    <mergeCell ref="P7:P9"/>
    <mergeCell ref="Q10:Q11"/>
    <mergeCell ref="R10:R11"/>
    <mergeCell ref="A12:A13"/>
    <mergeCell ref="B12:B13"/>
    <mergeCell ref="C12:C13"/>
    <mergeCell ref="D12:D13"/>
    <mergeCell ref="E12:E13"/>
    <mergeCell ref="F12:F13"/>
    <mergeCell ref="G12:G13"/>
    <mergeCell ref="J12:J13"/>
    <mergeCell ref="K10:K11"/>
    <mergeCell ref="L10:L11"/>
    <mergeCell ref="M10:M11"/>
    <mergeCell ref="N10:N11"/>
    <mergeCell ref="O10:O11"/>
    <mergeCell ref="P10:P11"/>
    <mergeCell ref="Q12:Q13"/>
    <mergeCell ref="R12:R13"/>
    <mergeCell ref="L12:L13"/>
    <mergeCell ref="A10:A11"/>
    <mergeCell ref="B10:B11"/>
    <mergeCell ref="C10:C11"/>
    <mergeCell ref="D10:D11"/>
    <mergeCell ref="E10:E11"/>
    <mergeCell ref="F10:F11"/>
    <mergeCell ref="G10:G11"/>
    <mergeCell ref="J10:J11"/>
    <mergeCell ref="K7:K9"/>
    <mergeCell ref="Q4:Q5"/>
    <mergeCell ref="R4:R5"/>
    <mergeCell ref="A7:A9"/>
    <mergeCell ref="B7:B9"/>
    <mergeCell ref="C7:C9"/>
    <mergeCell ref="D7:D9"/>
    <mergeCell ref="E7:E9"/>
    <mergeCell ref="F7:F9"/>
    <mergeCell ref="G7:G9"/>
    <mergeCell ref="J7:J9"/>
    <mergeCell ref="G4:G5"/>
    <mergeCell ref="H4:I4"/>
    <mergeCell ref="J4:J5"/>
    <mergeCell ref="K4:L4"/>
    <mergeCell ref="M4:N4"/>
    <mergeCell ref="O4:P4"/>
    <mergeCell ref="A4:A5"/>
    <mergeCell ref="B4:B5"/>
    <mergeCell ref="C4:C5"/>
    <mergeCell ref="D4:D5"/>
    <mergeCell ref="E4:E5"/>
    <mergeCell ref="F4:F5"/>
    <mergeCell ref="Q7:Q9"/>
    <mergeCell ref="R7:R9"/>
  </mergeCells>
  <pageMargins left="0.7" right="0.7" top="0.75" bottom="0.75" header="0.3" footer="0.3"/>
  <pageSetup paperSize="9" scale="34"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S39"/>
  <sheetViews>
    <sheetView topLeftCell="A34" zoomScale="80" zoomScaleNormal="80" workbookViewId="0">
      <selection activeCell="A39" sqref="A39"/>
    </sheetView>
  </sheetViews>
  <sheetFormatPr defaultRowHeight="15" x14ac:dyDescent="0.25"/>
  <cols>
    <col min="1" max="1" width="4.7109375" style="120" customWidth="1"/>
    <col min="2" max="2" width="8.85546875" style="120" customWidth="1"/>
    <col min="3" max="4" width="11.42578125" style="120" customWidth="1"/>
    <col min="5" max="5" width="45.7109375" style="120" customWidth="1"/>
    <col min="6" max="6" width="57.7109375" style="120" customWidth="1"/>
    <col min="7" max="7" width="35.7109375" style="120" customWidth="1"/>
    <col min="8" max="8" width="19.28515625" style="120" customWidth="1"/>
    <col min="9" max="9" width="10.42578125" style="120" customWidth="1"/>
    <col min="10" max="10" width="45.28515625" style="120" customWidth="1"/>
    <col min="11" max="11" width="10.7109375" style="120" customWidth="1"/>
    <col min="12" max="12" width="12.7109375" style="120" customWidth="1"/>
    <col min="13" max="13" width="20.85546875" style="121" customWidth="1"/>
    <col min="14" max="14" width="15.42578125" style="121" customWidth="1"/>
    <col min="15" max="16" width="14.7109375" style="121" customWidth="1"/>
    <col min="17" max="17" width="16.7109375" style="120" customWidth="1"/>
    <col min="18" max="18" width="24.140625" style="120" customWidth="1"/>
    <col min="19" max="19" width="19.5703125" style="120" customWidth="1"/>
    <col min="20" max="258" width="9.140625" style="120"/>
    <col min="259" max="259" width="4.7109375" style="120" bestFit="1" customWidth="1"/>
    <col min="260" max="260" width="9.7109375" style="120" bestFit="1" customWidth="1"/>
    <col min="261" max="261" width="10" style="120" bestFit="1" customWidth="1"/>
    <col min="262" max="262" width="8.85546875" style="120" bestFit="1" customWidth="1"/>
    <col min="263" max="263" width="22.85546875" style="120" customWidth="1"/>
    <col min="264" max="264" width="59.7109375" style="120" bestFit="1" customWidth="1"/>
    <col min="265" max="265" width="57.85546875" style="120" bestFit="1" customWidth="1"/>
    <col min="266" max="266" width="35.28515625" style="120" bestFit="1" customWidth="1"/>
    <col min="267" max="267" width="28.140625" style="120" bestFit="1" customWidth="1"/>
    <col min="268" max="268" width="33.140625" style="120" bestFit="1" customWidth="1"/>
    <col min="269" max="269" width="26" style="120" bestFit="1" customWidth="1"/>
    <col min="270" max="270" width="19.140625" style="120" bestFit="1" customWidth="1"/>
    <col min="271" max="271" width="10.42578125" style="120" customWidth="1"/>
    <col min="272" max="272" width="11.85546875" style="120" customWidth="1"/>
    <col min="273" max="273" width="14.7109375" style="120" customWidth="1"/>
    <col min="274" max="274" width="9" style="120" bestFit="1" customWidth="1"/>
    <col min="275" max="514" width="9.140625" style="120"/>
    <col min="515" max="515" width="4.7109375" style="120" bestFit="1" customWidth="1"/>
    <col min="516" max="516" width="9.7109375" style="120" bestFit="1" customWidth="1"/>
    <col min="517" max="517" width="10" style="120" bestFit="1" customWidth="1"/>
    <col min="518" max="518" width="8.85546875" style="120" bestFit="1" customWidth="1"/>
    <col min="519" max="519" width="22.85546875" style="120" customWidth="1"/>
    <col min="520" max="520" width="59.7109375" style="120" bestFit="1" customWidth="1"/>
    <col min="521" max="521" width="57.85546875" style="120" bestFit="1" customWidth="1"/>
    <col min="522" max="522" width="35.28515625" style="120" bestFit="1" customWidth="1"/>
    <col min="523" max="523" width="28.140625" style="120" bestFit="1" customWidth="1"/>
    <col min="524" max="524" width="33.140625" style="120" bestFit="1" customWidth="1"/>
    <col min="525" max="525" width="26" style="120" bestFit="1" customWidth="1"/>
    <col min="526" max="526" width="19.140625" style="120" bestFit="1" customWidth="1"/>
    <col min="527" max="527" width="10.42578125" style="120" customWidth="1"/>
    <col min="528" max="528" width="11.85546875" style="120" customWidth="1"/>
    <col min="529" max="529" width="14.7109375" style="120" customWidth="1"/>
    <col min="530" max="530" width="9" style="120" bestFit="1" customWidth="1"/>
    <col min="531" max="770" width="9.140625" style="120"/>
    <col min="771" max="771" width="4.7109375" style="120" bestFit="1" customWidth="1"/>
    <col min="772" max="772" width="9.7109375" style="120" bestFit="1" customWidth="1"/>
    <col min="773" max="773" width="10" style="120" bestFit="1" customWidth="1"/>
    <col min="774" max="774" width="8.85546875" style="120" bestFit="1" customWidth="1"/>
    <col min="775" max="775" width="22.85546875" style="120" customWidth="1"/>
    <col min="776" max="776" width="59.7109375" style="120" bestFit="1" customWidth="1"/>
    <col min="777" max="777" width="57.85546875" style="120" bestFit="1" customWidth="1"/>
    <col min="778" max="778" width="35.28515625" style="120" bestFit="1" customWidth="1"/>
    <col min="779" max="779" width="28.140625" style="120" bestFit="1" customWidth="1"/>
    <col min="780" max="780" width="33.140625" style="120" bestFit="1" customWidth="1"/>
    <col min="781" max="781" width="26" style="120" bestFit="1" customWidth="1"/>
    <col min="782" max="782" width="19.140625" style="120" bestFit="1" customWidth="1"/>
    <col min="783" max="783" width="10.42578125" style="120" customWidth="1"/>
    <col min="784" max="784" width="11.85546875" style="120" customWidth="1"/>
    <col min="785" max="785" width="14.7109375" style="120" customWidth="1"/>
    <col min="786" max="786" width="9" style="120" bestFit="1" customWidth="1"/>
    <col min="787" max="1026" width="9.140625" style="120"/>
    <col min="1027" max="1027" width="4.7109375" style="120" bestFit="1" customWidth="1"/>
    <col min="1028" max="1028" width="9.7109375" style="120" bestFit="1" customWidth="1"/>
    <col min="1029" max="1029" width="10" style="120" bestFit="1" customWidth="1"/>
    <col min="1030" max="1030" width="8.85546875" style="120" bestFit="1" customWidth="1"/>
    <col min="1031" max="1031" width="22.85546875" style="120" customWidth="1"/>
    <col min="1032" max="1032" width="59.7109375" style="120" bestFit="1" customWidth="1"/>
    <col min="1033" max="1033" width="57.85546875" style="120" bestFit="1" customWidth="1"/>
    <col min="1034" max="1034" width="35.28515625" style="120" bestFit="1" customWidth="1"/>
    <col min="1035" max="1035" width="28.140625" style="120" bestFit="1" customWidth="1"/>
    <col min="1036" max="1036" width="33.140625" style="120" bestFit="1" customWidth="1"/>
    <col min="1037" max="1037" width="26" style="120" bestFit="1" customWidth="1"/>
    <col min="1038" max="1038" width="19.140625" style="120" bestFit="1" customWidth="1"/>
    <col min="1039" max="1039" width="10.42578125" style="120" customWidth="1"/>
    <col min="1040" max="1040" width="11.85546875" style="120" customWidth="1"/>
    <col min="1041" max="1041" width="14.7109375" style="120" customWidth="1"/>
    <col min="1042" max="1042" width="9" style="120" bestFit="1" customWidth="1"/>
    <col min="1043" max="1282" width="9.140625" style="120"/>
    <col min="1283" max="1283" width="4.7109375" style="120" bestFit="1" customWidth="1"/>
    <col min="1284" max="1284" width="9.7109375" style="120" bestFit="1" customWidth="1"/>
    <col min="1285" max="1285" width="10" style="120" bestFit="1" customWidth="1"/>
    <col min="1286" max="1286" width="8.85546875" style="120" bestFit="1" customWidth="1"/>
    <col min="1287" max="1287" width="22.85546875" style="120" customWidth="1"/>
    <col min="1288" max="1288" width="59.7109375" style="120" bestFit="1" customWidth="1"/>
    <col min="1289" max="1289" width="57.85546875" style="120" bestFit="1" customWidth="1"/>
    <col min="1290" max="1290" width="35.28515625" style="120" bestFit="1" customWidth="1"/>
    <col min="1291" max="1291" width="28.140625" style="120" bestFit="1" customWidth="1"/>
    <col min="1292" max="1292" width="33.140625" style="120" bestFit="1" customWidth="1"/>
    <col min="1293" max="1293" width="26" style="120" bestFit="1" customWidth="1"/>
    <col min="1294" max="1294" width="19.140625" style="120" bestFit="1" customWidth="1"/>
    <col min="1295" max="1295" width="10.42578125" style="120" customWidth="1"/>
    <col min="1296" max="1296" width="11.85546875" style="120" customWidth="1"/>
    <col min="1297" max="1297" width="14.7109375" style="120" customWidth="1"/>
    <col min="1298" max="1298" width="9" style="120" bestFit="1" customWidth="1"/>
    <col min="1299" max="1538" width="9.140625" style="120"/>
    <col min="1539" max="1539" width="4.7109375" style="120" bestFit="1" customWidth="1"/>
    <col min="1540" max="1540" width="9.7109375" style="120" bestFit="1" customWidth="1"/>
    <col min="1541" max="1541" width="10" style="120" bestFit="1" customWidth="1"/>
    <col min="1542" max="1542" width="8.85546875" style="120" bestFit="1" customWidth="1"/>
    <col min="1543" max="1543" width="22.85546875" style="120" customWidth="1"/>
    <col min="1544" max="1544" width="59.7109375" style="120" bestFit="1" customWidth="1"/>
    <col min="1545" max="1545" width="57.85546875" style="120" bestFit="1" customWidth="1"/>
    <col min="1546" max="1546" width="35.28515625" style="120" bestFit="1" customWidth="1"/>
    <col min="1547" max="1547" width="28.140625" style="120" bestFit="1" customWidth="1"/>
    <col min="1548" max="1548" width="33.140625" style="120" bestFit="1" customWidth="1"/>
    <col min="1549" max="1549" width="26" style="120" bestFit="1" customWidth="1"/>
    <col min="1550" max="1550" width="19.140625" style="120" bestFit="1" customWidth="1"/>
    <col min="1551" max="1551" width="10.42578125" style="120" customWidth="1"/>
    <col min="1552" max="1552" width="11.85546875" style="120" customWidth="1"/>
    <col min="1553" max="1553" width="14.7109375" style="120" customWidth="1"/>
    <col min="1554" max="1554" width="9" style="120" bestFit="1" customWidth="1"/>
    <col min="1555" max="1794" width="9.140625" style="120"/>
    <col min="1795" max="1795" width="4.7109375" style="120" bestFit="1" customWidth="1"/>
    <col min="1796" max="1796" width="9.7109375" style="120" bestFit="1" customWidth="1"/>
    <col min="1797" max="1797" width="10" style="120" bestFit="1" customWidth="1"/>
    <col min="1798" max="1798" width="8.85546875" style="120" bestFit="1" customWidth="1"/>
    <col min="1799" max="1799" width="22.85546875" style="120" customWidth="1"/>
    <col min="1800" max="1800" width="59.7109375" style="120" bestFit="1" customWidth="1"/>
    <col min="1801" max="1801" width="57.85546875" style="120" bestFit="1" customWidth="1"/>
    <col min="1802" max="1802" width="35.28515625" style="120" bestFit="1" customWidth="1"/>
    <col min="1803" max="1803" width="28.140625" style="120" bestFit="1" customWidth="1"/>
    <col min="1804" max="1804" width="33.140625" style="120" bestFit="1" customWidth="1"/>
    <col min="1805" max="1805" width="26" style="120" bestFit="1" customWidth="1"/>
    <col min="1806" max="1806" width="19.140625" style="120" bestFit="1" customWidth="1"/>
    <col min="1807" max="1807" width="10.42578125" style="120" customWidth="1"/>
    <col min="1808" max="1808" width="11.85546875" style="120" customWidth="1"/>
    <col min="1809" max="1809" width="14.7109375" style="120" customWidth="1"/>
    <col min="1810" max="1810" width="9" style="120" bestFit="1" customWidth="1"/>
    <col min="1811" max="2050" width="9.140625" style="120"/>
    <col min="2051" max="2051" width="4.7109375" style="120" bestFit="1" customWidth="1"/>
    <col min="2052" max="2052" width="9.7109375" style="120" bestFit="1" customWidth="1"/>
    <col min="2053" max="2053" width="10" style="120" bestFit="1" customWidth="1"/>
    <col min="2054" max="2054" width="8.85546875" style="120" bestFit="1" customWidth="1"/>
    <col min="2055" max="2055" width="22.85546875" style="120" customWidth="1"/>
    <col min="2056" max="2056" width="59.7109375" style="120" bestFit="1" customWidth="1"/>
    <col min="2057" max="2057" width="57.85546875" style="120" bestFit="1" customWidth="1"/>
    <col min="2058" max="2058" width="35.28515625" style="120" bestFit="1" customWidth="1"/>
    <col min="2059" max="2059" width="28.140625" style="120" bestFit="1" customWidth="1"/>
    <col min="2060" max="2060" width="33.140625" style="120" bestFit="1" customWidth="1"/>
    <col min="2061" max="2061" width="26" style="120" bestFit="1" customWidth="1"/>
    <col min="2062" max="2062" width="19.140625" style="120" bestFit="1" customWidth="1"/>
    <col min="2063" max="2063" width="10.42578125" style="120" customWidth="1"/>
    <col min="2064" max="2064" width="11.85546875" style="120" customWidth="1"/>
    <col min="2065" max="2065" width="14.7109375" style="120" customWidth="1"/>
    <col min="2066" max="2066" width="9" style="120" bestFit="1" customWidth="1"/>
    <col min="2067" max="2306" width="9.140625" style="120"/>
    <col min="2307" max="2307" width="4.7109375" style="120" bestFit="1" customWidth="1"/>
    <col min="2308" max="2308" width="9.7109375" style="120" bestFit="1" customWidth="1"/>
    <col min="2309" max="2309" width="10" style="120" bestFit="1" customWidth="1"/>
    <col min="2310" max="2310" width="8.85546875" style="120" bestFit="1" customWidth="1"/>
    <col min="2311" max="2311" width="22.85546875" style="120" customWidth="1"/>
    <col min="2312" max="2312" width="59.7109375" style="120" bestFit="1" customWidth="1"/>
    <col min="2313" max="2313" width="57.85546875" style="120" bestFit="1" customWidth="1"/>
    <col min="2314" max="2314" width="35.28515625" style="120" bestFit="1" customWidth="1"/>
    <col min="2315" max="2315" width="28.140625" style="120" bestFit="1" customWidth="1"/>
    <col min="2316" max="2316" width="33.140625" style="120" bestFit="1" customWidth="1"/>
    <col min="2317" max="2317" width="26" style="120" bestFit="1" customWidth="1"/>
    <col min="2318" max="2318" width="19.140625" style="120" bestFit="1" customWidth="1"/>
    <col min="2319" max="2319" width="10.42578125" style="120" customWidth="1"/>
    <col min="2320" max="2320" width="11.85546875" style="120" customWidth="1"/>
    <col min="2321" max="2321" width="14.7109375" style="120" customWidth="1"/>
    <col min="2322" max="2322" width="9" style="120" bestFit="1" customWidth="1"/>
    <col min="2323" max="2562" width="9.140625" style="120"/>
    <col min="2563" max="2563" width="4.7109375" style="120" bestFit="1" customWidth="1"/>
    <col min="2564" max="2564" width="9.7109375" style="120" bestFit="1" customWidth="1"/>
    <col min="2565" max="2565" width="10" style="120" bestFit="1" customWidth="1"/>
    <col min="2566" max="2566" width="8.85546875" style="120" bestFit="1" customWidth="1"/>
    <col min="2567" max="2567" width="22.85546875" style="120" customWidth="1"/>
    <col min="2568" max="2568" width="59.7109375" style="120" bestFit="1" customWidth="1"/>
    <col min="2569" max="2569" width="57.85546875" style="120" bestFit="1" customWidth="1"/>
    <col min="2570" max="2570" width="35.28515625" style="120" bestFit="1" customWidth="1"/>
    <col min="2571" max="2571" width="28.140625" style="120" bestFit="1" customWidth="1"/>
    <col min="2572" max="2572" width="33.140625" style="120" bestFit="1" customWidth="1"/>
    <col min="2573" max="2573" width="26" style="120" bestFit="1" customWidth="1"/>
    <col min="2574" max="2574" width="19.140625" style="120" bestFit="1" customWidth="1"/>
    <col min="2575" max="2575" width="10.42578125" style="120" customWidth="1"/>
    <col min="2576" max="2576" width="11.85546875" style="120" customWidth="1"/>
    <col min="2577" max="2577" width="14.7109375" style="120" customWidth="1"/>
    <col min="2578" max="2578" width="9" style="120" bestFit="1" customWidth="1"/>
    <col min="2579" max="2818" width="9.140625" style="120"/>
    <col min="2819" max="2819" width="4.7109375" style="120" bestFit="1" customWidth="1"/>
    <col min="2820" max="2820" width="9.7109375" style="120" bestFit="1" customWidth="1"/>
    <col min="2821" max="2821" width="10" style="120" bestFit="1" customWidth="1"/>
    <col min="2822" max="2822" width="8.85546875" style="120" bestFit="1" customWidth="1"/>
    <col min="2823" max="2823" width="22.85546875" style="120" customWidth="1"/>
    <col min="2824" max="2824" width="59.7109375" style="120" bestFit="1" customWidth="1"/>
    <col min="2825" max="2825" width="57.85546875" style="120" bestFit="1" customWidth="1"/>
    <col min="2826" max="2826" width="35.28515625" style="120" bestFit="1" customWidth="1"/>
    <col min="2827" max="2827" width="28.140625" style="120" bestFit="1" customWidth="1"/>
    <col min="2828" max="2828" width="33.140625" style="120" bestFit="1" customWidth="1"/>
    <col min="2829" max="2829" width="26" style="120" bestFit="1" customWidth="1"/>
    <col min="2830" max="2830" width="19.140625" style="120" bestFit="1" customWidth="1"/>
    <col min="2831" max="2831" width="10.42578125" style="120" customWidth="1"/>
    <col min="2832" max="2832" width="11.85546875" style="120" customWidth="1"/>
    <col min="2833" max="2833" width="14.7109375" style="120" customWidth="1"/>
    <col min="2834" max="2834" width="9" style="120" bestFit="1" customWidth="1"/>
    <col min="2835" max="3074" width="9.140625" style="120"/>
    <col min="3075" max="3075" width="4.7109375" style="120" bestFit="1" customWidth="1"/>
    <col min="3076" max="3076" width="9.7109375" style="120" bestFit="1" customWidth="1"/>
    <col min="3077" max="3077" width="10" style="120" bestFit="1" customWidth="1"/>
    <col min="3078" max="3078" width="8.85546875" style="120" bestFit="1" customWidth="1"/>
    <col min="3079" max="3079" width="22.85546875" style="120" customWidth="1"/>
    <col min="3080" max="3080" width="59.7109375" style="120" bestFit="1" customWidth="1"/>
    <col min="3081" max="3081" width="57.85546875" style="120" bestFit="1" customWidth="1"/>
    <col min="3082" max="3082" width="35.28515625" style="120" bestFit="1" customWidth="1"/>
    <col min="3083" max="3083" width="28.140625" style="120" bestFit="1" customWidth="1"/>
    <col min="3084" max="3084" width="33.140625" style="120" bestFit="1" customWidth="1"/>
    <col min="3085" max="3085" width="26" style="120" bestFit="1" customWidth="1"/>
    <col min="3086" max="3086" width="19.140625" style="120" bestFit="1" customWidth="1"/>
    <col min="3087" max="3087" width="10.42578125" style="120" customWidth="1"/>
    <col min="3088" max="3088" width="11.85546875" style="120" customWidth="1"/>
    <col min="3089" max="3089" width="14.7109375" style="120" customWidth="1"/>
    <col min="3090" max="3090" width="9" style="120" bestFit="1" customWidth="1"/>
    <col min="3091" max="3330" width="9.140625" style="120"/>
    <col min="3331" max="3331" width="4.7109375" style="120" bestFit="1" customWidth="1"/>
    <col min="3332" max="3332" width="9.7109375" style="120" bestFit="1" customWidth="1"/>
    <col min="3333" max="3333" width="10" style="120" bestFit="1" customWidth="1"/>
    <col min="3334" max="3334" width="8.85546875" style="120" bestFit="1" customWidth="1"/>
    <col min="3335" max="3335" width="22.85546875" style="120" customWidth="1"/>
    <col min="3336" max="3336" width="59.7109375" style="120" bestFit="1" customWidth="1"/>
    <col min="3337" max="3337" width="57.85546875" style="120" bestFit="1" customWidth="1"/>
    <col min="3338" max="3338" width="35.28515625" style="120" bestFit="1" customWidth="1"/>
    <col min="3339" max="3339" width="28.140625" style="120" bestFit="1" customWidth="1"/>
    <col min="3340" max="3340" width="33.140625" style="120" bestFit="1" customWidth="1"/>
    <col min="3341" max="3341" width="26" style="120" bestFit="1" customWidth="1"/>
    <col min="3342" max="3342" width="19.140625" style="120" bestFit="1" customWidth="1"/>
    <col min="3343" max="3343" width="10.42578125" style="120" customWidth="1"/>
    <col min="3344" max="3344" width="11.85546875" style="120" customWidth="1"/>
    <col min="3345" max="3345" width="14.7109375" style="120" customWidth="1"/>
    <col min="3346" max="3346" width="9" style="120" bestFit="1" customWidth="1"/>
    <col min="3347" max="3586" width="9.140625" style="120"/>
    <col min="3587" max="3587" width="4.7109375" style="120" bestFit="1" customWidth="1"/>
    <col min="3588" max="3588" width="9.7109375" style="120" bestFit="1" customWidth="1"/>
    <col min="3589" max="3589" width="10" style="120" bestFit="1" customWidth="1"/>
    <col min="3590" max="3590" width="8.85546875" style="120" bestFit="1" customWidth="1"/>
    <col min="3591" max="3591" width="22.85546875" style="120" customWidth="1"/>
    <col min="3592" max="3592" width="59.7109375" style="120" bestFit="1" customWidth="1"/>
    <col min="3593" max="3593" width="57.85546875" style="120" bestFit="1" customWidth="1"/>
    <col min="3594" max="3594" width="35.28515625" style="120" bestFit="1" customWidth="1"/>
    <col min="3595" max="3595" width="28.140625" style="120" bestFit="1" customWidth="1"/>
    <col min="3596" max="3596" width="33.140625" style="120" bestFit="1" customWidth="1"/>
    <col min="3597" max="3597" width="26" style="120" bestFit="1" customWidth="1"/>
    <col min="3598" max="3598" width="19.140625" style="120" bestFit="1" customWidth="1"/>
    <col min="3599" max="3599" width="10.42578125" style="120" customWidth="1"/>
    <col min="3600" max="3600" width="11.85546875" style="120" customWidth="1"/>
    <col min="3601" max="3601" width="14.7109375" style="120" customWidth="1"/>
    <col min="3602" max="3602" width="9" style="120" bestFit="1" customWidth="1"/>
    <col min="3603" max="3842" width="9.140625" style="120"/>
    <col min="3843" max="3843" width="4.7109375" style="120" bestFit="1" customWidth="1"/>
    <col min="3844" max="3844" width="9.7109375" style="120" bestFit="1" customWidth="1"/>
    <col min="3845" max="3845" width="10" style="120" bestFit="1" customWidth="1"/>
    <col min="3846" max="3846" width="8.85546875" style="120" bestFit="1" customWidth="1"/>
    <col min="3847" max="3847" width="22.85546875" style="120" customWidth="1"/>
    <col min="3848" max="3848" width="59.7109375" style="120" bestFit="1" customWidth="1"/>
    <col min="3849" max="3849" width="57.85546875" style="120" bestFit="1" customWidth="1"/>
    <col min="3850" max="3850" width="35.28515625" style="120" bestFit="1" customWidth="1"/>
    <col min="3851" max="3851" width="28.140625" style="120" bestFit="1" customWidth="1"/>
    <col min="3852" max="3852" width="33.140625" style="120" bestFit="1" customWidth="1"/>
    <col min="3853" max="3853" width="26" style="120" bestFit="1" customWidth="1"/>
    <col min="3854" max="3854" width="19.140625" style="120" bestFit="1" customWidth="1"/>
    <col min="3855" max="3855" width="10.42578125" style="120" customWidth="1"/>
    <col min="3856" max="3856" width="11.85546875" style="120" customWidth="1"/>
    <col min="3857" max="3857" width="14.7109375" style="120" customWidth="1"/>
    <col min="3858" max="3858" width="9" style="120" bestFit="1" customWidth="1"/>
    <col min="3859" max="4098" width="9.140625" style="120"/>
    <col min="4099" max="4099" width="4.7109375" style="120" bestFit="1" customWidth="1"/>
    <col min="4100" max="4100" width="9.7109375" style="120" bestFit="1" customWidth="1"/>
    <col min="4101" max="4101" width="10" style="120" bestFit="1" customWidth="1"/>
    <col min="4102" max="4102" width="8.85546875" style="120" bestFit="1" customWidth="1"/>
    <col min="4103" max="4103" width="22.85546875" style="120" customWidth="1"/>
    <col min="4104" max="4104" width="59.7109375" style="120" bestFit="1" customWidth="1"/>
    <col min="4105" max="4105" width="57.85546875" style="120" bestFit="1" customWidth="1"/>
    <col min="4106" max="4106" width="35.28515625" style="120" bestFit="1" customWidth="1"/>
    <col min="4107" max="4107" width="28.140625" style="120" bestFit="1" customWidth="1"/>
    <col min="4108" max="4108" width="33.140625" style="120" bestFit="1" customWidth="1"/>
    <col min="4109" max="4109" width="26" style="120" bestFit="1" customWidth="1"/>
    <col min="4110" max="4110" width="19.140625" style="120" bestFit="1" customWidth="1"/>
    <col min="4111" max="4111" width="10.42578125" style="120" customWidth="1"/>
    <col min="4112" max="4112" width="11.85546875" style="120" customWidth="1"/>
    <col min="4113" max="4113" width="14.7109375" style="120" customWidth="1"/>
    <col min="4114" max="4114" width="9" style="120" bestFit="1" customWidth="1"/>
    <col min="4115" max="4354" width="9.140625" style="120"/>
    <col min="4355" max="4355" width="4.7109375" style="120" bestFit="1" customWidth="1"/>
    <col min="4356" max="4356" width="9.7109375" style="120" bestFit="1" customWidth="1"/>
    <col min="4357" max="4357" width="10" style="120" bestFit="1" customWidth="1"/>
    <col min="4358" max="4358" width="8.85546875" style="120" bestFit="1" customWidth="1"/>
    <col min="4359" max="4359" width="22.85546875" style="120" customWidth="1"/>
    <col min="4360" max="4360" width="59.7109375" style="120" bestFit="1" customWidth="1"/>
    <col min="4361" max="4361" width="57.85546875" style="120" bestFit="1" customWidth="1"/>
    <col min="4362" max="4362" width="35.28515625" style="120" bestFit="1" customWidth="1"/>
    <col min="4363" max="4363" width="28.140625" style="120" bestFit="1" customWidth="1"/>
    <col min="4364" max="4364" width="33.140625" style="120" bestFit="1" customWidth="1"/>
    <col min="4365" max="4365" width="26" style="120" bestFit="1" customWidth="1"/>
    <col min="4366" max="4366" width="19.140625" style="120" bestFit="1" customWidth="1"/>
    <col min="4367" max="4367" width="10.42578125" style="120" customWidth="1"/>
    <col min="4368" max="4368" width="11.85546875" style="120" customWidth="1"/>
    <col min="4369" max="4369" width="14.7109375" style="120" customWidth="1"/>
    <col min="4370" max="4370" width="9" style="120" bestFit="1" customWidth="1"/>
    <col min="4371" max="4610" width="9.140625" style="120"/>
    <col min="4611" max="4611" width="4.7109375" style="120" bestFit="1" customWidth="1"/>
    <col min="4612" max="4612" width="9.7109375" style="120" bestFit="1" customWidth="1"/>
    <col min="4613" max="4613" width="10" style="120" bestFit="1" customWidth="1"/>
    <col min="4614" max="4614" width="8.85546875" style="120" bestFit="1" customWidth="1"/>
    <col min="4615" max="4615" width="22.85546875" style="120" customWidth="1"/>
    <col min="4616" max="4616" width="59.7109375" style="120" bestFit="1" customWidth="1"/>
    <col min="4617" max="4617" width="57.85546875" style="120" bestFit="1" customWidth="1"/>
    <col min="4618" max="4618" width="35.28515625" style="120" bestFit="1" customWidth="1"/>
    <col min="4619" max="4619" width="28.140625" style="120" bestFit="1" customWidth="1"/>
    <col min="4620" max="4620" width="33.140625" style="120" bestFit="1" customWidth="1"/>
    <col min="4621" max="4621" width="26" style="120" bestFit="1" customWidth="1"/>
    <col min="4622" max="4622" width="19.140625" style="120" bestFit="1" customWidth="1"/>
    <col min="4623" max="4623" width="10.42578125" style="120" customWidth="1"/>
    <col min="4624" max="4624" width="11.85546875" style="120" customWidth="1"/>
    <col min="4625" max="4625" width="14.7109375" style="120" customWidth="1"/>
    <col min="4626" max="4626" width="9" style="120" bestFit="1" customWidth="1"/>
    <col min="4627" max="4866" width="9.140625" style="120"/>
    <col min="4867" max="4867" width="4.7109375" style="120" bestFit="1" customWidth="1"/>
    <col min="4868" max="4868" width="9.7109375" style="120" bestFit="1" customWidth="1"/>
    <col min="4869" max="4869" width="10" style="120" bestFit="1" customWidth="1"/>
    <col min="4870" max="4870" width="8.85546875" style="120" bestFit="1" customWidth="1"/>
    <col min="4871" max="4871" width="22.85546875" style="120" customWidth="1"/>
    <col min="4872" max="4872" width="59.7109375" style="120" bestFit="1" customWidth="1"/>
    <col min="4873" max="4873" width="57.85546875" style="120" bestFit="1" customWidth="1"/>
    <col min="4874" max="4874" width="35.28515625" style="120" bestFit="1" customWidth="1"/>
    <col min="4875" max="4875" width="28.140625" style="120" bestFit="1" customWidth="1"/>
    <col min="4876" max="4876" width="33.140625" style="120" bestFit="1" customWidth="1"/>
    <col min="4877" max="4877" width="26" style="120" bestFit="1" customWidth="1"/>
    <col min="4878" max="4878" width="19.140625" style="120" bestFit="1" customWidth="1"/>
    <col min="4879" max="4879" width="10.42578125" style="120" customWidth="1"/>
    <col min="4880" max="4880" width="11.85546875" style="120" customWidth="1"/>
    <col min="4881" max="4881" width="14.7109375" style="120" customWidth="1"/>
    <col min="4882" max="4882" width="9" style="120" bestFit="1" customWidth="1"/>
    <col min="4883" max="5122" width="9.140625" style="120"/>
    <col min="5123" max="5123" width="4.7109375" style="120" bestFit="1" customWidth="1"/>
    <col min="5124" max="5124" width="9.7109375" style="120" bestFit="1" customWidth="1"/>
    <col min="5125" max="5125" width="10" style="120" bestFit="1" customWidth="1"/>
    <col min="5126" max="5126" width="8.85546875" style="120" bestFit="1" customWidth="1"/>
    <col min="5127" max="5127" width="22.85546875" style="120" customWidth="1"/>
    <col min="5128" max="5128" width="59.7109375" style="120" bestFit="1" customWidth="1"/>
    <col min="5129" max="5129" width="57.85546875" style="120" bestFit="1" customWidth="1"/>
    <col min="5130" max="5130" width="35.28515625" style="120" bestFit="1" customWidth="1"/>
    <col min="5131" max="5131" width="28.140625" style="120" bestFit="1" customWidth="1"/>
    <col min="5132" max="5132" width="33.140625" style="120" bestFit="1" customWidth="1"/>
    <col min="5133" max="5133" width="26" style="120" bestFit="1" customWidth="1"/>
    <col min="5134" max="5134" width="19.140625" style="120" bestFit="1" customWidth="1"/>
    <col min="5135" max="5135" width="10.42578125" style="120" customWidth="1"/>
    <col min="5136" max="5136" width="11.85546875" style="120" customWidth="1"/>
    <col min="5137" max="5137" width="14.7109375" style="120" customWidth="1"/>
    <col min="5138" max="5138" width="9" style="120" bestFit="1" customWidth="1"/>
    <col min="5139" max="5378" width="9.140625" style="120"/>
    <col min="5379" max="5379" width="4.7109375" style="120" bestFit="1" customWidth="1"/>
    <col min="5380" max="5380" width="9.7109375" style="120" bestFit="1" customWidth="1"/>
    <col min="5381" max="5381" width="10" style="120" bestFit="1" customWidth="1"/>
    <col min="5382" max="5382" width="8.85546875" style="120" bestFit="1" customWidth="1"/>
    <col min="5383" max="5383" width="22.85546875" style="120" customWidth="1"/>
    <col min="5384" max="5384" width="59.7109375" style="120" bestFit="1" customWidth="1"/>
    <col min="5385" max="5385" width="57.85546875" style="120" bestFit="1" customWidth="1"/>
    <col min="5386" max="5386" width="35.28515625" style="120" bestFit="1" customWidth="1"/>
    <col min="5387" max="5387" width="28.140625" style="120" bestFit="1" customWidth="1"/>
    <col min="5388" max="5388" width="33.140625" style="120" bestFit="1" customWidth="1"/>
    <col min="5389" max="5389" width="26" style="120" bestFit="1" customWidth="1"/>
    <col min="5390" max="5390" width="19.140625" style="120" bestFit="1" customWidth="1"/>
    <col min="5391" max="5391" width="10.42578125" style="120" customWidth="1"/>
    <col min="5392" max="5392" width="11.85546875" style="120" customWidth="1"/>
    <col min="5393" max="5393" width="14.7109375" style="120" customWidth="1"/>
    <col min="5394" max="5394" width="9" style="120" bestFit="1" customWidth="1"/>
    <col min="5395" max="5634" width="9.140625" style="120"/>
    <col min="5635" max="5635" width="4.7109375" style="120" bestFit="1" customWidth="1"/>
    <col min="5636" max="5636" width="9.7109375" style="120" bestFit="1" customWidth="1"/>
    <col min="5637" max="5637" width="10" style="120" bestFit="1" customWidth="1"/>
    <col min="5638" max="5638" width="8.85546875" style="120" bestFit="1" customWidth="1"/>
    <col min="5639" max="5639" width="22.85546875" style="120" customWidth="1"/>
    <col min="5640" max="5640" width="59.7109375" style="120" bestFit="1" customWidth="1"/>
    <col min="5641" max="5641" width="57.85546875" style="120" bestFit="1" customWidth="1"/>
    <col min="5642" max="5642" width="35.28515625" style="120" bestFit="1" customWidth="1"/>
    <col min="5643" max="5643" width="28.140625" style="120" bestFit="1" customWidth="1"/>
    <col min="5644" max="5644" width="33.140625" style="120" bestFit="1" customWidth="1"/>
    <col min="5645" max="5645" width="26" style="120" bestFit="1" customWidth="1"/>
    <col min="5646" max="5646" width="19.140625" style="120" bestFit="1" customWidth="1"/>
    <col min="5647" max="5647" width="10.42578125" style="120" customWidth="1"/>
    <col min="5648" max="5648" width="11.85546875" style="120" customWidth="1"/>
    <col min="5649" max="5649" width="14.7109375" style="120" customWidth="1"/>
    <col min="5650" max="5650" width="9" style="120" bestFit="1" customWidth="1"/>
    <col min="5651" max="5890" width="9.140625" style="120"/>
    <col min="5891" max="5891" width="4.7109375" style="120" bestFit="1" customWidth="1"/>
    <col min="5892" max="5892" width="9.7109375" style="120" bestFit="1" customWidth="1"/>
    <col min="5893" max="5893" width="10" style="120" bestFit="1" customWidth="1"/>
    <col min="5894" max="5894" width="8.85546875" style="120" bestFit="1" customWidth="1"/>
    <col min="5895" max="5895" width="22.85546875" style="120" customWidth="1"/>
    <col min="5896" max="5896" width="59.7109375" style="120" bestFit="1" customWidth="1"/>
    <col min="5897" max="5897" width="57.85546875" style="120" bestFit="1" customWidth="1"/>
    <col min="5898" max="5898" width="35.28515625" style="120" bestFit="1" customWidth="1"/>
    <col min="5899" max="5899" width="28.140625" style="120" bestFit="1" customWidth="1"/>
    <col min="5900" max="5900" width="33.140625" style="120" bestFit="1" customWidth="1"/>
    <col min="5901" max="5901" width="26" style="120" bestFit="1" customWidth="1"/>
    <col min="5902" max="5902" width="19.140625" style="120" bestFit="1" customWidth="1"/>
    <col min="5903" max="5903" width="10.42578125" style="120" customWidth="1"/>
    <col min="5904" max="5904" width="11.85546875" style="120" customWidth="1"/>
    <col min="5905" max="5905" width="14.7109375" style="120" customWidth="1"/>
    <col min="5906" max="5906" width="9" style="120" bestFit="1" customWidth="1"/>
    <col min="5907" max="6146" width="9.140625" style="120"/>
    <col min="6147" max="6147" width="4.7109375" style="120" bestFit="1" customWidth="1"/>
    <col min="6148" max="6148" width="9.7109375" style="120" bestFit="1" customWidth="1"/>
    <col min="6149" max="6149" width="10" style="120" bestFit="1" customWidth="1"/>
    <col min="6150" max="6150" width="8.85546875" style="120" bestFit="1" customWidth="1"/>
    <col min="6151" max="6151" width="22.85546875" style="120" customWidth="1"/>
    <col min="6152" max="6152" width="59.7109375" style="120" bestFit="1" customWidth="1"/>
    <col min="6153" max="6153" width="57.85546875" style="120" bestFit="1" customWidth="1"/>
    <col min="6154" max="6154" width="35.28515625" style="120" bestFit="1" customWidth="1"/>
    <col min="6155" max="6155" width="28.140625" style="120" bestFit="1" customWidth="1"/>
    <col min="6156" max="6156" width="33.140625" style="120" bestFit="1" customWidth="1"/>
    <col min="6157" max="6157" width="26" style="120" bestFit="1" customWidth="1"/>
    <col min="6158" max="6158" width="19.140625" style="120" bestFit="1" customWidth="1"/>
    <col min="6159" max="6159" width="10.42578125" style="120" customWidth="1"/>
    <col min="6160" max="6160" width="11.85546875" style="120" customWidth="1"/>
    <col min="6161" max="6161" width="14.7109375" style="120" customWidth="1"/>
    <col min="6162" max="6162" width="9" style="120" bestFit="1" customWidth="1"/>
    <col min="6163" max="6402" width="9.140625" style="120"/>
    <col min="6403" max="6403" width="4.7109375" style="120" bestFit="1" customWidth="1"/>
    <col min="6404" max="6404" width="9.7109375" style="120" bestFit="1" customWidth="1"/>
    <col min="6405" max="6405" width="10" style="120" bestFit="1" customWidth="1"/>
    <col min="6406" max="6406" width="8.85546875" style="120" bestFit="1" customWidth="1"/>
    <col min="6407" max="6407" width="22.85546875" style="120" customWidth="1"/>
    <col min="6408" max="6408" width="59.7109375" style="120" bestFit="1" customWidth="1"/>
    <col min="6409" max="6409" width="57.85546875" style="120" bestFit="1" customWidth="1"/>
    <col min="6410" max="6410" width="35.28515625" style="120" bestFit="1" customWidth="1"/>
    <col min="6411" max="6411" width="28.140625" style="120" bestFit="1" customWidth="1"/>
    <col min="6412" max="6412" width="33.140625" style="120" bestFit="1" customWidth="1"/>
    <col min="6413" max="6413" width="26" style="120" bestFit="1" customWidth="1"/>
    <col min="6414" max="6414" width="19.140625" style="120" bestFit="1" customWidth="1"/>
    <col min="6415" max="6415" width="10.42578125" style="120" customWidth="1"/>
    <col min="6416" max="6416" width="11.85546875" style="120" customWidth="1"/>
    <col min="6417" max="6417" width="14.7109375" style="120" customWidth="1"/>
    <col min="6418" max="6418" width="9" style="120" bestFit="1" customWidth="1"/>
    <col min="6419" max="6658" width="9.140625" style="120"/>
    <col min="6659" max="6659" width="4.7109375" style="120" bestFit="1" customWidth="1"/>
    <col min="6660" max="6660" width="9.7109375" style="120" bestFit="1" customWidth="1"/>
    <col min="6661" max="6661" width="10" style="120" bestFit="1" customWidth="1"/>
    <col min="6662" max="6662" width="8.85546875" style="120" bestFit="1" customWidth="1"/>
    <col min="6663" max="6663" width="22.85546875" style="120" customWidth="1"/>
    <col min="6664" max="6664" width="59.7109375" style="120" bestFit="1" customWidth="1"/>
    <col min="6665" max="6665" width="57.85546875" style="120" bestFit="1" customWidth="1"/>
    <col min="6666" max="6666" width="35.28515625" style="120" bestFit="1" customWidth="1"/>
    <col min="6667" max="6667" width="28.140625" style="120" bestFit="1" customWidth="1"/>
    <col min="6668" max="6668" width="33.140625" style="120" bestFit="1" customWidth="1"/>
    <col min="6669" max="6669" width="26" style="120" bestFit="1" customWidth="1"/>
    <col min="6670" max="6670" width="19.140625" style="120" bestFit="1" customWidth="1"/>
    <col min="6671" max="6671" width="10.42578125" style="120" customWidth="1"/>
    <col min="6672" max="6672" width="11.85546875" style="120" customWidth="1"/>
    <col min="6673" max="6673" width="14.7109375" style="120" customWidth="1"/>
    <col min="6674" max="6674" width="9" style="120" bestFit="1" customWidth="1"/>
    <col min="6675" max="6914" width="9.140625" style="120"/>
    <col min="6915" max="6915" width="4.7109375" style="120" bestFit="1" customWidth="1"/>
    <col min="6916" max="6916" width="9.7109375" style="120" bestFit="1" customWidth="1"/>
    <col min="6917" max="6917" width="10" style="120" bestFit="1" customWidth="1"/>
    <col min="6918" max="6918" width="8.85546875" style="120" bestFit="1" customWidth="1"/>
    <col min="6919" max="6919" width="22.85546875" style="120" customWidth="1"/>
    <col min="6920" max="6920" width="59.7109375" style="120" bestFit="1" customWidth="1"/>
    <col min="6921" max="6921" width="57.85546875" style="120" bestFit="1" customWidth="1"/>
    <col min="6922" max="6922" width="35.28515625" style="120" bestFit="1" customWidth="1"/>
    <col min="6923" max="6923" width="28.140625" style="120" bestFit="1" customWidth="1"/>
    <col min="6924" max="6924" width="33.140625" style="120" bestFit="1" customWidth="1"/>
    <col min="6925" max="6925" width="26" style="120" bestFit="1" customWidth="1"/>
    <col min="6926" max="6926" width="19.140625" style="120" bestFit="1" customWidth="1"/>
    <col min="6927" max="6927" width="10.42578125" style="120" customWidth="1"/>
    <col min="6928" max="6928" width="11.85546875" style="120" customWidth="1"/>
    <col min="6929" max="6929" width="14.7109375" style="120" customWidth="1"/>
    <col min="6930" max="6930" width="9" style="120" bestFit="1" customWidth="1"/>
    <col min="6931" max="7170" width="9.140625" style="120"/>
    <col min="7171" max="7171" width="4.7109375" style="120" bestFit="1" customWidth="1"/>
    <col min="7172" max="7172" width="9.7109375" style="120" bestFit="1" customWidth="1"/>
    <col min="7173" max="7173" width="10" style="120" bestFit="1" customWidth="1"/>
    <col min="7174" max="7174" width="8.85546875" style="120" bestFit="1" customWidth="1"/>
    <col min="7175" max="7175" width="22.85546875" style="120" customWidth="1"/>
    <col min="7176" max="7176" width="59.7109375" style="120" bestFit="1" customWidth="1"/>
    <col min="7177" max="7177" width="57.85546875" style="120" bestFit="1" customWidth="1"/>
    <col min="7178" max="7178" width="35.28515625" style="120" bestFit="1" customWidth="1"/>
    <col min="7179" max="7179" width="28.140625" style="120" bestFit="1" customWidth="1"/>
    <col min="7180" max="7180" width="33.140625" style="120" bestFit="1" customWidth="1"/>
    <col min="7181" max="7181" width="26" style="120" bestFit="1" customWidth="1"/>
    <col min="7182" max="7182" width="19.140625" style="120" bestFit="1" customWidth="1"/>
    <col min="7183" max="7183" width="10.42578125" style="120" customWidth="1"/>
    <col min="7184" max="7184" width="11.85546875" style="120" customWidth="1"/>
    <col min="7185" max="7185" width="14.7109375" style="120" customWidth="1"/>
    <col min="7186" max="7186" width="9" style="120" bestFit="1" customWidth="1"/>
    <col min="7187" max="7426" width="9.140625" style="120"/>
    <col min="7427" max="7427" width="4.7109375" style="120" bestFit="1" customWidth="1"/>
    <col min="7428" max="7428" width="9.7109375" style="120" bestFit="1" customWidth="1"/>
    <col min="7429" max="7429" width="10" style="120" bestFit="1" customWidth="1"/>
    <col min="7430" max="7430" width="8.85546875" style="120" bestFit="1" customWidth="1"/>
    <col min="7431" max="7431" width="22.85546875" style="120" customWidth="1"/>
    <col min="7432" max="7432" width="59.7109375" style="120" bestFit="1" customWidth="1"/>
    <col min="7433" max="7433" width="57.85546875" style="120" bestFit="1" customWidth="1"/>
    <col min="7434" max="7434" width="35.28515625" style="120" bestFit="1" customWidth="1"/>
    <col min="7435" max="7435" width="28.140625" style="120" bestFit="1" customWidth="1"/>
    <col min="7436" max="7436" width="33.140625" style="120" bestFit="1" customWidth="1"/>
    <col min="7437" max="7437" width="26" style="120" bestFit="1" customWidth="1"/>
    <col min="7438" max="7438" width="19.140625" style="120" bestFit="1" customWidth="1"/>
    <col min="7439" max="7439" width="10.42578125" style="120" customWidth="1"/>
    <col min="7440" max="7440" width="11.85546875" style="120" customWidth="1"/>
    <col min="7441" max="7441" width="14.7109375" style="120" customWidth="1"/>
    <col min="7442" max="7442" width="9" style="120" bestFit="1" customWidth="1"/>
    <col min="7443" max="7682" width="9.140625" style="120"/>
    <col min="7683" max="7683" width="4.7109375" style="120" bestFit="1" customWidth="1"/>
    <col min="7684" max="7684" width="9.7109375" style="120" bestFit="1" customWidth="1"/>
    <col min="7685" max="7685" width="10" style="120" bestFit="1" customWidth="1"/>
    <col min="7686" max="7686" width="8.85546875" style="120" bestFit="1" customWidth="1"/>
    <col min="7687" max="7687" width="22.85546875" style="120" customWidth="1"/>
    <col min="7688" max="7688" width="59.7109375" style="120" bestFit="1" customWidth="1"/>
    <col min="7689" max="7689" width="57.85546875" style="120" bestFit="1" customWidth="1"/>
    <col min="7690" max="7690" width="35.28515625" style="120" bestFit="1" customWidth="1"/>
    <col min="7691" max="7691" width="28.140625" style="120" bestFit="1" customWidth="1"/>
    <col min="7692" max="7692" width="33.140625" style="120" bestFit="1" customWidth="1"/>
    <col min="7693" max="7693" width="26" style="120" bestFit="1" customWidth="1"/>
    <col min="7694" max="7694" width="19.140625" style="120" bestFit="1" customWidth="1"/>
    <col min="7695" max="7695" width="10.42578125" style="120" customWidth="1"/>
    <col min="7696" max="7696" width="11.85546875" style="120" customWidth="1"/>
    <col min="7697" max="7697" width="14.7109375" style="120" customWidth="1"/>
    <col min="7698" max="7698" width="9" style="120" bestFit="1" customWidth="1"/>
    <col min="7699" max="7938" width="9.140625" style="120"/>
    <col min="7939" max="7939" width="4.7109375" style="120" bestFit="1" customWidth="1"/>
    <col min="7940" max="7940" width="9.7109375" style="120" bestFit="1" customWidth="1"/>
    <col min="7941" max="7941" width="10" style="120" bestFit="1" customWidth="1"/>
    <col min="7942" max="7942" width="8.85546875" style="120" bestFit="1" customWidth="1"/>
    <col min="7943" max="7943" width="22.85546875" style="120" customWidth="1"/>
    <col min="7944" max="7944" width="59.7109375" style="120" bestFit="1" customWidth="1"/>
    <col min="7945" max="7945" width="57.85546875" style="120" bestFit="1" customWidth="1"/>
    <col min="7946" max="7946" width="35.28515625" style="120" bestFit="1" customWidth="1"/>
    <col min="7947" max="7947" width="28.140625" style="120" bestFit="1" customWidth="1"/>
    <col min="7948" max="7948" width="33.140625" style="120" bestFit="1" customWidth="1"/>
    <col min="7949" max="7949" width="26" style="120" bestFit="1" customWidth="1"/>
    <col min="7950" max="7950" width="19.140625" style="120" bestFit="1" customWidth="1"/>
    <col min="7951" max="7951" width="10.42578125" style="120" customWidth="1"/>
    <col min="7952" max="7952" width="11.85546875" style="120" customWidth="1"/>
    <col min="7953" max="7953" width="14.7109375" style="120" customWidth="1"/>
    <col min="7954" max="7954" width="9" style="120" bestFit="1" customWidth="1"/>
    <col min="7955" max="8194" width="9.140625" style="120"/>
    <col min="8195" max="8195" width="4.7109375" style="120" bestFit="1" customWidth="1"/>
    <col min="8196" max="8196" width="9.7109375" style="120" bestFit="1" customWidth="1"/>
    <col min="8197" max="8197" width="10" style="120" bestFit="1" customWidth="1"/>
    <col min="8198" max="8198" width="8.85546875" style="120" bestFit="1" customWidth="1"/>
    <col min="8199" max="8199" width="22.85546875" style="120" customWidth="1"/>
    <col min="8200" max="8200" width="59.7109375" style="120" bestFit="1" customWidth="1"/>
    <col min="8201" max="8201" width="57.85546875" style="120" bestFit="1" customWidth="1"/>
    <col min="8202" max="8202" width="35.28515625" style="120" bestFit="1" customWidth="1"/>
    <col min="8203" max="8203" width="28.140625" style="120" bestFit="1" customWidth="1"/>
    <col min="8204" max="8204" width="33.140625" style="120" bestFit="1" customWidth="1"/>
    <col min="8205" max="8205" width="26" style="120" bestFit="1" customWidth="1"/>
    <col min="8206" max="8206" width="19.140625" style="120" bestFit="1" customWidth="1"/>
    <col min="8207" max="8207" width="10.42578125" style="120" customWidth="1"/>
    <col min="8208" max="8208" width="11.85546875" style="120" customWidth="1"/>
    <col min="8209" max="8209" width="14.7109375" style="120" customWidth="1"/>
    <col min="8210" max="8210" width="9" style="120" bestFit="1" customWidth="1"/>
    <col min="8211" max="8450" width="9.140625" style="120"/>
    <col min="8451" max="8451" width="4.7109375" style="120" bestFit="1" customWidth="1"/>
    <col min="8452" max="8452" width="9.7109375" style="120" bestFit="1" customWidth="1"/>
    <col min="8453" max="8453" width="10" style="120" bestFit="1" customWidth="1"/>
    <col min="8454" max="8454" width="8.85546875" style="120" bestFit="1" customWidth="1"/>
    <col min="8455" max="8455" width="22.85546875" style="120" customWidth="1"/>
    <col min="8456" max="8456" width="59.7109375" style="120" bestFit="1" customWidth="1"/>
    <col min="8457" max="8457" width="57.85546875" style="120" bestFit="1" customWidth="1"/>
    <col min="8458" max="8458" width="35.28515625" style="120" bestFit="1" customWidth="1"/>
    <col min="8459" max="8459" width="28.140625" style="120" bestFit="1" customWidth="1"/>
    <col min="8460" max="8460" width="33.140625" style="120" bestFit="1" customWidth="1"/>
    <col min="8461" max="8461" width="26" style="120" bestFit="1" customWidth="1"/>
    <col min="8462" max="8462" width="19.140625" style="120" bestFit="1" customWidth="1"/>
    <col min="8463" max="8463" width="10.42578125" style="120" customWidth="1"/>
    <col min="8464" max="8464" width="11.85546875" style="120" customWidth="1"/>
    <col min="8465" max="8465" width="14.7109375" style="120" customWidth="1"/>
    <col min="8466" max="8466" width="9" style="120" bestFit="1" customWidth="1"/>
    <col min="8467" max="8706" width="9.140625" style="120"/>
    <col min="8707" max="8707" width="4.7109375" style="120" bestFit="1" customWidth="1"/>
    <col min="8708" max="8708" width="9.7109375" style="120" bestFit="1" customWidth="1"/>
    <col min="8709" max="8709" width="10" style="120" bestFit="1" customWidth="1"/>
    <col min="8710" max="8710" width="8.85546875" style="120" bestFit="1" customWidth="1"/>
    <col min="8711" max="8711" width="22.85546875" style="120" customWidth="1"/>
    <col min="8712" max="8712" width="59.7109375" style="120" bestFit="1" customWidth="1"/>
    <col min="8713" max="8713" width="57.85546875" style="120" bestFit="1" customWidth="1"/>
    <col min="8714" max="8714" width="35.28515625" style="120" bestFit="1" customWidth="1"/>
    <col min="8715" max="8715" width="28.140625" style="120" bestFit="1" customWidth="1"/>
    <col min="8716" max="8716" width="33.140625" style="120" bestFit="1" customWidth="1"/>
    <col min="8717" max="8717" width="26" style="120" bestFit="1" customWidth="1"/>
    <col min="8718" max="8718" width="19.140625" style="120" bestFit="1" customWidth="1"/>
    <col min="8719" max="8719" width="10.42578125" style="120" customWidth="1"/>
    <col min="8720" max="8720" width="11.85546875" style="120" customWidth="1"/>
    <col min="8721" max="8721" width="14.7109375" style="120" customWidth="1"/>
    <col min="8722" max="8722" width="9" style="120" bestFit="1" customWidth="1"/>
    <col min="8723" max="8962" width="9.140625" style="120"/>
    <col min="8963" max="8963" width="4.7109375" style="120" bestFit="1" customWidth="1"/>
    <col min="8964" max="8964" width="9.7109375" style="120" bestFit="1" customWidth="1"/>
    <col min="8965" max="8965" width="10" style="120" bestFit="1" customWidth="1"/>
    <col min="8966" max="8966" width="8.85546875" style="120" bestFit="1" customWidth="1"/>
    <col min="8967" max="8967" width="22.85546875" style="120" customWidth="1"/>
    <col min="8968" max="8968" width="59.7109375" style="120" bestFit="1" customWidth="1"/>
    <col min="8969" max="8969" width="57.85546875" style="120" bestFit="1" customWidth="1"/>
    <col min="8970" max="8970" width="35.28515625" style="120" bestFit="1" customWidth="1"/>
    <col min="8971" max="8971" width="28.140625" style="120" bestFit="1" customWidth="1"/>
    <col min="8972" max="8972" width="33.140625" style="120" bestFit="1" customWidth="1"/>
    <col min="8973" max="8973" width="26" style="120" bestFit="1" customWidth="1"/>
    <col min="8974" max="8974" width="19.140625" style="120" bestFit="1" customWidth="1"/>
    <col min="8975" max="8975" width="10.42578125" style="120" customWidth="1"/>
    <col min="8976" max="8976" width="11.85546875" style="120" customWidth="1"/>
    <col min="8977" max="8977" width="14.7109375" style="120" customWidth="1"/>
    <col min="8978" max="8978" width="9" style="120" bestFit="1" customWidth="1"/>
    <col min="8979" max="9218" width="9.140625" style="120"/>
    <col min="9219" max="9219" width="4.7109375" style="120" bestFit="1" customWidth="1"/>
    <col min="9220" max="9220" width="9.7109375" style="120" bestFit="1" customWidth="1"/>
    <col min="9221" max="9221" width="10" style="120" bestFit="1" customWidth="1"/>
    <col min="9222" max="9222" width="8.85546875" style="120" bestFit="1" customWidth="1"/>
    <col min="9223" max="9223" width="22.85546875" style="120" customWidth="1"/>
    <col min="9224" max="9224" width="59.7109375" style="120" bestFit="1" customWidth="1"/>
    <col min="9225" max="9225" width="57.85546875" style="120" bestFit="1" customWidth="1"/>
    <col min="9226" max="9226" width="35.28515625" style="120" bestFit="1" customWidth="1"/>
    <col min="9227" max="9227" width="28.140625" style="120" bestFit="1" customWidth="1"/>
    <col min="9228" max="9228" width="33.140625" style="120" bestFit="1" customWidth="1"/>
    <col min="9229" max="9229" width="26" style="120" bestFit="1" customWidth="1"/>
    <col min="9230" max="9230" width="19.140625" style="120" bestFit="1" customWidth="1"/>
    <col min="9231" max="9231" width="10.42578125" style="120" customWidth="1"/>
    <col min="9232" max="9232" width="11.85546875" style="120" customWidth="1"/>
    <col min="9233" max="9233" width="14.7109375" style="120" customWidth="1"/>
    <col min="9234" max="9234" width="9" style="120" bestFit="1" customWidth="1"/>
    <col min="9235" max="9474" width="9.140625" style="120"/>
    <col min="9475" max="9475" width="4.7109375" style="120" bestFit="1" customWidth="1"/>
    <col min="9476" max="9476" width="9.7109375" style="120" bestFit="1" customWidth="1"/>
    <col min="9477" max="9477" width="10" style="120" bestFit="1" customWidth="1"/>
    <col min="9478" max="9478" width="8.85546875" style="120" bestFit="1" customWidth="1"/>
    <col min="9479" max="9479" width="22.85546875" style="120" customWidth="1"/>
    <col min="9480" max="9480" width="59.7109375" style="120" bestFit="1" customWidth="1"/>
    <col min="9481" max="9481" width="57.85546875" style="120" bestFit="1" customWidth="1"/>
    <col min="9482" max="9482" width="35.28515625" style="120" bestFit="1" customWidth="1"/>
    <col min="9483" max="9483" width="28.140625" style="120" bestFit="1" customWidth="1"/>
    <col min="9484" max="9484" width="33.140625" style="120" bestFit="1" customWidth="1"/>
    <col min="9485" max="9485" width="26" style="120" bestFit="1" customWidth="1"/>
    <col min="9486" max="9486" width="19.140625" style="120" bestFit="1" customWidth="1"/>
    <col min="9487" max="9487" width="10.42578125" style="120" customWidth="1"/>
    <col min="9488" max="9488" width="11.85546875" style="120" customWidth="1"/>
    <col min="9489" max="9489" width="14.7109375" style="120" customWidth="1"/>
    <col min="9490" max="9490" width="9" style="120" bestFit="1" customWidth="1"/>
    <col min="9491" max="9730" width="9.140625" style="120"/>
    <col min="9731" max="9731" width="4.7109375" style="120" bestFit="1" customWidth="1"/>
    <col min="9732" max="9732" width="9.7109375" style="120" bestFit="1" customWidth="1"/>
    <col min="9733" max="9733" width="10" style="120" bestFit="1" customWidth="1"/>
    <col min="9734" max="9734" width="8.85546875" style="120" bestFit="1" customWidth="1"/>
    <col min="9735" max="9735" width="22.85546875" style="120" customWidth="1"/>
    <col min="9736" max="9736" width="59.7109375" style="120" bestFit="1" customWidth="1"/>
    <col min="9737" max="9737" width="57.85546875" style="120" bestFit="1" customWidth="1"/>
    <col min="9738" max="9738" width="35.28515625" style="120" bestFit="1" customWidth="1"/>
    <col min="9739" max="9739" width="28.140625" style="120" bestFit="1" customWidth="1"/>
    <col min="9740" max="9740" width="33.140625" style="120" bestFit="1" customWidth="1"/>
    <col min="9741" max="9741" width="26" style="120" bestFit="1" customWidth="1"/>
    <col min="9742" max="9742" width="19.140625" style="120" bestFit="1" customWidth="1"/>
    <col min="9743" max="9743" width="10.42578125" style="120" customWidth="1"/>
    <col min="9744" max="9744" width="11.85546875" style="120" customWidth="1"/>
    <col min="9745" max="9745" width="14.7109375" style="120" customWidth="1"/>
    <col min="9746" max="9746" width="9" style="120" bestFit="1" customWidth="1"/>
    <col min="9747" max="9986" width="9.140625" style="120"/>
    <col min="9987" max="9987" width="4.7109375" style="120" bestFit="1" customWidth="1"/>
    <col min="9988" max="9988" width="9.7109375" style="120" bestFit="1" customWidth="1"/>
    <col min="9989" max="9989" width="10" style="120" bestFit="1" customWidth="1"/>
    <col min="9990" max="9990" width="8.85546875" style="120" bestFit="1" customWidth="1"/>
    <col min="9991" max="9991" width="22.85546875" style="120" customWidth="1"/>
    <col min="9992" max="9992" width="59.7109375" style="120" bestFit="1" customWidth="1"/>
    <col min="9993" max="9993" width="57.85546875" style="120" bestFit="1" customWidth="1"/>
    <col min="9994" max="9994" width="35.28515625" style="120" bestFit="1" customWidth="1"/>
    <col min="9995" max="9995" width="28.140625" style="120" bestFit="1" customWidth="1"/>
    <col min="9996" max="9996" width="33.140625" style="120" bestFit="1" customWidth="1"/>
    <col min="9997" max="9997" width="26" style="120" bestFit="1" customWidth="1"/>
    <col min="9998" max="9998" width="19.140625" style="120" bestFit="1" customWidth="1"/>
    <col min="9999" max="9999" width="10.42578125" style="120" customWidth="1"/>
    <col min="10000" max="10000" width="11.85546875" style="120" customWidth="1"/>
    <col min="10001" max="10001" width="14.7109375" style="120" customWidth="1"/>
    <col min="10002" max="10002" width="9" style="120" bestFit="1" customWidth="1"/>
    <col min="10003" max="10242" width="9.140625" style="120"/>
    <col min="10243" max="10243" width="4.7109375" style="120" bestFit="1" customWidth="1"/>
    <col min="10244" max="10244" width="9.7109375" style="120" bestFit="1" customWidth="1"/>
    <col min="10245" max="10245" width="10" style="120" bestFit="1" customWidth="1"/>
    <col min="10246" max="10246" width="8.85546875" style="120" bestFit="1" customWidth="1"/>
    <col min="10247" max="10247" width="22.85546875" style="120" customWidth="1"/>
    <col min="10248" max="10248" width="59.7109375" style="120" bestFit="1" customWidth="1"/>
    <col min="10249" max="10249" width="57.85546875" style="120" bestFit="1" customWidth="1"/>
    <col min="10250" max="10250" width="35.28515625" style="120" bestFit="1" customWidth="1"/>
    <col min="10251" max="10251" width="28.140625" style="120" bestFit="1" customWidth="1"/>
    <col min="10252" max="10252" width="33.140625" style="120" bestFit="1" customWidth="1"/>
    <col min="10253" max="10253" width="26" style="120" bestFit="1" customWidth="1"/>
    <col min="10254" max="10254" width="19.140625" style="120" bestFit="1" customWidth="1"/>
    <col min="10255" max="10255" width="10.42578125" style="120" customWidth="1"/>
    <col min="10256" max="10256" width="11.85546875" style="120" customWidth="1"/>
    <col min="10257" max="10257" width="14.7109375" style="120" customWidth="1"/>
    <col min="10258" max="10258" width="9" style="120" bestFit="1" customWidth="1"/>
    <col min="10259" max="10498" width="9.140625" style="120"/>
    <col min="10499" max="10499" width="4.7109375" style="120" bestFit="1" customWidth="1"/>
    <col min="10500" max="10500" width="9.7109375" style="120" bestFit="1" customWidth="1"/>
    <col min="10501" max="10501" width="10" style="120" bestFit="1" customWidth="1"/>
    <col min="10502" max="10502" width="8.85546875" style="120" bestFit="1" customWidth="1"/>
    <col min="10503" max="10503" width="22.85546875" style="120" customWidth="1"/>
    <col min="10504" max="10504" width="59.7109375" style="120" bestFit="1" customWidth="1"/>
    <col min="10505" max="10505" width="57.85546875" style="120" bestFit="1" customWidth="1"/>
    <col min="10506" max="10506" width="35.28515625" style="120" bestFit="1" customWidth="1"/>
    <col min="10507" max="10507" width="28.140625" style="120" bestFit="1" customWidth="1"/>
    <col min="10508" max="10508" width="33.140625" style="120" bestFit="1" customWidth="1"/>
    <col min="10509" max="10509" width="26" style="120" bestFit="1" customWidth="1"/>
    <col min="10510" max="10510" width="19.140625" style="120" bestFit="1" customWidth="1"/>
    <col min="10511" max="10511" width="10.42578125" style="120" customWidth="1"/>
    <col min="10512" max="10512" width="11.85546875" style="120" customWidth="1"/>
    <col min="10513" max="10513" width="14.7109375" style="120" customWidth="1"/>
    <col min="10514" max="10514" width="9" style="120" bestFit="1" customWidth="1"/>
    <col min="10515" max="10754" width="9.140625" style="120"/>
    <col min="10755" max="10755" width="4.7109375" style="120" bestFit="1" customWidth="1"/>
    <col min="10756" max="10756" width="9.7109375" style="120" bestFit="1" customWidth="1"/>
    <col min="10757" max="10757" width="10" style="120" bestFit="1" customWidth="1"/>
    <col min="10758" max="10758" width="8.85546875" style="120" bestFit="1" customWidth="1"/>
    <col min="10759" max="10759" width="22.85546875" style="120" customWidth="1"/>
    <col min="10760" max="10760" width="59.7109375" style="120" bestFit="1" customWidth="1"/>
    <col min="10761" max="10761" width="57.85546875" style="120" bestFit="1" customWidth="1"/>
    <col min="10762" max="10762" width="35.28515625" style="120" bestFit="1" customWidth="1"/>
    <col min="10763" max="10763" width="28.140625" style="120" bestFit="1" customWidth="1"/>
    <col min="10764" max="10764" width="33.140625" style="120" bestFit="1" customWidth="1"/>
    <col min="10765" max="10765" width="26" style="120" bestFit="1" customWidth="1"/>
    <col min="10766" max="10766" width="19.140625" style="120" bestFit="1" customWidth="1"/>
    <col min="10767" max="10767" width="10.42578125" style="120" customWidth="1"/>
    <col min="10768" max="10768" width="11.85546875" style="120" customWidth="1"/>
    <col min="10769" max="10769" width="14.7109375" style="120" customWidth="1"/>
    <col min="10770" max="10770" width="9" style="120" bestFit="1" customWidth="1"/>
    <col min="10771" max="11010" width="9.140625" style="120"/>
    <col min="11011" max="11011" width="4.7109375" style="120" bestFit="1" customWidth="1"/>
    <col min="11012" max="11012" width="9.7109375" style="120" bestFit="1" customWidth="1"/>
    <col min="11013" max="11013" width="10" style="120" bestFit="1" customWidth="1"/>
    <col min="11014" max="11014" width="8.85546875" style="120" bestFit="1" customWidth="1"/>
    <col min="11015" max="11015" width="22.85546875" style="120" customWidth="1"/>
    <col min="11016" max="11016" width="59.7109375" style="120" bestFit="1" customWidth="1"/>
    <col min="11017" max="11017" width="57.85546875" style="120" bestFit="1" customWidth="1"/>
    <col min="11018" max="11018" width="35.28515625" style="120" bestFit="1" customWidth="1"/>
    <col min="11019" max="11019" width="28.140625" style="120" bestFit="1" customWidth="1"/>
    <col min="11020" max="11020" width="33.140625" style="120" bestFit="1" customWidth="1"/>
    <col min="11021" max="11021" width="26" style="120" bestFit="1" customWidth="1"/>
    <col min="11022" max="11022" width="19.140625" style="120" bestFit="1" customWidth="1"/>
    <col min="11023" max="11023" width="10.42578125" style="120" customWidth="1"/>
    <col min="11024" max="11024" width="11.85546875" style="120" customWidth="1"/>
    <col min="11025" max="11025" width="14.7109375" style="120" customWidth="1"/>
    <col min="11026" max="11026" width="9" style="120" bestFit="1" customWidth="1"/>
    <col min="11027" max="11266" width="9.140625" style="120"/>
    <col min="11267" max="11267" width="4.7109375" style="120" bestFit="1" customWidth="1"/>
    <col min="11268" max="11268" width="9.7109375" style="120" bestFit="1" customWidth="1"/>
    <col min="11269" max="11269" width="10" style="120" bestFit="1" customWidth="1"/>
    <col min="11270" max="11270" width="8.85546875" style="120" bestFit="1" customWidth="1"/>
    <col min="11271" max="11271" width="22.85546875" style="120" customWidth="1"/>
    <col min="11272" max="11272" width="59.7109375" style="120" bestFit="1" customWidth="1"/>
    <col min="11273" max="11273" width="57.85546875" style="120" bestFit="1" customWidth="1"/>
    <col min="11274" max="11274" width="35.28515625" style="120" bestFit="1" customWidth="1"/>
    <col min="11275" max="11275" width="28.140625" style="120" bestFit="1" customWidth="1"/>
    <col min="11276" max="11276" width="33.140625" style="120" bestFit="1" customWidth="1"/>
    <col min="11277" max="11277" width="26" style="120" bestFit="1" customWidth="1"/>
    <col min="11278" max="11278" width="19.140625" style="120" bestFit="1" customWidth="1"/>
    <col min="11279" max="11279" width="10.42578125" style="120" customWidth="1"/>
    <col min="11280" max="11280" width="11.85546875" style="120" customWidth="1"/>
    <col min="11281" max="11281" width="14.7109375" style="120" customWidth="1"/>
    <col min="11282" max="11282" width="9" style="120" bestFit="1" customWidth="1"/>
    <col min="11283" max="11522" width="9.140625" style="120"/>
    <col min="11523" max="11523" width="4.7109375" style="120" bestFit="1" customWidth="1"/>
    <col min="11524" max="11524" width="9.7109375" style="120" bestFit="1" customWidth="1"/>
    <col min="11525" max="11525" width="10" style="120" bestFit="1" customWidth="1"/>
    <col min="11526" max="11526" width="8.85546875" style="120" bestFit="1" customWidth="1"/>
    <col min="11527" max="11527" width="22.85546875" style="120" customWidth="1"/>
    <col min="11528" max="11528" width="59.7109375" style="120" bestFit="1" customWidth="1"/>
    <col min="11529" max="11529" width="57.85546875" style="120" bestFit="1" customWidth="1"/>
    <col min="11530" max="11530" width="35.28515625" style="120" bestFit="1" customWidth="1"/>
    <col min="11531" max="11531" width="28.140625" style="120" bestFit="1" customWidth="1"/>
    <col min="11532" max="11532" width="33.140625" style="120" bestFit="1" customWidth="1"/>
    <col min="11533" max="11533" width="26" style="120" bestFit="1" customWidth="1"/>
    <col min="11534" max="11534" width="19.140625" style="120" bestFit="1" customWidth="1"/>
    <col min="11535" max="11535" width="10.42578125" style="120" customWidth="1"/>
    <col min="11536" max="11536" width="11.85546875" style="120" customWidth="1"/>
    <col min="11537" max="11537" width="14.7109375" style="120" customWidth="1"/>
    <col min="11538" max="11538" width="9" style="120" bestFit="1" customWidth="1"/>
    <col min="11539" max="11778" width="9.140625" style="120"/>
    <col min="11779" max="11779" width="4.7109375" style="120" bestFit="1" customWidth="1"/>
    <col min="11780" max="11780" width="9.7109375" style="120" bestFit="1" customWidth="1"/>
    <col min="11781" max="11781" width="10" style="120" bestFit="1" customWidth="1"/>
    <col min="11782" max="11782" width="8.85546875" style="120" bestFit="1" customWidth="1"/>
    <col min="11783" max="11783" width="22.85546875" style="120" customWidth="1"/>
    <col min="11784" max="11784" width="59.7109375" style="120" bestFit="1" customWidth="1"/>
    <col min="11785" max="11785" width="57.85546875" style="120" bestFit="1" customWidth="1"/>
    <col min="11786" max="11786" width="35.28515625" style="120" bestFit="1" customWidth="1"/>
    <col min="11787" max="11787" width="28.140625" style="120" bestFit="1" customWidth="1"/>
    <col min="11788" max="11788" width="33.140625" style="120" bestFit="1" customWidth="1"/>
    <col min="11789" max="11789" width="26" style="120" bestFit="1" customWidth="1"/>
    <col min="11790" max="11790" width="19.140625" style="120" bestFit="1" customWidth="1"/>
    <col min="11791" max="11791" width="10.42578125" style="120" customWidth="1"/>
    <col min="11792" max="11792" width="11.85546875" style="120" customWidth="1"/>
    <col min="11793" max="11793" width="14.7109375" style="120" customWidth="1"/>
    <col min="11794" max="11794" width="9" style="120" bestFit="1" customWidth="1"/>
    <col min="11795" max="12034" width="9.140625" style="120"/>
    <col min="12035" max="12035" width="4.7109375" style="120" bestFit="1" customWidth="1"/>
    <col min="12036" max="12036" width="9.7109375" style="120" bestFit="1" customWidth="1"/>
    <col min="12037" max="12037" width="10" style="120" bestFit="1" customWidth="1"/>
    <col min="12038" max="12038" width="8.85546875" style="120" bestFit="1" customWidth="1"/>
    <col min="12039" max="12039" width="22.85546875" style="120" customWidth="1"/>
    <col min="12040" max="12040" width="59.7109375" style="120" bestFit="1" customWidth="1"/>
    <col min="12041" max="12041" width="57.85546875" style="120" bestFit="1" customWidth="1"/>
    <col min="12042" max="12042" width="35.28515625" style="120" bestFit="1" customWidth="1"/>
    <col min="12043" max="12043" width="28.140625" style="120" bestFit="1" customWidth="1"/>
    <col min="12044" max="12044" width="33.140625" style="120" bestFit="1" customWidth="1"/>
    <col min="12045" max="12045" width="26" style="120" bestFit="1" customWidth="1"/>
    <col min="12046" max="12046" width="19.140625" style="120" bestFit="1" customWidth="1"/>
    <col min="12047" max="12047" width="10.42578125" style="120" customWidth="1"/>
    <col min="12048" max="12048" width="11.85546875" style="120" customWidth="1"/>
    <col min="12049" max="12049" width="14.7109375" style="120" customWidth="1"/>
    <col min="12050" max="12050" width="9" style="120" bestFit="1" customWidth="1"/>
    <col min="12051" max="12290" width="9.140625" style="120"/>
    <col min="12291" max="12291" width="4.7109375" style="120" bestFit="1" customWidth="1"/>
    <col min="12292" max="12292" width="9.7109375" style="120" bestFit="1" customWidth="1"/>
    <col min="12293" max="12293" width="10" style="120" bestFit="1" customWidth="1"/>
    <col min="12294" max="12294" width="8.85546875" style="120" bestFit="1" customWidth="1"/>
    <col min="12295" max="12295" width="22.85546875" style="120" customWidth="1"/>
    <col min="12296" max="12296" width="59.7109375" style="120" bestFit="1" customWidth="1"/>
    <col min="12297" max="12297" width="57.85546875" style="120" bestFit="1" customWidth="1"/>
    <col min="12298" max="12298" width="35.28515625" style="120" bestFit="1" customWidth="1"/>
    <col min="12299" max="12299" width="28.140625" style="120" bestFit="1" customWidth="1"/>
    <col min="12300" max="12300" width="33.140625" style="120" bestFit="1" customWidth="1"/>
    <col min="12301" max="12301" width="26" style="120" bestFit="1" customWidth="1"/>
    <col min="12302" max="12302" width="19.140625" style="120" bestFit="1" customWidth="1"/>
    <col min="12303" max="12303" width="10.42578125" style="120" customWidth="1"/>
    <col min="12304" max="12304" width="11.85546875" style="120" customWidth="1"/>
    <col min="12305" max="12305" width="14.7109375" style="120" customWidth="1"/>
    <col min="12306" max="12306" width="9" style="120" bestFit="1" customWidth="1"/>
    <col min="12307" max="12546" width="9.140625" style="120"/>
    <col min="12547" max="12547" width="4.7109375" style="120" bestFit="1" customWidth="1"/>
    <col min="12548" max="12548" width="9.7109375" style="120" bestFit="1" customWidth="1"/>
    <col min="12549" max="12549" width="10" style="120" bestFit="1" customWidth="1"/>
    <col min="12550" max="12550" width="8.85546875" style="120" bestFit="1" customWidth="1"/>
    <col min="12551" max="12551" width="22.85546875" style="120" customWidth="1"/>
    <col min="12552" max="12552" width="59.7109375" style="120" bestFit="1" customWidth="1"/>
    <col min="12553" max="12553" width="57.85546875" style="120" bestFit="1" customWidth="1"/>
    <col min="12554" max="12554" width="35.28515625" style="120" bestFit="1" customWidth="1"/>
    <col min="12555" max="12555" width="28.140625" style="120" bestFit="1" customWidth="1"/>
    <col min="12556" max="12556" width="33.140625" style="120" bestFit="1" customWidth="1"/>
    <col min="12557" max="12557" width="26" style="120" bestFit="1" customWidth="1"/>
    <col min="12558" max="12558" width="19.140625" style="120" bestFit="1" customWidth="1"/>
    <col min="12559" max="12559" width="10.42578125" style="120" customWidth="1"/>
    <col min="12560" max="12560" width="11.85546875" style="120" customWidth="1"/>
    <col min="12561" max="12561" width="14.7109375" style="120" customWidth="1"/>
    <col min="12562" max="12562" width="9" style="120" bestFit="1" customWidth="1"/>
    <col min="12563" max="12802" width="9.140625" style="120"/>
    <col min="12803" max="12803" width="4.7109375" style="120" bestFit="1" customWidth="1"/>
    <col min="12804" max="12804" width="9.7109375" style="120" bestFit="1" customWidth="1"/>
    <col min="12805" max="12805" width="10" style="120" bestFit="1" customWidth="1"/>
    <col min="12806" max="12806" width="8.85546875" style="120" bestFit="1" customWidth="1"/>
    <col min="12807" max="12807" width="22.85546875" style="120" customWidth="1"/>
    <col min="12808" max="12808" width="59.7109375" style="120" bestFit="1" customWidth="1"/>
    <col min="12809" max="12809" width="57.85546875" style="120" bestFit="1" customWidth="1"/>
    <col min="12810" max="12810" width="35.28515625" style="120" bestFit="1" customWidth="1"/>
    <col min="12811" max="12811" width="28.140625" style="120" bestFit="1" customWidth="1"/>
    <col min="12812" max="12812" width="33.140625" style="120" bestFit="1" customWidth="1"/>
    <col min="12813" max="12813" width="26" style="120" bestFit="1" customWidth="1"/>
    <col min="12814" max="12814" width="19.140625" style="120" bestFit="1" customWidth="1"/>
    <col min="12815" max="12815" width="10.42578125" style="120" customWidth="1"/>
    <col min="12816" max="12816" width="11.85546875" style="120" customWidth="1"/>
    <col min="12817" max="12817" width="14.7109375" style="120" customWidth="1"/>
    <col min="12818" max="12818" width="9" style="120" bestFit="1" customWidth="1"/>
    <col min="12819" max="13058" width="9.140625" style="120"/>
    <col min="13059" max="13059" width="4.7109375" style="120" bestFit="1" customWidth="1"/>
    <col min="13060" max="13060" width="9.7109375" style="120" bestFit="1" customWidth="1"/>
    <col min="13061" max="13061" width="10" style="120" bestFit="1" customWidth="1"/>
    <col min="13062" max="13062" width="8.85546875" style="120" bestFit="1" customWidth="1"/>
    <col min="13063" max="13063" width="22.85546875" style="120" customWidth="1"/>
    <col min="13064" max="13064" width="59.7109375" style="120" bestFit="1" customWidth="1"/>
    <col min="13065" max="13065" width="57.85546875" style="120" bestFit="1" customWidth="1"/>
    <col min="13066" max="13066" width="35.28515625" style="120" bestFit="1" customWidth="1"/>
    <col min="13067" max="13067" width="28.140625" style="120" bestFit="1" customWidth="1"/>
    <col min="13068" max="13068" width="33.140625" style="120" bestFit="1" customWidth="1"/>
    <col min="13069" max="13069" width="26" style="120" bestFit="1" customWidth="1"/>
    <col min="13070" max="13070" width="19.140625" style="120" bestFit="1" customWidth="1"/>
    <col min="13071" max="13071" width="10.42578125" style="120" customWidth="1"/>
    <col min="13072" max="13072" width="11.85546875" style="120" customWidth="1"/>
    <col min="13073" max="13073" width="14.7109375" style="120" customWidth="1"/>
    <col min="13074" max="13074" width="9" style="120" bestFit="1" customWidth="1"/>
    <col min="13075" max="13314" width="9.140625" style="120"/>
    <col min="13315" max="13315" width="4.7109375" style="120" bestFit="1" customWidth="1"/>
    <col min="13316" max="13316" width="9.7109375" style="120" bestFit="1" customWidth="1"/>
    <col min="13317" max="13317" width="10" style="120" bestFit="1" customWidth="1"/>
    <col min="13318" max="13318" width="8.85546875" style="120" bestFit="1" customWidth="1"/>
    <col min="13319" max="13319" width="22.85546875" style="120" customWidth="1"/>
    <col min="13320" max="13320" width="59.7109375" style="120" bestFit="1" customWidth="1"/>
    <col min="13321" max="13321" width="57.85546875" style="120" bestFit="1" customWidth="1"/>
    <col min="13322" max="13322" width="35.28515625" style="120" bestFit="1" customWidth="1"/>
    <col min="13323" max="13323" width="28.140625" style="120" bestFit="1" customWidth="1"/>
    <col min="13324" max="13324" width="33.140625" style="120" bestFit="1" customWidth="1"/>
    <col min="13325" max="13325" width="26" style="120" bestFit="1" customWidth="1"/>
    <col min="13326" max="13326" width="19.140625" style="120" bestFit="1" customWidth="1"/>
    <col min="13327" max="13327" width="10.42578125" style="120" customWidth="1"/>
    <col min="13328" max="13328" width="11.85546875" style="120" customWidth="1"/>
    <col min="13329" max="13329" width="14.7109375" style="120" customWidth="1"/>
    <col min="13330" max="13330" width="9" style="120" bestFit="1" customWidth="1"/>
    <col min="13331" max="13570" width="9.140625" style="120"/>
    <col min="13571" max="13571" width="4.7109375" style="120" bestFit="1" customWidth="1"/>
    <col min="13572" max="13572" width="9.7109375" style="120" bestFit="1" customWidth="1"/>
    <col min="13573" max="13573" width="10" style="120" bestFit="1" customWidth="1"/>
    <col min="13574" max="13574" width="8.85546875" style="120" bestFit="1" customWidth="1"/>
    <col min="13575" max="13575" width="22.85546875" style="120" customWidth="1"/>
    <col min="13576" max="13576" width="59.7109375" style="120" bestFit="1" customWidth="1"/>
    <col min="13577" max="13577" width="57.85546875" style="120" bestFit="1" customWidth="1"/>
    <col min="13578" max="13578" width="35.28515625" style="120" bestFit="1" customWidth="1"/>
    <col min="13579" max="13579" width="28.140625" style="120" bestFit="1" customWidth="1"/>
    <col min="13580" max="13580" width="33.140625" style="120" bestFit="1" customWidth="1"/>
    <col min="13581" max="13581" width="26" style="120" bestFit="1" customWidth="1"/>
    <col min="13582" max="13582" width="19.140625" style="120" bestFit="1" customWidth="1"/>
    <col min="13583" max="13583" width="10.42578125" style="120" customWidth="1"/>
    <col min="13584" max="13584" width="11.85546875" style="120" customWidth="1"/>
    <col min="13585" max="13585" width="14.7109375" style="120" customWidth="1"/>
    <col min="13586" max="13586" width="9" style="120" bestFit="1" customWidth="1"/>
    <col min="13587" max="13826" width="9.140625" style="120"/>
    <col min="13827" max="13827" width="4.7109375" style="120" bestFit="1" customWidth="1"/>
    <col min="13828" max="13828" width="9.7109375" style="120" bestFit="1" customWidth="1"/>
    <col min="13829" max="13829" width="10" style="120" bestFit="1" customWidth="1"/>
    <col min="13830" max="13830" width="8.85546875" style="120" bestFit="1" customWidth="1"/>
    <col min="13831" max="13831" width="22.85546875" style="120" customWidth="1"/>
    <col min="13832" max="13832" width="59.7109375" style="120" bestFit="1" customWidth="1"/>
    <col min="13833" max="13833" width="57.85546875" style="120" bestFit="1" customWidth="1"/>
    <col min="13834" max="13834" width="35.28515625" style="120" bestFit="1" customWidth="1"/>
    <col min="13835" max="13835" width="28.140625" style="120" bestFit="1" customWidth="1"/>
    <col min="13836" max="13836" width="33.140625" style="120" bestFit="1" customWidth="1"/>
    <col min="13837" max="13837" width="26" style="120" bestFit="1" customWidth="1"/>
    <col min="13838" max="13838" width="19.140625" style="120" bestFit="1" customWidth="1"/>
    <col min="13839" max="13839" width="10.42578125" style="120" customWidth="1"/>
    <col min="13840" max="13840" width="11.85546875" style="120" customWidth="1"/>
    <col min="13841" max="13841" width="14.7109375" style="120" customWidth="1"/>
    <col min="13842" max="13842" width="9" style="120" bestFit="1" customWidth="1"/>
    <col min="13843" max="14082" width="9.140625" style="120"/>
    <col min="14083" max="14083" width="4.7109375" style="120" bestFit="1" customWidth="1"/>
    <col min="14084" max="14084" width="9.7109375" style="120" bestFit="1" customWidth="1"/>
    <col min="14085" max="14085" width="10" style="120" bestFit="1" customWidth="1"/>
    <col min="14086" max="14086" width="8.85546875" style="120" bestFit="1" customWidth="1"/>
    <col min="14087" max="14087" width="22.85546875" style="120" customWidth="1"/>
    <col min="14088" max="14088" width="59.7109375" style="120" bestFit="1" customWidth="1"/>
    <col min="14089" max="14089" width="57.85546875" style="120" bestFit="1" customWidth="1"/>
    <col min="14090" max="14090" width="35.28515625" style="120" bestFit="1" customWidth="1"/>
    <col min="14091" max="14091" width="28.140625" style="120" bestFit="1" customWidth="1"/>
    <col min="14092" max="14092" width="33.140625" style="120" bestFit="1" customWidth="1"/>
    <col min="14093" max="14093" width="26" style="120" bestFit="1" customWidth="1"/>
    <col min="14094" max="14094" width="19.140625" style="120" bestFit="1" customWidth="1"/>
    <col min="14095" max="14095" width="10.42578125" style="120" customWidth="1"/>
    <col min="14096" max="14096" width="11.85546875" style="120" customWidth="1"/>
    <col min="14097" max="14097" width="14.7109375" style="120" customWidth="1"/>
    <col min="14098" max="14098" width="9" style="120" bestFit="1" customWidth="1"/>
    <col min="14099" max="14338" width="9.140625" style="120"/>
    <col min="14339" max="14339" width="4.7109375" style="120" bestFit="1" customWidth="1"/>
    <col min="14340" max="14340" width="9.7109375" style="120" bestFit="1" customWidth="1"/>
    <col min="14341" max="14341" width="10" style="120" bestFit="1" customWidth="1"/>
    <col min="14342" max="14342" width="8.85546875" style="120" bestFit="1" customWidth="1"/>
    <col min="14343" max="14343" width="22.85546875" style="120" customWidth="1"/>
    <col min="14344" max="14344" width="59.7109375" style="120" bestFit="1" customWidth="1"/>
    <col min="14345" max="14345" width="57.85546875" style="120" bestFit="1" customWidth="1"/>
    <col min="14346" max="14346" width="35.28515625" style="120" bestFit="1" customWidth="1"/>
    <col min="14347" max="14347" width="28.140625" style="120" bestFit="1" customWidth="1"/>
    <col min="14348" max="14348" width="33.140625" style="120" bestFit="1" customWidth="1"/>
    <col min="14349" max="14349" width="26" style="120" bestFit="1" customWidth="1"/>
    <col min="14350" max="14350" width="19.140625" style="120" bestFit="1" customWidth="1"/>
    <col min="14351" max="14351" width="10.42578125" style="120" customWidth="1"/>
    <col min="14352" max="14352" width="11.85546875" style="120" customWidth="1"/>
    <col min="14353" max="14353" width="14.7109375" style="120" customWidth="1"/>
    <col min="14354" max="14354" width="9" style="120" bestFit="1" customWidth="1"/>
    <col min="14355" max="14594" width="9.140625" style="120"/>
    <col min="14595" max="14595" width="4.7109375" style="120" bestFit="1" customWidth="1"/>
    <col min="14596" max="14596" width="9.7109375" style="120" bestFit="1" customWidth="1"/>
    <col min="14597" max="14597" width="10" style="120" bestFit="1" customWidth="1"/>
    <col min="14598" max="14598" width="8.85546875" style="120" bestFit="1" customWidth="1"/>
    <col min="14599" max="14599" width="22.85546875" style="120" customWidth="1"/>
    <col min="14600" max="14600" width="59.7109375" style="120" bestFit="1" customWidth="1"/>
    <col min="14601" max="14601" width="57.85546875" style="120" bestFit="1" customWidth="1"/>
    <col min="14602" max="14602" width="35.28515625" style="120" bestFit="1" customWidth="1"/>
    <col min="14603" max="14603" width="28.140625" style="120" bestFit="1" customWidth="1"/>
    <col min="14604" max="14604" width="33.140625" style="120" bestFit="1" customWidth="1"/>
    <col min="14605" max="14605" width="26" style="120" bestFit="1" customWidth="1"/>
    <col min="14606" max="14606" width="19.140625" style="120" bestFit="1" customWidth="1"/>
    <col min="14607" max="14607" width="10.42578125" style="120" customWidth="1"/>
    <col min="14608" max="14608" width="11.85546875" style="120" customWidth="1"/>
    <col min="14609" max="14609" width="14.7109375" style="120" customWidth="1"/>
    <col min="14610" max="14610" width="9" style="120" bestFit="1" customWidth="1"/>
    <col min="14611" max="14850" width="9.140625" style="120"/>
    <col min="14851" max="14851" width="4.7109375" style="120" bestFit="1" customWidth="1"/>
    <col min="14852" max="14852" width="9.7109375" style="120" bestFit="1" customWidth="1"/>
    <col min="14853" max="14853" width="10" style="120" bestFit="1" customWidth="1"/>
    <col min="14854" max="14854" width="8.85546875" style="120" bestFit="1" customWidth="1"/>
    <col min="14855" max="14855" width="22.85546875" style="120" customWidth="1"/>
    <col min="14856" max="14856" width="59.7109375" style="120" bestFit="1" customWidth="1"/>
    <col min="14857" max="14857" width="57.85546875" style="120" bestFit="1" customWidth="1"/>
    <col min="14858" max="14858" width="35.28515625" style="120" bestFit="1" customWidth="1"/>
    <col min="14859" max="14859" width="28.140625" style="120" bestFit="1" customWidth="1"/>
    <col min="14860" max="14860" width="33.140625" style="120" bestFit="1" customWidth="1"/>
    <col min="14861" max="14861" width="26" style="120" bestFit="1" customWidth="1"/>
    <col min="14862" max="14862" width="19.140625" style="120" bestFit="1" customWidth="1"/>
    <col min="14863" max="14863" width="10.42578125" style="120" customWidth="1"/>
    <col min="14864" max="14864" width="11.85546875" style="120" customWidth="1"/>
    <col min="14865" max="14865" width="14.7109375" style="120" customWidth="1"/>
    <col min="14866" max="14866" width="9" style="120" bestFit="1" customWidth="1"/>
    <col min="14867" max="15106" width="9.140625" style="120"/>
    <col min="15107" max="15107" width="4.7109375" style="120" bestFit="1" customWidth="1"/>
    <col min="15108" max="15108" width="9.7109375" style="120" bestFit="1" customWidth="1"/>
    <col min="15109" max="15109" width="10" style="120" bestFit="1" customWidth="1"/>
    <col min="15110" max="15110" width="8.85546875" style="120" bestFit="1" customWidth="1"/>
    <col min="15111" max="15111" width="22.85546875" style="120" customWidth="1"/>
    <col min="15112" max="15112" width="59.7109375" style="120" bestFit="1" customWidth="1"/>
    <col min="15113" max="15113" width="57.85546875" style="120" bestFit="1" customWidth="1"/>
    <col min="15114" max="15114" width="35.28515625" style="120" bestFit="1" customWidth="1"/>
    <col min="15115" max="15115" width="28.140625" style="120" bestFit="1" customWidth="1"/>
    <col min="15116" max="15116" width="33.140625" style="120" bestFit="1" customWidth="1"/>
    <col min="15117" max="15117" width="26" style="120" bestFit="1" customWidth="1"/>
    <col min="15118" max="15118" width="19.140625" style="120" bestFit="1" customWidth="1"/>
    <col min="15119" max="15119" width="10.42578125" style="120" customWidth="1"/>
    <col min="15120" max="15120" width="11.85546875" style="120" customWidth="1"/>
    <col min="15121" max="15121" width="14.7109375" style="120" customWidth="1"/>
    <col min="15122" max="15122" width="9" style="120" bestFit="1" customWidth="1"/>
    <col min="15123" max="15362" width="9.140625" style="120"/>
    <col min="15363" max="15363" width="4.7109375" style="120" bestFit="1" customWidth="1"/>
    <col min="15364" max="15364" width="9.7109375" style="120" bestFit="1" customWidth="1"/>
    <col min="15365" max="15365" width="10" style="120" bestFit="1" customWidth="1"/>
    <col min="15366" max="15366" width="8.85546875" style="120" bestFit="1" customWidth="1"/>
    <col min="15367" max="15367" width="22.85546875" style="120" customWidth="1"/>
    <col min="15368" max="15368" width="59.7109375" style="120" bestFit="1" customWidth="1"/>
    <col min="15369" max="15369" width="57.85546875" style="120" bestFit="1" customWidth="1"/>
    <col min="15370" max="15370" width="35.28515625" style="120" bestFit="1" customWidth="1"/>
    <col min="15371" max="15371" width="28.140625" style="120" bestFit="1" customWidth="1"/>
    <col min="15372" max="15372" width="33.140625" style="120" bestFit="1" customWidth="1"/>
    <col min="15373" max="15373" width="26" style="120" bestFit="1" customWidth="1"/>
    <col min="15374" max="15374" width="19.140625" style="120" bestFit="1" customWidth="1"/>
    <col min="15375" max="15375" width="10.42578125" style="120" customWidth="1"/>
    <col min="15376" max="15376" width="11.85546875" style="120" customWidth="1"/>
    <col min="15377" max="15377" width="14.7109375" style="120" customWidth="1"/>
    <col min="15378" max="15378" width="9" style="120" bestFit="1" customWidth="1"/>
    <col min="15379" max="15618" width="9.140625" style="120"/>
    <col min="15619" max="15619" width="4.7109375" style="120" bestFit="1" customWidth="1"/>
    <col min="15620" max="15620" width="9.7109375" style="120" bestFit="1" customWidth="1"/>
    <col min="15621" max="15621" width="10" style="120" bestFit="1" customWidth="1"/>
    <col min="15622" max="15622" width="8.85546875" style="120" bestFit="1" customWidth="1"/>
    <col min="15623" max="15623" width="22.85546875" style="120" customWidth="1"/>
    <col min="15624" max="15624" width="59.7109375" style="120" bestFit="1" customWidth="1"/>
    <col min="15625" max="15625" width="57.85546875" style="120" bestFit="1" customWidth="1"/>
    <col min="15626" max="15626" width="35.28515625" style="120" bestFit="1" customWidth="1"/>
    <col min="15627" max="15627" width="28.140625" style="120" bestFit="1" customWidth="1"/>
    <col min="15628" max="15628" width="33.140625" style="120" bestFit="1" customWidth="1"/>
    <col min="15629" max="15629" width="26" style="120" bestFit="1" customWidth="1"/>
    <col min="15630" max="15630" width="19.140625" style="120" bestFit="1" customWidth="1"/>
    <col min="15631" max="15631" width="10.42578125" style="120" customWidth="1"/>
    <col min="15632" max="15632" width="11.85546875" style="120" customWidth="1"/>
    <col min="15633" max="15633" width="14.7109375" style="120" customWidth="1"/>
    <col min="15634" max="15634" width="9" style="120" bestFit="1" customWidth="1"/>
    <col min="15635" max="15874" width="9.140625" style="120"/>
    <col min="15875" max="15875" width="4.7109375" style="120" bestFit="1" customWidth="1"/>
    <col min="15876" max="15876" width="9.7109375" style="120" bestFit="1" customWidth="1"/>
    <col min="15877" max="15877" width="10" style="120" bestFit="1" customWidth="1"/>
    <col min="15878" max="15878" width="8.85546875" style="120" bestFit="1" customWidth="1"/>
    <col min="15879" max="15879" width="22.85546875" style="120" customWidth="1"/>
    <col min="15880" max="15880" width="59.7109375" style="120" bestFit="1" customWidth="1"/>
    <col min="15881" max="15881" width="57.85546875" style="120" bestFit="1" customWidth="1"/>
    <col min="15882" max="15882" width="35.28515625" style="120" bestFit="1" customWidth="1"/>
    <col min="15883" max="15883" width="28.140625" style="120" bestFit="1" customWidth="1"/>
    <col min="15884" max="15884" width="33.140625" style="120" bestFit="1" customWidth="1"/>
    <col min="15885" max="15885" width="26" style="120" bestFit="1" customWidth="1"/>
    <col min="15886" max="15886" width="19.140625" style="120" bestFit="1" customWidth="1"/>
    <col min="15887" max="15887" width="10.42578125" style="120" customWidth="1"/>
    <col min="15888" max="15888" width="11.85546875" style="120" customWidth="1"/>
    <col min="15889" max="15889" width="14.7109375" style="120" customWidth="1"/>
    <col min="15890" max="15890" width="9" style="120" bestFit="1" customWidth="1"/>
    <col min="15891" max="16130" width="9.140625" style="120"/>
    <col min="16131" max="16131" width="4.7109375" style="120" bestFit="1" customWidth="1"/>
    <col min="16132" max="16132" width="9.7109375" style="120" bestFit="1" customWidth="1"/>
    <col min="16133" max="16133" width="10" style="120" bestFit="1" customWidth="1"/>
    <col min="16134" max="16134" width="8.85546875" style="120" bestFit="1" customWidth="1"/>
    <col min="16135" max="16135" width="22.85546875" style="120" customWidth="1"/>
    <col min="16136" max="16136" width="59.7109375" style="120" bestFit="1" customWidth="1"/>
    <col min="16137" max="16137" width="57.85546875" style="120" bestFit="1" customWidth="1"/>
    <col min="16138" max="16138" width="35.28515625" style="120" bestFit="1" customWidth="1"/>
    <col min="16139" max="16139" width="28.140625" style="120" bestFit="1" customWidth="1"/>
    <col min="16140" max="16140" width="33.140625" style="120" bestFit="1" customWidth="1"/>
    <col min="16141" max="16141" width="26" style="120" bestFit="1" customWidth="1"/>
    <col min="16142" max="16142" width="19.140625" style="120" bestFit="1" customWidth="1"/>
    <col min="16143" max="16143" width="10.42578125" style="120" customWidth="1"/>
    <col min="16144" max="16144" width="11.85546875" style="120" customWidth="1"/>
    <col min="16145" max="16145" width="14.7109375" style="120" customWidth="1"/>
    <col min="16146" max="16146" width="9" style="120" bestFit="1" customWidth="1"/>
    <col min="16147" max="16384" width="9.140625" style="120"/>
  </cols>
  <sheetData>
    <row r="2" spans="1:19" ht="18.75" x14ac:dyDescent="0.3">
      <c r="A2" s="129" t="s">
        <v>3533</v>
      </c>
    </row>
    <row r="4" spans="1:19" s="123" customFormat="1" ht="59.25" customHeight="1" x14ac:dyDescent="0.25">
      <c r="A4" s="418" t="s">
        <v>1</v>
      </c>
      <c r="B4" s="420" t="s">
        <v>2</v>
      </c>
      <c r="C4" s="420" t="s">
        <v>3</v>
      </c>
      <c r="D4" s="420" t="s">
        <v>4</v>
      </c>
      <c r="E4" s="418" t="s">
        <v>5</v>
      </c>
      <c r="F4" s="418" t="s">
        <v>6</v>
      </c>
      <c r="G4" s="418" t="s">
        <v>7</v>
      </c>
      <c r="H4" s="424" t="s">
        <v>8</v>
      </c>
      <c r="I4" s="424"/>
      <c r="J4" s="418" t="s">
        <v>9</v>
      </c>
      <c r="K4" s="425" t="s">
        <v>10</v>
      </c>
      <c r="L4" s="426"/>
      <c r="M4" s="427" t="s">
        <v>11</v>
      </c>
      <c r="N4" s="427"/>
      <c r="O4" s="427" t="s">
        <v>12</v>
      </c>
      <c r="P4" s="427"/>
      <c r="Q4" s="418" t="s">
        <v>13</v>
      </c>
      <c r="R4" s="420" t="s">
        <v>14</v>
      </c>
      <c r="S4" s="122"/>
    </row>
    <row r="5" spans="1:19" s="123" customFormat="1" x14ac:dyDescent="0.2">
      <c r="A5" s="419"/>
      <c r="B5" s="421"/>
      <c r="C5" s="421"/>
      <c r="D5" s="421"/>
      <c r="E5" s="419"/>
      <c r="F5" s="419"/>
      <c r="G5" s="419"/>
      <c r="H5" s="314" t="s">
        <v>15</v>
      </c>
      <c r="I5" s="314" t="s">
        <v>16</v>
      </c>
      <c r="J5" s="419"/>
      <c r="K5" s="315">
        <v>2020</v>
      </c>
      <c r="L5" s="315">
        <v>2021</v>
      </c>
      <c r="M5" s="177">
        <v>2020</v>
      </c>
      <c r="N5" s="177">
        <v>2021</v>
      </c>
      <c r="O5" s="177">
        <v>2020</v>
      </c>
      <c r="P5" s="177">
        <v>2021</v>
      </c>
      <c r="Q5" s="419"/>
      <c r="R5" s="421"/>
      <c r="S5" s="122"/>
    </row>
    <row r="6" spans="1:19" s="123" customFormat="1" x14ac:dyDescent="0.2">
      <c r="A6" s="313" t="s">
        <v>17</v>
      </c>
      <c r="B6" s="314" t="s">
        <v>18</v>
      </c>
      <c r="C6" s="314" t="s">
        <v>19</v>
      </c>
      <c r="D6" s="314" t="s">
        <v>20</v>
      </c>
      <c r="E6" s="313" t="s">
        <v>21</v>
      </c>
      <c r="F6" s="313" t="s">
        <v>22</v>
      </c>
      <c r="G6" s="313" t="s">
        <v>23</v>
      </c>
      <c r="H6" s="314" t="s">
        <v>24</v>
      </c>
      <c r="I6" s="314" t="s">
        <v>25</v>
      </c>
      <c r="J6" s="313" t="s">
        <v>26</v>
      </c>
      <c r="K6" s="315" t="s">
        <v>27</v>
      </c>
      <c r="L6" s="315" t="s">
        <v>28</v>
      </c>
      <c r="M6" s="316" t="s">
        <v>29</v>
      </c>
      <c r="N6" s="316" t="s">
        <v>30</v>
      </c>
      <c r="O6" s="316" t="s">
        <v>31</v>
      </c>
      <c r="P6" s="316" t="s">
        <v>32</v>
      </c>
      <c r="Q6" s="313" t="s">
        <v>33</v>
      </c>
      <c r="R6" s="314" t="s">
        <v>34</v>
      </c>
      <c r="S6" s="122"/>
    </row>
    <row r="7" spans="1:19" s="113" customFormat="1" ht="60" x14ac:dyDescent="0.25">
      <c r="A7" s="319">
        <v>1</v>
      </c>
      <c r="B7" s="323">
        <v>1</v>
      </c>
      <c r="C7" s="323">
        <v>1</v>
      </c>
      <c r="D7" s="323">
        <v>6</v>
      </c>
      <c r="E7" s="323" t="s">
        <v>709</v>
      </c>
      <c r="F7" s="323" t="s">
        <v>710</v>
      </c>
      <c r="G7" s="323" t="s">
        <v>711</v>
      </c>
      <c r="H7" s="320" t="s">
        <v>712</v>
      </c>
      <c r="I7" s="145" t="s">
        <v>713</v>
      </c>
      <c r="J7" s="323" t="s">
        <v>714</v>
      </c>
      <c r="K7" s="324" t="s">
        <v>43</v>
      </c>
      <c r="L7" s="324"/>
      <c r="M7" s="321">
        <v>25472</v>
      </c>
      <c r="N7" s="319"/>
      <c r="O7" s="321">
        <v>17502</v>
      </c>
      <c r="P7" s="321"/>
      <c r="Q7" s="323" t="s">
        <v>715</v>
      </c>
      <c r="R7" s="323" t="s">
        <v>716</v>
      </c>
      <c r="S7" s="14"/>
    </row>
    <row r="8" spans="1:19" ht="262.5" customHeight="1" x14ac:dyDescent="0.25">
      <c r="A8" s="319">
        <v>2</v>
      </c>
      <c r="B8" s="319">
        <v>6</v>
      </c>
      <c r="C8" s="319">
        <v>5</v>
      </c>
      <c r="D8" s="320">
        <v>11</v>
      </c>
      <c r="E8" s="320" t="s">
        <v>717</v>
      </c>
      <c r="F8" s="320" t="s">
        <v>718</v>
      </c>
      <c r="G8" s="320" t="s">
        <v>719</v>
      </c>
      <c r="H8" s="320" t="s">
        <v>720</v>
      </c>
      <c r="I8" s="145" t="s">
        <v>1268</v>
      </c>
      <c r="J8" s="320" t="s">
        <v>721</v>
      </c>
      <c r="K8" s="324" t="s">
        <v>54</v>
      </c>
      <c r="L8" s="324"/>
      <c r="M8" s="321">
        <v>31909.7</v>
      </c>
      <c r="N8" s="319"/>
      <c r="O8" s="321">
        <v>14773.55</v>
      </c>
      <c r="P8" s="321"/>
      <c r="Q8" s="320" t="s">
        <v>722</v>
      </c>
      <c r="R8" s="320" t="s">
        <v>723</v>
      </c>
      <c r="S8" s="25"/>
    </row>
    <row r="9" spans="1:19" ht="105" x14ac:dyDescent="0.25">
      <c r="A9" s="319">
        <v>3</v>
      </c>
      <c r="B9" s="319">
        <v>4</v>
      </c>
      <c r="C9" s="319">
        <v>1</v>
      </c>
      <c r="D9" s="320">
        <v>13</v>
      </c>
      <c r="E9" s="320" t="s">
        <v>726</v>
      </c>
      <c r="F9" s="320" t="s">
        <v>727</v>
      </c>
      <c r="G9" s="320" t="s">
        <v>146</v>
      </c>
      <c r="H9" s="320" t="s">
        <v>1269</v>
      </c>
      <c r="I9" s="145" t="s">
        <v>1270</v>
      </c>
      <c r="J9" s="320" t="s">
        <v>728</v>
      </c>
      <c r="K9" s="324" t="s">
        <v>58</v>
      </c>
      <c r="L9" s="324"/>
      <c r="M9" s="321">
        <v>8136</v>
      </c>
      <c r="N9" s="319"/>
      <c r="O9" s="321">
        <v>5806</v>
      </c>
      <c r="P9" s="321"/>
      <c r="Q9" s="320" t="s">
        <v>729</v>
      </c>
      <c r="R9" s="320" t="s">
        <v>730</v>
      </c>
    </row>
    <row r="10" spans="1:19" ht="165" x14ac:dyDescent="0.25">
      <c r="A10" s="320">
        <v>4</v>
      </c>
      <c r="B10" s="320">
        <v>6</v>
      </c>
      <c r="C10" s="320">
        <v>1</v>
      </c>
      <c r="D10" s="320">
        <v>13</v>
      </c>
      <c r="E10" s="110" t="s">
        <v>731</v>
      </c>
      <c r="F10" s="320" t="s">
        <v>732</v>
      </c>
      <c r="G10" s="320" t="s">
        <v>733</v>
      </c>
      <c r="H10" s="320" t="s">
        <v>734</v>
      </c>
      <c r="I10" s="319" t="s">
        <v>1271</v>
      </c>
      <c r="J10" s="320" t="s">
        <v>735</v>
      </c>
      <c r="K10" s="319" t="s">
        <v>58</v>
      </c>
      <c r="L10" s="324"/>
      <c r="M10" s="322">
        <v>3492</v>
      </c>
      <c r="N10" s="215"/>
      <c r="O10" s="322">
        <v>3492</v>
      </c>
      <c r="P10" s="215"/>
      <c r="Q10" s="320" t="s">
        <v>736</v>
      </c>
      <c r="R10" s="320" t="s">
        <v>737</v>
      </c>
    </row>
    <row r="11" spans="1:19" ht="409.5" x14ac:dyDescent="0.25">
      <c r="A11" s="319">
        <v>5</v>
      </c>
      <c r="B11" s="319">
        <v>1</v>
      </c>
      <c r="C11" s="319">
        <v>1</v>
      </c>
      <c r="D11" s="320">
        <v>6</v>
      </c>
      <c r="E11" s="320" t="s">
        <v>738</v>
      </c>
      <c r="F11" s="320" t="s">
        <v>739</v>
      </c>
      <c r="G11" s="320" t="s">
        <v>740</v>
      </c>
      <c r="H11" s="320" t="s">
        <v>741</v>
      </c>
      <c r="I11" s="145" t="s">
        <v>1272</v>
      </c>
      <c r="J11" s="320" t="s">
        <v>742</v>
      </c>
      <c r="K11" s="324" t="s">
        <v>58</v>
      </c>
      <c r="L11" s="324"/>
      <c r="M11" s="321">
        <v>77027.8</v>
      </c>
      <c r="N11" s="319"/>
      <c r="O11" s="321">
        <v>56027.8</v>
      </c>
      <c r="P11" s="321"/>
      <c r="Q11" s="320" t="s">
        <v>736</v>
      </c>
      <c r="R11" s="320" t="s">
        <v>737</v>
      </c>
    </row>
    <row r="12" spans="1:19" ht="105" x14ac:dyDescent="0.25">
      <c r="A12" s="320">
        <v>6</v>
      </c>
      <c r="B12" s="320">
        <v>6</v>
      </c>
      <c r="C12" s="320" t="s">
        <v>499</v>
      </c>
      <c r="D12" s="320">
        <v>13</v>
      </c>
      <c r="E12" s="111" t="s">
        <v>743</v>
      </c>
      <c r="F12" s="320" t="s">
        <v>744</v>
      </c>
      <c r="G12" s="320" t="s">
        <v>641</v>
      </c>
      <c r="H12" s="320" t="s">
        <v>745</v>
      </c>
      <c r="I12" s="319" t="s">
        <v>746</v>
      </c>
      <c r="J12" s="320" t="s">
        <v>747</v>
      </c>
      <c r="K12" s="319" t="s">
        <v>268</v>
      </c>
      <c r="L12" s="324"/>
      <c r="M12" s="322">
        <v>35699.379999999997</v>
      </c>
      <c r="N12" s="215"/>
      <c r="O12" s="322">
        <v>32193.599999999999</v>
      </c>
      <c r="P12" s="215"/>
      <c r="Q12" s="320" t="s">
        <v>228</v>
      </c>
      <c r="R12" s="320" t="s">
        <v>748</v>
      </c>
    </row>
    <row r="13" spans="1:19" ht="85.5" x14ac:dyDescent="0.25">
      <c r="A13" s="320">
        <v>7</v>
      </c>
      <c r="B13" s="320">
        <v>1</v>
      </c>
      <c r="C13" s="320">
        <v>1</v>
      </c>
      <c r="D13" s="320">
        <v>6</v>
      </c>
      <c r="E13" s="320" t="s">
        <v>750</v>
      </c>
      <c r="F13" s="320" t="s">
        <v>751</v>
      </c>
      <c r="G13" s="320" t="s">
        <v>641</v>
      </c>
      <c r="H13" s="320" t="s">
        <v>745</v>
      </c>
      <c r="I13" s="319" t="s">
        <v>752</v>
      </c>
      <c r="J13" s="111" t="s">
        <v>753</v>
      </c>
      <c r="K13" s="319" t="s">
        <v>58</v>
      </c>
      <c r="L13" s="324"/>
      <c r="M13" s="322">
        <v>37816.870000000003</v>
      </c>
      <c r="N13" s="215"/>
      <c r="O13" s="322">
        <v>32916.870000000003</v>
      </c>
      <c r="P13" s="215"/>
      <c r="Q13" s="320" t="s">
        <v>754</v>
      </c>
      <c r="R13" s="320" t="s">
        <v>755</v>
      </c>
    </row>
    <row r="14" spans="1:19" ht="90" x14ac:dyDescent="0.25">
      <c r="A14" s="319">
        <v>8</v>
      </c>
      <c r="B14" s="319">
        <v>6</v>
      </c>
      <c r="C14" s="319">
        <v>5</v>
      </c>
      <c r="D14" s="320">
        <v>11</v>
      </c>
      <c r="E14" s="320" t="s">
        <v>756</v>
      </c>
      <c r="F14" s="320" t="s">
        <v>757</v>
      </c>
      <c r="G14" s="320" t="s">
        <v>758</v>
      </c>
      <c r="H14" s="320" t="s">
        <v>759</v>
      </c>
      <c r="I14" s="145" t="s">
        <v>1273</v>
      </c>
      <c r="J14" s="320" t="s">
        <v>760</v>
      </c>
      <c r="K14" s="324" t="s">
        <v>58</v>
      </c>
      <c r="L14" s="324"/>
      <c r="M14" s="321">
        <v>54800</v>
      </c>
      <c r="N14" s="319"/>
      <c r="O14" s="321">
        <v>49200</v>
      </c>
      <c r="P14" s="321"/>
      <c r="Q14" s="111" t="s">
        <v>761</v>
      </c>
      <c r="R14" s="320" t="s">
        <v>762</v>
      </c>
    </row>
    <row r="15" spans="1:19" s="113" customFormat="1" ht="173.25" x14ac:dyDescent="0.25">
      <c r="A15" s="325">
        <v>9</v>
      </c>
      <c r="B15" s="325">
        <v>6</v>
      </c>
      <c r="C15" s="325">
        <v>5</v>
      </c>
      <c r="D15" s="325">
        <v>4</v>
      </c>
      <c r="E15" s="325" t="s">
        <v>2145</v>
      </c>
      <c r="F15" s="325" t="s">
        <v>2146</v>
      </c>
      <c r="G15" s="325" t="s">
        <v>632</v>
      </c>
      <c r="H15" s="325" t="s">
        <v>2147</v>
      </c>
      <c r="I15" s="103" t="s">
        <v>2148</v>
      </c>
      <c r="J15" s="325" t="s">
        <v>2149</v>
      </c>
      <c r="K15" s="326"/>
      <c r="L15" s="326" t="s">
        <v>58</v>
      </c>
      <c r="M15" s="327"/>
      <c r="N15" s="327">
        <v>25325</v>
      </c>
      <c r="O15" s="327"/>
      <c r="P15" s="327">
        <v>22575</v>
      </c>
      <c r="Q15" s="325" t="s">
        <v>2150</v>
      </c>
      <c r="R15" s="325" t="s">
        <v>2151</v>
      </c>
      <c r="S15" s="14"/>
    </row>
    <row r="16" spans="1:19" ht="157.5" x14ac:dyDescent="0.25">
      <c r="A16" s="325">
        <v>10</v>
      </c>
      <c r="B16" s="325">
        <v>1</v>
      </c>
      <c r="C16" s="325">
        <v>1</v>
      </c>
      <c r="D16" s="325">
        <v>6</v>
      </c>
      <c r="E16" s="325" t="s">
        <v>2152</v>
      </c>
      <c r="F16" s="325" t="s">
        <v>2153</v>
      </c>
      <c r="G16" s="325" t="s">
        <v>725</v>
      </c>
      <c r="H16" s="325" t="s">
        <v>2154</v>
      </c>
      <c r="I16" s="103" t="s">
        <v>2155</v>
      </c>
      <c r="J16" s="325" t="s">
        <v>2156</v>
      </c>
      <c r="K16" s="326"/>
      <c r="L16" s="326" t="s">
        <v>58</v>
      </c>
      <c r="M16" s="327"/>
      <c r="N16" s="327">
        <v>28984.27</v>
      </c>
      <c r="O16" s="327"/>
      <c r="P16" s="327">
        <v>24084.27</v>
      </c>
      <c r="Q16" s="325" t="s">
        <v>754</v>
      </c>
      <c r="R16" s="325" t="s">
        <v>2157</v>
      </c>
    </row>
    <row r="17" spans="1:18" ht="141.75" x14ac:dyDescent="0.25">
      <c r="A17" s="325">
        <v>11</v>
      </c>
      <c r="B17" s="325">
        <v>6</v>
      </c>
      <c r="C17" s="325">
        <v>1</v>
      </c>
      <c r="D17" s="325">
        <v>6</v>
      </c>
      <c r="E17" s="325" t="s">
        <v>2158</v>
      </c>
      <c r="F17" s="325" t="s">
        <v>2159</v>
      </c>
      <c r="G17" s="325" t="s">
        <v>2160</v>
      </c>
      <c r="H17" s="325" t="s">
        <v>2161</v>
      </c>
      <c r="I17" s="103" t="s">
        <v>2162</v>
      </c>
      <c r="J17" s="325" t="s">
        <v>2163</v>
      </c>
      <c r="K17" s="326"/>
      <c r="L17" s="326" t="s">
        <v>58</v>
      </c>
      <c r="M17" s="327"/>
      <c r="N17" s="327">
        <v>30264.66</v>
      </c>
      <c r="O17" s="327"/>
      <c r="P17" s="327">
        <v>27306.66</v>
      </c>
      <c r="Q17" s="325" t="s">
        <v>2164</v>
      </c>
      <c r="R17" s="325" t="s">
        <v>2165</v>
      </c>
    </row>
    <row r="18" spans="1:18" ht="141.75" x14ac:dyDescent="0.25">
      <c r="A18" s="606">
        <v>12</v>
      </c>
      <c r="B18" s="606">
        <v>1</v>
      </c>
      <c r="C18" s="606">
        <v>1</v>
      </c>
      <c r="D18" s="606">
        <v>6</v>
      </c>
      <c r="E18" s="606" t="s">
        <v>2166</v>
      </c>
      <c r="F18" s="606" t="s">
        <v>2167</v>
      </c>
      <c r="G18" s="325" t="s">
        <v>860</v>
      </c>
      <c r="H18" s="325" t="s">
        <v>2168</v>
      </c>
      <c r="I18" s="325" t="s">
        <v>2169</v>
      </c>
      <c r="J18" s="606" t="s">
        <v>2170</v>
      </c>
      <c r="K18" s="606"/>
      <c r="L18" s="614" t="s">
        <v>58</v>
      </c>
      <c r="M18" s="760"/>
      <c r="N18" s="760">
        <v>128224.82</v>
      </c>
      <c r="O18" s="760"/>
      <c r="P18" s="760">
        <v>100144.82</v>
      </c>
      <c r="Q18" s="606" t="s">
        <v>736</v>
      </c>
      <c r="R18" s="606" t="s">
        <v>2171</v>
      </c>
    </row>
    <row r="19" spans="1:18" ht="157.5" x14ac:dyDescent="0.25">
      <c r="A19" s="606"/>
      <c r="B19" s="606"/>
      <c r="C19" s="606"/>
      <c r="D19" s="606"/>
      <c r="E19" s="606"/>
      <c r="F19" s="606"/>
      <c r="G19" s="325" t="s">
        <v>899</v>
      </c>
      <c r="H19" s="325" t="s">
        <v>2172</v>
      </c>
      <c r="I19" s="325" t="s">
        <v>2173</v>
      </c>
      <c r="J19" s="606"/>
      <c r="K19" s="606"/>
      <c r="L19" s="614"/>
      <c r="M19" s="760"/>
      <c r="N19" s="760"/>
      <c r="O19" s="760"/>
      <c r="P19" s="760"/>
      <c r="Q19" s="606"/>
      <c r="R19" s="606"/>
    </row>
    <row r="20" spans="1:18" ht="157.5" x14ac:dyDescent="0.25">
      <c r="A20" s="606"/>
      <c r="B20" s="606"/>
      <c r="C20" s="606"/>
      <c r="D20" s="606"/>
      <c r="E20" s="606"/>
      <c r="F20" s="606"/>
      <c r="G20" s="325" t="s">
        <v>899</v>
      </c>
      <c r="H20" s="325" t="s">
        <v>2172</v>
      </c>
      <c r="I20" s="325" t="s">
        <v>2174</v>
      </c>
      <c r="J20" s="606"/>
      <c r="K20" s="606"/>
      <c r="L20" s="614"/>
      <c r="M20" s="760"/>
      <c r="N20" s="760"/>
      <c r="O20" s="760"/>
      <c r="P20" s="760"/>
      <c r="Q20" s="606"/>
      <c r="R20" s="606"/>
    </row>
    <row r="21" spans="1:18" ht="94.5" x14ac:dyDescent="0.25">
      <c r="A21" s="325">
        <v>13</v>
      </c>
      <c r="B21" s="325">
        <v>1</v>
      </c>
      <c r="C21" s="325">
        <v>1</v>
      </c>
      <c r="D21" s="325">
        <v>6</v>
      </c>
      <c r="E21" s="325" t="s">
        <v>2175</v>
      </c>
      <c r="F21" s="325" t="s">
        <v>2176</v>
      </c>
      <c r="G21" s="325" t="s">
        <v>2177</v>
      </c>
      <c r="H21" s="325" t="s">
        <v>2178</v>
      </c>
      <c r="I21" s="103" t="s">
        <v>713</v>
      </c>
      <c r="J21" s="325" t="s">
        <v>2179</v>
      </c>
      <c r="K21" s="326"/>
      <c r="L21" s="326" t="s">
        <v>43</v>
      </c>
      <c r="M21" s="327"/>
      <c r="N21" s="327">
        <v>26950</v>
      </c>
      <c r="O21" s="327"/>
      <c r="P21" s="327">
        <v>18980</v>
      </c>
      <c r="Q21" s="325" t="s">
        <v>715</v>
      </c>
      <c r="R21" s="325" t="s">
        <v>2180</v>
      </c>
    </row>
    <row r="22" spans="1:18" ht="110.25" x14ac:dyDescent="0.25">
      <c r="A22" s="325">
        <v>14</v>
      </c>
      <c r="B22" s="325">
        <v>6</v>
      </c>
      <c r="C22" s="325">
        <v>1</v>
      </c>
      <c r="D22" s="325">
        <v>6</v>
      </c>
      <c r="E22" s="325" t="s">
        <v>2181</v>
      </c>
      <c r="F22" s="325" t="s">
        <v>2182</v>
      </c>
      <c r="G22" s="325" t="s">
        <v>1839</v>
      </c>
      <c r="H22" s="325" t="s">
        <v>2183</v>
      </c>
      <c r="I22" s="103" t="s">
        <v>2184</v>
      </c>
      <c r="J22" s="325" t="s">
        <v>2185</v>
      </c>
      <c r="K22" s="326"/>
      <c r="L22" s="326" t="s">
        <v>94</v>
      </c>
      <c r="M22" s="327"/>
      <c r="N22" s="327">
        <v>42000.86</v>
      </c>
      <c r="O22" s="327"/>
      <c r="P22" s="327">
        <v>32487.37</v>
      </c>
      <c r="Q22" s="325" t="s">
        <v>2186</v>
      </c>
      <c r="R22" s="325" t="s">
        <v>2187</v>
      </c>
    </row>
    <row r="23" spans="1:18" ht="204.75" x14ac:dyDescent="0.25">
      <c r="A23" s="325">
        <v>15</v>
      </c>
      <c r="B23" s="325">
        <v>6</v>
      </c>
      <c r="C23" s="325">
        <v>1</v>
      </c>
      <c r="D23" s="325">
        <v>6</v>
      </c>
      <c r="E23" s="325" t="s">
        <v>778</v>
      </c>
      <c r="F23" s="325" t="s">
        <v>2188</v>
      </c>
      <c r="G23" s="325" t="s">
        <v>1839</v>
      </c>
      <c r="H23" s="325" t="s">
        <v>2189</v>
      </c>
      <c r="I23" s="103" t="s">
        <v>2190</v>
      </c>
      <c r="J23" s="325" t="s">
        <v>2191</v>
      </c>
      <c r="K23" s="326"/>
      <c r="L23" s="326" t="s">
        <v>54</v>
      </c>
      <c r="M23" s="327"/>
      <c r="N23" s="327">
        <v>56073.5</v>
      </c>
      <c r="O23" s="327"/>
      <c r="P23" s="327">
        <v>56073.5</v>
      </c>
      <c r="Q23" s="325" t="s">
        <v>2192</v>
      </c>
      <c r="R23" s="325" t="s">
        <v>2193</v>
      </c>
    </row>
    <row r="24" spans="1:18" ht="189" x14ac:dyDescent="0.25">
      <c r="A24" s="325">
        <v>16</v>
      </c>
      <c r="B24" s="325">
        <v>3</v>
      </c>
      <c r="C24" s="325">
        <v>1</v>
      </c>
      <c r="D24" s="325">
        <v>9</v>
      </c>
      <c r="E24" s="325" t="s">
        <v>2194</v>
      </c>
      <c r="F24" s="325" t="s">
        <v>2195</v>
      </c>
      <c r="G24" s="325" t="s">
        <v>835</v>
      </c>
      <c r="H24" s="325" t="s">
        <v>2161</v>
      </c>
      <c r="I24" s="103" t="s">
        <v>2196</v>
      </c>
      <c r="J24" s="325" t="s">
        <v>2197</v>
      </c>
      <c r="K24" s="326"/>
      <c r="L24" s="326" t="s">
        <v>54</v>
      </c>
      <c r="M24" s="327"/>
      <c r="N24" s="327">
        <v>87339.22</v>
      </c>
      <c r="O24" s="327"/>
      <c r="P24" s="327">
        <v>79164.22</v>
      </c>
      <c r="Q24" s="325" t="s">
        <v>2198</v>
      </c>
      <c r="R24" s="325" t="s">
        <v>2193</v>
      </c>
    </row>
    <row r="25" spans="1:18" ht="141.75" x14ac:dyDescent="0.25">
      <c r="A25" s="606">
        <v>17</v>
      </c>
      <c r="B25" s="606">
        <v>6</v>
      </c>
      <c r="C25" s="606">
        <v>5</v>
      </c>
      <c r="D25" s="606">
        <v>11</v>
      </c>
      <c r="E25" s="606" t="s">
        <v>2199</v>
      </c>
      <c r="F25" s="606" t="s">
        <v>2200</v>
      </c>
      <c r="G25" s="325" t="s">
        <v>835</v>
      </c>
      <c r="H25" s="325" t="s">
        <v>2161</v>
      </c>
      <c r="I25" s="103" t="s">
        <v>2201</v>
      </c>
      <c r="J25" s="606" t="s">
        <v>2202</v>
      </c>
      <c r="K25" s="614"/>
      <c r="L25" s="614" t="s">
        <v>54</v>
      </c>
      <c r="M25" s="760"/>
      <c r="N25" s="760">
        <v>31585.93</v>
      </c>
      <c r="O25" s="760"/>
      <c r="P25" s="760">
        <v>24843.93</v>
      </c>
      <c r="Q25" s="606" t="s">
        <v>2203</v>
      </c>
      <c r="R25" s="606" t="s">
        <v>2204</v>
      </c>
    </row>
    <row r="26" spans="1:18" ht="94.5" x14ac:dyDescent="0.25">
      <c r="A26" s="606"/>
      <c r="B26" s="606"/>
      <c r="C26" s="606"/>
      <c r="D26" s="606"/>
      <c r="E26" s="606"/>
      <c r="F26" s="606"/>
      <c r="G26" s="325" t="s">
        <v>2205</v>
      </c>
      <c r="H26" s="325" t="s">
        <v>2206</v>
      </c>
      <c r="I26" s="103" t="s">
        <v>2207</v>
      </c>
      <c r="J26" s="606"/>
      <c r="K26" s="614"/>
      <c r="L26" s="614"/>
      <c r="M26" s="760"/>
      <c r="N26" s="760"/>
      <c r="O26" s="760"/>
      <c r="P26" s="760"/>
      <c r="Q26" s="606"/>
      <c r="R26" s="606"/>
    </row>
    <row r="27" spans="1:18" ht="157.5" x14ac:dyDescent="0.25">
      <c r="A27" s="606">
        <v>18</v>
      </c>
      <c r="B27" s="606">
        <v>6</v>
      </c>
      <c r="C27" s="606">
        <v>5</v>
      </c>
      <c r="D27" s="606">
        <v>11</v>
      </c>
      <c r="E27" s="606" t="s">
        <v>2208</v>
      </c>
      <c r="F27" s="606" t="s">
        <v>2209</v>
      </c>
      <c r="G27" s="325" t="s">
        <v>2210</v>
      </c>
      <c r="H27" s="325" t="s">
        <v>2211</v>
      </c>
      <c r="I27" s="103" t="s">
        <v>2212</v>
      </c>
      <c r="J27" s="606" t="s">
        <v>2213</v>
      </c>
      <c r="K27" s="614"/>
      <c r="L27" s="614" t="s">
        <v>58</v>
      </c>
      <c r="M27" s="760"/>
      <c r="N27" s="760">
        <v>57245</v>
      </c>
      <c r="O27" s="760"/>
      <c r="P27" s="760">
        <v>51045</v>
      </c>
      <c r="Q27" s="606" t="s">
        <v>761</v>
      </c>
      <c r="R27" s="606" t="s">
        <v>2214</v>
      </c>
    </row>
    <row r="28" spans="1:18" ht="47.25" x14ac:dyDescent="0.25">
      <c r="A28" s="606"/>
      <c r="B28" s="606"/>
      <c r="C28" s="606"/>
      <c r="D28" s="606"/>
      <c r="E28" s="606"/>
      <c r="F28" s="606"/>
      <c r="G28" s="325" t="s">
        <v>2215</v>
      </c>
      <c r="H28" s="325" t="s">
        <v>2216</v>
      </c>
      <c r="I28" s="103" t="s">
        <v>832</v>
      </c>
      <c r="J28" s="606"/>
      <c r="K28" s="614"/>
      <c r="L28" s="614"/>
      <c r="M28" s="760"/>
      <c r="N28" s="760"/>
      <c r="O28" s="760"/>
      <c r="P28" s="760"/>
      <c r="Q28" s="606"/>
      <c r="R28" s="606"/>
    </row>
    <row r="29" spans="1:18" ht="157.5" x14ac:dyDescent="0.25">
      <c r="A29" s="325">
        <v>19</v>
      </c>
      <c r="B29" s="325">
        <v>6</v>
      </c>
      <c r="C29" s="325">
        <v>1</v>
      </c>
      <c r="D29" s="325">
        <v>13</v>
      </c>
      <c r="E29" s="325" t="s">
        <v>2217</v>
      </c>
      <c r="F29" s="325" t="s">
        <v>2218</v>
      </c>
      <c r="G29" s="325" t="s">
        <v>725</v>
      </c>
      <c r="H29" s="325" t="s">
        <v>2219</v>
      </c>
      <c r="I29" s="103" t="s">
        <v>2220</v>
      </c>
      <c r="J29" s="325" t="s">
        <v>2221</v>
      </c>
      <c r="K29" s="326"/>
      <c r="L29" s="326" t="s">
        <v>58</v>
      </c>
      <c r="M29" s="327"/>
      <c r="N29" s="327">
        <v>7593.24</v>
      </c>
      <c r="O29" s="327"/>
      <c r="P29" s="327">
        <v>7593.24</v>
      </c>
      <c r="Q29" s="325" t="s">
        <v>736</v>
      </c>
      <c r="R29" s="325" t="s">
        <v>2171</v>
      </c>
    </row>
    <row r="30" spans="1:18" ht="141.75" x14ac:dyDescent="0.25">
      <c r="A30" s="606">
        <v>20</v>
      </c>
      <c r="B30" s="606">
        <v>6</v>
      </c>
      <c r="C30" s="606">
        <v>1</v>
      </c>
      <c r="D30" s="606">
        <v>13</v>
      </c>
      <c r="E30" s="606" t="s">
        <v>2223</v>
      </c>
      <c r="F30" s="606" t="s">
        <v>2224</v>
      </c>
      <c r="G30" s="325" t="s">
        <v>860</v>
      </c>
      <c r="H30" s="325" t="s">
        <v>2222</v>
      </c>
      <c r="I30" s="103" t="s">
        <v>2225</v>
      </c>
      <c r="J30" s="606" t="s">
        <v>2226</v>
      </c>
      <c r="K30" s="614"/>
      <c r="L30" s="614" t="s">
        <v>94</v>
      </c>
      <c r="M30" s="760"/>
      <c r="N30" s="760">
        <v>27953</v>
      </c>
      <c r="O30" s="760"/>
      <c r="P30" s="760">
        <v>17603.5</v>
      </c>
      <c r="Q30" s="606" t="s">
        <v>2227</v>
      </c>
      <c r="R30" s="606" t="s">
        <v>2228</v>
      </c>
    </row>
    <row r="31" spans="1:18" ht="63" x14ac:dyDescent="0.25">
      <c r="A31" s="606"/>
      <c r="B31" s="606"/>
      <c r="C31" s="606"/>
      <c r="D31" s="606"/>
      <c r="E31" s="606"/>
      <c r="F31" s="606"/>
      <c r="G31" s="325" t="s">
        <v>839</v>
      </c>
      <c r="H31" s="325" t="s">
        <v>2178</v>
      </c>
      <c r="I31" s="237" t="s">
        <v>215</v>
      </c>
      <c r="J31" s="606"/>
      <c r="K31" s="614"/>
      <c r="L31" s="614"/>
      <c r="M31" s="760"/>
      <c r="N31" s="760"/>
      <c r="O31" s="760"/>
      <c r="P31" s="760"/>
      <c r="Q31" s="606"/>
      <c r="R31" s="606"/>
    </row>
    <row r="32" spans="1:18" ht="78.75" x14ac:dyDescent="0.25">
      <c r="A32" s="606"/>
      <c r="B32" s="606"/>
      <c r="C32" s="606"/>
      <c r="D32" s="606"/>
      <c r="E32" s="606"/>
      <c r="F32" s="606"/>
      <c r="G32" s="325" t="s">
        <v>2205</v>
      </c>
      <c r="H32" s="325" t="s">
        <v>2229</v>
      </c>
      <c r="I32" s="103" t="s">
        <v>2230</v>
      </c>
      <c r="J32" s="606"/>
      <c r="K32" s="614"/>
      <c r="L32" s="614"/>
      <c r="M32" s="760"/>
      <c r="N32" s="760"/>
      <c r="O32" s="760"/>
      <c r="P32" s="760"/>
      <c r="Q32" s="606"/>
      <c r="R32" s="606"/>
    </row>
    <row r="33" spans="1:18" ht="157.5" x14ac:dyDescent="0.25">
      <c r="A33" s="325">
        <v>21</v>
      </c>
      <c r="B33" s="325">
        <v>1</v>
      </c>
      <c r="C33" s="325">
        <v>1</v>
      </c>
      <c r="D33" s="325">
        <v>13</v>
      </c>
      <c r="E33" s="325" t="s">
        <v>2231</v>
      </c>
      <c r="F33" s="325" t="s">
        <v>2232</v>
      </c>
      <c r="G33" s="325" t="s">
        <v>2210</v>
      </c>
      <c r="H33" s="325" t="s">
        <v>2154</v>
      </c>
      <c r="I33" s="103" t="s">
        <v>2233</v>
      </c>
      <c r="J33" s="325" t="s">
        <v>2234</v>
      </c>
      <c r="K33" s="326"/>
      <c r="L33" s="326" t="s">
        <v>43</v>
      </c>
      <c r="M33" s="327"/>
      <c r="N33" s="327">
        <v>4775.74</v>
      </c>
      <c r="O33" s="327"/>
      <c r="P33" s="327">
        <v>4775.74</v>
      </c>
      <c r="Q33" s="325" t="s">
        <v>736</v>
      </c>
      <c r="R33" s="325" t="s">
        <v>2171</v>
      </c>
    </row>
    <row r="34" spans="1:18" ht="366.75" customHeight="1" x14ac:dyDescent="0.25">
      <c r="A34" s="325">
        <v>22</v>
      </c>
      <c r="B34" s="325">
        <v>6</v>
      </c>
      <c r="C34" s="325">
        <v>1</v>
      </c>
      <c r="D34" s="325">
        <v>13</v>
      </c>
      <c r="E34" s="325" t="s">
        <v>2235</v>
      </c>
      <c r="F34" s="325" t="s">
        <v>2236</v>
      </c>
      <c r="G34" s="325" t="s">
        <v>2210</v>
      </c>
      <c r="H34" s="325" t="s">
        <v>2237</v>
      </c>
      <c r="I34" s="103" t="s">
        <v>2220</v>
      </c>
      <c r="J34" s="325" t="s">
        <v>2238</v>
      </c>
      <c r="K34" s="326"/>
      <c r="L34" s="326" t="s">
        <v>58</v>
      </c>
      <c r="M34" s="327"/>
      <c r="N34" s="327">
        <v>6893.2</v>
      </c>
      <c r="O34" s="327"/>
      <c r="P34" s="327">
        <v>6893.2</v>
      </c>
      <c r="Q34" s="325" t="s">
        <v>736</v>
      </c>
      <c r="R34" s="325" t="s">
        <v>2171</v>
      </c>
    </row>
    <row r="35" spans="1:18" x14ac:dyDescent="0.25">
      <c r="N35" s="120"/>
      <c r="O35" s="120"/>
      <c r="P35" s="120"/>
    </row>
    <row r="36" spans="1:18" x14ac:dyDescent="0.25">
      <c r="L36" s="761"/>
      <c r="M36" s="474" t="s">
        <v>1368</v>
      </c>
      <c r="N36" s="474"/>
      <c r="O36" s="474"/>
    </row>
    <row r="37" spans="1:18" x14ac:dyDescent="0.25">
      <c r="L37" s="761"/>
      <c r="M37" s="474" t="s">
        <v>36</v>
      </c>
      <c r="N37" s="474" t="s">
        <v>0</v>
      </c>
      <c r="O37" s="474"/>
    </row>
    <row r="38" spans="1:18" x14ac:dyDescent="0.25">
      <c r="L38" s="761"/>
      <c r="M38" s="474"/>
      <c r="N38" s="318">
        <v>2020</v>
      </c>
      <c r="O38" s="318">
        <v>2021</v>
      </c>
    </row>
    <row r="39" spans="1:18" ht="16.5" customHeight="1" x14ac:dyDescent="0.25">
      <c r="L39" s="339" t="s">
        <v>1135</v>
      </c>
      <c r="M39" s="117">
        <v>22</v>
      </c>
      <c r="N39" s="340">
        <f>O7+O8+O9+O10+O11+O12+O13+O14</f>
        <v>211911.82</v>
      </c>
      <c r="O39" s="340">
        <f>P34+P33+P30+P29+P27+P25+P24+P23+P21+P22+P17+P18+P16+P15</f>
        <v>473570.44999999995</v>
      </c>
    </row>
  </sheetData>
  <mergeCells count="78">
    <mergeCell ref="R30:R32"/>
    <mergeCell ref="L36:L38"/>
    <mergeCell ref="M36:O36"/>
    <mergeCell ref="M37:M38"/>
    <mergeCell ref="N37:O37"/>
    <mergeCell ref="O30:O32"/>
    <mergeCell ref="L30:L32"/>
    <mergeCell ref="M30:M32"/>
    <mergeCell ref="N30:N32"/>
    <mergeCell ref="P30:P32"/>
    <mergeCell ref="Q30:Q32"/>
    <mergeCell ref="Q27:Q28"/>
    <mergeCell ref="R27:R28"/>
    <mergeCell ref="A30:A32"/>
    <mergeCell ref="B30:B32"/>
    <mergeCell ref="C30:C32"/>
    <mergeCell ref="D30:D32"/>
    <mergeCell ref="E30:E32"/>
    <mergeCell ref="F30:F32"/>
    <mergeCell ref="J27:J28"/>
    <mergeCell ref="K27:K28"/>
    <mergeCell ref="L27:L28"/>
    <mergeCell ref="M27:M28"/>
    <mergeCell ref="N27:N28"/>
    <mergeCell ref="O27:O28"/>
    <mergeCell ref="J30:J32"/>
    <mergeCell ref="K30:K32"/>
    <mergeCell ref="A27:A28"/>
    <mergeCell ref="B27:B28"/>
    <mergeCell ref="C27:C28"/>
    <mergeCell ref="D27:D28"/>
    <mergeCell ref="E27:E28"/>
    <mergeCell ref="F27:F28"/>
    <mergeCell ref="M25:M26"/>
    <mergeCell ref="N25:N26"/>
    <mergeCell ref="O25:O26"/>
    <mergeCell ref="P25:P26"/>
    <mergeCell ref="P27:P28"/>
    <mergeCell ref="Q25:Q26"/>
    <mergeCell ref="R25:R26"/>
    <mergeCell ref="R18:R20"/>
    <mergeCell ref="A25:A26"/>
    <mergeCell ref="B25:B26"/>
    <mergeCell ref="C25:C26"/>
    <mergeCell ref="D25:D26"/>
    <mergeCell ref="E25:E26"/>
    <mergeCell ref="F25:F26"/>
    <mergeCell ref="J25:J26"/>
    <mergeCell ref="K25:K26"/>
    <mergeCell ref="L25:L26"/>
    <mergeCell ref="L18:L20"/>
    <mergeCell ref="M18:M20"/>
    <mergeCell ref="N18:N20"/>
    <mergeCell ref="O18:O20"/>
    <mergeCell ref="P18:P20"/>
    <mergeCell ref="Q18:Q20"/>
    <mergeCell ref="Q4:Q5"/>
    <mergeCell ref="R4:R5"/>
    <mergeCell ref="A18:A20"/>
    <mergeCell ref="B18:B20"/>
    <mergeCell ref="C18:C20"/>
    <mergeCell ref="D18:D20"/>
    <mergeCell ref="E18:E20"/>
    <mergeCell ref="F18:F20"/>
    <mergeCell ref="J18:J20"/>
    <mergeCell ref="K18:K20"/>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S44"/>
  <sheetViews>
    <sheetView topLeftCell="A40" zoomScale="70" zoomScaleNormal="70" workbookViewId="0">
      <selection activeCell="A2" sqref="A2:XFD2"/>
    </sheetView>
  </sheetViews>
  <sheetFormatPr defaultRowHeight="15" x14ac:dyDescent="0.25"/>
  <cols>
    <col min="1" max="1" width="4.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0.42578125" style="1" customWidth="1"/>
    <col min="10" max="10" width="29.7109375" style="1" customWidth="1"/>
    <col min="11" max="11" width="10.7109375" style="1" customWidth="1"/>
    <col min="12" max="12" width="12.7109375" style="1" customWidth="1"/>
    <col min="13" max="13" width="20.85546875" style="2" customWidth="1"/>
    <col min="14" max="14" width="15.42578125" style="2" customWidth="1"/>
    <col min="15" max="16" width="14.7109375" style="2" customWidth="1"/>
    <col min="17" max="17" width="16.7109375" style="1" customWidth="1"/>
    <col min="18" max="18" width="2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6" t="s">
        <v>3534</v>
      </c>
    </row>
    <row r="4" spans="1:19" s="8" customFormat="1" ht="56.25" customHeight="1" x14ac:dyDescent="0.25">
      <c r="A4" s="418" t="s">
        <v>1</v>
      </c>
      <c r="B4" s="420" t="s">
        <v>2</v>
      </c>
      <c r="C4" s="420" t="s">
        <v>3</v>
      </c>
      <c r="D4" s="420" t="s">
        <v>4</v>
      </c>
      <c r="E4" s="418" t="s">
        <v>5</v>
      </c>
      <c r="F4" s="418" t="s">
        <v>6</v>
      </c>
      <c r="G4" s="418" t="s">
        <v>7</v>
      </c>
      <c r="H4" s="424" t="s">
        <v>8</v>
      </c>
      <c r="I4" s="424"/>
      <c r="J4" s="418" t="s">
        <v>9</v>
      </c>
      <c r="K4" s="425" t="s">
        <v>10</v>
      </c>
      <c r="L4" s="426"/>
      <c r="M4" s="427" t="s">
        <v>11</v>
      </c>
      <c r="N4" s="427"/>
      <c r="O4" s="427" t="s">
        <v>12</v>
      </c>
      <c r="P4" s="427"/>
      <c r="Q4" s="418" t="s">
        <v>13</v>
      </c>
      <c r="R4" s="420" t="s">
        <v>14</v>
      </c>
      <c r="S4" s="7"/>
    </row>
    <row r="5" spans="1:19" s="8" customFormat="1" x14ac:dyDescent="0.2">
      <c r="A5" s="419"/>
      <c r="B5" s="421"/>
      <c r="C5" s="421"/>
      <c r="D5" s="421"/>
      <c r="E5" s="419"/>
      <c r="F5" s="419"/>
      <c r="G5" s="419"/>
      <c r="H5" s="9" t="s">
        <v>15</v>
      </c>
      <c r="I5" s="9" t="s">
        <v>16</v>
      </c>
      <c r="J5" s="419"/>
      <c r="K5" s="10">
        <v>2020</v>
      </c>
      <c r="L5" s="10">
        <v>2021</v>
      </c>
      <c r="M5" s="11">
        <v>2020</v>
      </c>
      <c r="N5" s="11">
        <v>2021</v>
      </c>
      <c r="O5" s="11">
        <v>2020</v>
      </c>
      <c r="P5" s="11">
        <v>2021</v>
      </c>
      <c r="Q5" s="419"/>
      <c r="R5" s="421"/>
      <c r="S5" s="7"/>
    </row>
    <row r="6" spans="1:19" s="8" customFormat="1" x14ac:dyDescent="0.2">
      <c r="A6" s="12" t="s">
        <v>17</v>
      </c>
      <c r="B6" s="9" t="s">
        <v>18</v>
      </c>
      <c r="C6" s="9" t="s">
        <v>19</v>
      </c>
      <c r="D6" s="9" t="s">
        <v>20</v>
      </c>
      <c r="E6" s="12" t="s">
        <v>21</v>
      </c>
      <c r="F6" s="12" t="s">
        <v>22</v>
      </c>
      <c r="G6" s="12" t="s">
        <v>23</v>
      </c>
      <c r="H6" s="9" t="s">
        <v>24</v>
      </c>
      <c r="I6" s="9" t="s">
        <v>25</v>
      </c>
      <c r="J6" s="12" t="s">
        <v>26</v>
      </c>
      <c r="K6" s="10" t="s">
        <v>27</v>
      </c>
      <c r="L6" s="10" t="s">
        <v>28</v>
      </c>
      <c r="M6" s="13" t="s">
        <v>29</v>
      </c>
      <c r="N6" s="13" t="s">
        <v>30</v>
      </c>
      <c r="O6" s="13" t="s">
        <v>31</v>
      </c>
      <c r="P6" s="13" t="s">
        <v>32</v>
      </c>
      <c r="Q6" s="12" t="s">
        <v>33</v>
      </c>
      <c r="R6" s="9" t="s">
        <v>34</v>
      </c>
      <c r="S6" s="7"/>
    </row>
    <row r="7" spans="1:19" s="3" customFormat="1" ht="278.25" customHeight="1" x14ac:dyDescent="0.25">
      <c r="A7" s="32">
        <v>1</v>
      </c>
      <c r="B7" s="32">
        <v>6</v>
      </c>
      <c r="C7" s="32">
        <v>1</v>
      </c>
      <c r="D7" s="32">
        <v>9</v>
      </c>
      <c r="E7" s="63" t="s">
        <v>763</v>
      </c>
      <c r="F7" s="63" t="s">
        <v>764</v>
      </c>
      <c r="G7" s="32" t="s">
        <v>724</v>
      </c>
      <c r="H7" s="65" t="s">
        <v>63</v>
      </c>
      <c r="I7" s="61" t="s">
        <v>378</v>
      </c>
      <c r="J7" s="63" t="s">
        <v>765</v>
      </c>
      <c r="K7" s="65" t="s">
        <v>94</v>
      </c>
      <c r="L7" s="65"/>
      <c r="M7" s="75">
        <v>38190</v>
      </c>
      <c r="N7" s="75"/>
      <c r="O7" s="75">
        <v>38190</v>
      </c>
      <c r="P7" s="60"/>
      <c r="Q7" s="63" t="s">
        <v>766</v>
      </c>
      <c r="R7" s="63" t="s">
        <v>767</v>
      </c>
      <c r="S7" s="14"/>
    </row>
    <row r="8" spans="1:19" s="3" customFormat="1" ht="129" customHeight="1" x14ac:dyDescent="0.25">
      <c r="A8" s="32">
        <v>2</v>
      </c>
      <c r="B8" s="32">
        <v>1</v>
      </c>
      <c r="C8" s="32">
        <v>1</v>
      </c>
      <c r="D8" s="32">
        <v>6</v>
      </c>
      <c r="E8" s="63" t="s">
        <v>768</v>
      </c>
      <c r="F8" s="63" t="s">
        <v>769</v>
      </c>
      <c r="G8" s="63" t="s">
        <v>770</v>
      </c>
      <c r="H8" s="32" t="s">
        <v>771</v>
      </c>
      <c r="I8" s="32" t="s">
        <v>772</v>
      </c>
      <c r="J8" s="63" t="s">
        <v>773</v>
      </c>
      <c r="K8" s="32" t="s">
        <v>94</v>
      </c>
      <c r="L8" s="63"/>
      <c r="M8" s="75">
        <v>25000.3</v>
      </c>
      <c r="N8" s="75"/>
      <c r="O8" s="75">
        <v>25000</v>
      </c>
      <c r="P8" s="63"/>
      <c r="Q8" s="63" t="s">
        <v>766</v>
      </c>
      <c r="R8" s="63" t="s">
        <v>767</v>
      </c>
      <c r="S8" s="14"/>
    </row>
    <row r="9" spans="1:19" s="3" customFormat="1" ht="213" customHeight="1" x14ac:dyDescent="0.25">
      <c r="A9" s="32">
        <v>3</v>
      </c>
      <c r="B9" s="32">
        <v>1</v>
      </c>
      <c r="C9" s="32">
        <v>1</v>
      </c>
      <c r="D9" s="32">
        <v>6</v>
      </c>
      <c r="E9" s="29" t="s">
        <v>774</v>
      </c>
      <c r="F9" s="63" t="s">
        <v>775</v>
      </c>
      <c r="G9" s="63" t="s">
        <v>613</v>
      </c>
      <c r="H9" s="32" t="s">
        <v>776</v>
      </c>
      <c r="I9" s="32">
        <v>40</v>
      </c>
      <c r="J9" s="68" t="s">
        <v>777</v>
      </c>
      <c r="K9" s="32" t="s">
        <v>268</v>
      </c>
      <c r="L9" s="63"/>
      <c r="M9" s="75">
        <v>20290</v>
      </c>
      <c r="N9" s="75"/>
      <c r="O9" s="75">
        <v>20290</v>
      </c>
      <c r="P9" s="63"/>
      <c r="Q9" s="63" t="s">
        <v>766</v>
      </c>
      <c r="R9" s="63" t="s">
        <v>767</v>
      </c>
      <c r="S9" s="14"/>
    </row>
    <row r="10" spans="1:19" s="3" customFormat="1" ht="311.25" customHeight="1" x14ac:dyDescent="0.25">
      <c r="A10" s="32">
        <v>4</v>
      </c>
      <c r="B10" s="32">
        <v>6</v>
      </c>
      <c r="C10" s="32">
        <v>1</v>
      </c>
      <c r="D10" s="32">
        <v>6</v>
      </c>
      <c r="E10" s="29" t="s">
        <v>778</v>
      </c>
      <c r="F10" s="29" t="s">
        <v>779</v>
      </c>
      <c r="G10" s="63" t="s">
        <v>780</v>
      </c>
      <c r="H10" s="32" t="s">
        <v>781</v>
      </c>
      <c r="I10" s="32" t="s">
        <v>782</v>
      </c>
      <c r="J10" s="63" t="s">
        <v>783</v>
      </c>
      <c r="K10" s="32" t="s">
        <v>94</v>
      </c>
      <c r="L10" s="63"/>
      <c r="M10" s="75">
        <v>43490</v>
      </c>
      <c r="N10" s="75"/>
      <c r="O10" s="75">
        <v>43490</v>
      </c>
      <c r="P10" s="63"/>
      <c r="Q10" s="63" t="s">
        <v>766</v>
      </c>
      <c r="R10" s="63" t="s">
        <v>767</v>
      </c>
      <c r="S10" s="14"/>
    </row>
    <row r="11" spans="1:19" s="37" customFormat="1" ht="107.25" customHeight="1" x14ac:dyDescent="0.25">
      <c r="A11" s="32">
        <v>5</v>
      </c>
      <c r="B11" s="32">
        <v>1</v>
      </c>
      <c r="C11" s="32">
        <v>1</v>
      </c>
      <c r="D11" s="32">
        <v>6</v>
      </c>
      <c r="E11" s="32" t="s">
        <v>784</v>
      </c>
      <c r="F11" s="32" t="s">
        <v>785</v>
      </c>
      <c r="G11" s="32" t="s">
        <v>146</v>
      </c>
      <c r="H11" s="32" t="s">
        <v>50</v>
      </c>
      <c r="I11" s="32">
        <v>200</v>
      </c>
      <c r="J11" s="32" t="s">
        <v>786</v>
      </c>
      <c r="K11" s="32" t="s">
        <v>94</v>
      </c>
      <c r="L11" s="32"/>
      <c r="M11" s="60">
        <v>20060.45</v>
      </c>
      <c r="N11" s="60"/>
      <c r="O11" s="60">
        <v>20060.45</v>
      </c>
      <c r="P11" s="32"/>
      <c r="Q11" s="32" t="s">
        <v>787</v>
      </c>
      <c r="R11" s="32" t="s">
        <v>788</v>
      </c>
    </row>
    <row r="12" spans="1:19" s="3" customFormat="1" ht="193.5" customHeight="1" x14ac:dyDescent="0.25">
      <c r="A12" s="32">
        <v>6</v>
      </c>
      <c r="B12" s="32">
        <v>1</v>
      </c>
      <c r="C12" s="32">
        <v>5</v>
      </c>
      <c r="D12" s="32">
        <v>11</v>
      </c>
      <c r="E12" s="29" t="s">
        <v>791</v>
      </c>
      <c r="F12" s="63" t="s">
        <v>792</v>
      </c>
      <c r="G12" s="63" t="s">
        <v>749</v>
      </c>
      <c r="H12" s="32" t="s">
        <v>1080</v>
      </c>
      <c r="I12" s="76">
        <v>2680</v>
      </c>
      <c r="J12" s="63" t="s">
        <v>793</v>
      </c>
      <c r="K12" s="32" t="s">
        <v>94</v>
      </c>
      <c r="L12" s="63"/>
      <c r="M12" s="75">
        <v>16200</v>
      </c>
      <c r="N12" s="75"/>
      <c r="O12" s="75">
        <v>16200</v>
      </c>
      <c r="P12" s="63"/>
      <c r="Q12" s="63" t="s">
        <v>794</v>
      </c>
      <c r="R12" s="63" t="s">
        <v>795</v>
      </c>
      <c r="S12" s="14"/>
    </row>
    <row r="13" spans="1:19" s="3" customFormat="1" ht="100.5" customHeight="1" x14ac:dyDescent="0.25">
      <c r="A13" s="32">
        <v>7</v>
      </c>
      <c r="B13" s="32">
        <v>1</v>
      </c>
      <c r="C13" s="32">
        <v>2</v>
      </c>
      <c r="D13" s="32">
        <v>10</v>
      </c>
      <c r="E13" s="29" t="s">
        <v>796</v>
      </c>
      <c r="F13" s="63" t="s">
        <v>797</v>
      </c>
      <c r="G13" s="63" t="s">
        <v>798</v>
      </c>
      <c r="H13" s="32" t="s">
        <v>1081</v>
      </c>
      <c r="I13" s="76">
        <v>27000</v>
      </c>
      <c r="J13" s="63" t="s">
        <v>799</v>
      </c>
      <c r="K13" s="32" t="s">
        <v>54</v>
      </c>
      <c r="L13" s="63"/>
      <c r="M13" s="75">
        <v>27940.5</v>
      </c>
      <c r="N13" s="75"/>
      <c r="O13" s="75">
        <v>27940.5</v>
      </c>
      <c r="P13" s="63"/>
      <c r="Q13" s="63" t="s">
        <v>794</v>
      </c>
      <c r="R13" s="63" t="s">
        <v>795</v>
      </c>
      <c r="S13" s="14"/>
    </row>
    <row r="14" spans="1:19" s="3" customFormat="1" ht="344.25" customHeight="1" x14ac:dyDescent="0.25">
      <c r="A14" s="32">
        <v>8</v>
      </c>
      <c r="B14" s="32">
        <v>1</v>
      </c>
      <c r="C14" s="32">
        <v>1</v>
      </c>
      <c r="D14" s="32">
        <v>6</v>
      </c>
      <c r="E14" s="63" t="s">
        <v>806</v>
      </c>
      <c r="F14" s="63" t="s">
        <v>800</v>
      </c>
      <c r="G14" s="63" t="s">
        <v>171</v>
      </c>
      <c r="H14" s="32" t="s">
        <v>801</v>
      </c>
      <c r="I14" s="32" t="s">
        <v>802</v>
      </c>
      <c r="J14" s="63" t="s">
        <v>803</v>
      </c>
      <c r="K14" s="32" t="s">
        <v>268</v>
      </c>
      <c r="L14" s="63"/>
      <c r="M14" s="75">
        <v>28200</v>
      </c>
      <c r="N14" s="75"/>
      <c r="O14" s="75">
        <v>28200</v>
      </c>
      <c r="P14" s="63"/>
      <c r="Q14" s="63" t="s">
        <v>804</v>
      </c>
      <c r="R14" s="63" t="s">
        <v>805</v>
      </c>
      <c r="S14" s="14"/>
    </row>
    <row r="15" spans="1:19" s="3" customFormat="1" ht="273.75" customHeight="1" x14ac:dyDescent="0.25">
      <c r="A15" s="32">
        <v>9</v>
      </c>
      <c r="B15" s="32">
        <v>1</v>
      </c>
      <c r="C15" s="32">
        <v>1</v>
      </c>
      <c r="D15" s="32">
        <v>3</v>
      </c>
      <c r="E15" s="63" t="s">
        <v>807</v>
      </c>
      <c r="F15" s="63" t="s">
        <v>808</v>
      </c>
      <c r="G15" s="63" t="s">
        <v>809</v>
      </c>
      <c r="H15" s="32" t="s">
        <v>810</v>
      </c>
      <c r="I15" s="76" t="s">
        <v>811</v>
      </c>
      <c r="J15" s="63" t="s">
        <v>812</v>
      </c>
      <c r="K15" s="32" t="s">
        <v>58</v>
      </c>
      <c r="L15" s="63"/>
      <c r="M15" s="75">
        <v>57333.85</v>
      </c>
      <c r="N15" s="75"/>
      <c r="O15" s="75">
        <v>57333.85</v>
      </c>
      <c r="P15" s="63"/>
      <c r="Q15" s="63" t="s">
        <v>789</v>
      </c>
      <c r="R15" s="63" t="s">
        <v>790</v>
      </c>
      <c r="S15" s="14"/>
    </row>
    <row r="16" spans="1:19" s="3" customFormat="1" ht="225" x14ac:dyDescent="0.25">
      <c r="A16" s="269">
        <v>10</v>
      </c>
      <c r="B16" s="270">
        <v>1</v>
      </c>
      <c r="C16" s="270">
        <v>1</v>
      </c>
      <c r="D16" s="270">
        <v>6</v>
      </c>
      <c r="E16" s="270" t="s">
        <v>2239</v>
      </c>
      <c r="F16" s="270" t="s">
        <v>2240</v>
      </c>
      <c r="G16" s="270" t="s">
        <v>2241</v>
      </c>
      <c r="H16" s="270" t="s">
        <v>2242</v>
      </c>
      <c r="I16" s="270">
        <v>40</v>
      </c>
      <c r="J16" s="270" t="s">
        <v>2243</v>
      </c>
      <c r="K16" s="270"/>
      <c r="L16" s="270" t="s">
        <v>94</v>
      </c>
      <c r="M16" s="271"/>
      <c r="N16" s="271">
        <v>64500</v>
      </c>
      <c r="O16" s="271"/>
      <c r="P16" s="271">
        <v>64500</v>
      </c>
      <c r="Q16" s="272" t="s">
        <v>766</v>
      </c>
      <c r="R16" s="272" t="s">
        <v>767</v>
      </c>
      <c r="S16" s="14"/>
    </row>
    <row r="17" spans="1:18" ht="165" x14ac:dyDescent="0.25">
      <c r="A17" s="269">
        <v>11</v>
      </c>
      <c r="B17" s="270">
        <v>1</v>
      </c>
      <c r="C17" s="270">
        <v>1</v>
      </c>
      <c r="D17" s="270">
        <v>6</v>
      </c>
      <c r="E17" s="270" t="s">
        <v>2244</v>
      </c>
      <c r="F17" s="270" t="s">
        <v>2245</v>
      </c>
      <c r="G17" s="270" t="s">
        <v>2246</v>
      </c>
      <c r="H17" s="270" t="s">
        <v>2247</v>
      </c>
      <c r="I17" s="270">
        <v>50</v>
      </c>
      <c r="J17" s="270" t="s">
        <v>2248</v>
      </c>
      <c r="K17" s="270"/>
      <c r="L17" s="270" t="s">
        <v>58</v>
      </c>
      <c r="M17" s="271"/>
      <c r="N17" s="271">
        <v>45500</v>
      </c>
      <c r="O17" s="271"/>
      <c r="P17" s="271">
        <v>45500</v>
      </c>
      <c r="Q17" s="272" t="s">
        <v>766</v>
      </c>
      <c r="R17" s="272" t="s">
        <v>767</v>
      </c>
    </row>
    <row r="18" spans="1:18" ht="180" x14ac:dyDescent="0.25">
      <c r="A18" s="269">
        <v>12</v>
      </c>
      <c r="B18" s="270">
        <v>5</v>
      </c>
      <c r="C18" s="270">
        <v>1</v>
      </c>
      <c r="D18" s="270">
        <v>9</v>
      </c>
      <c r="E18" s="269" t="s">
        <v>2249</v>
      </c>
      <c r="F18" s="270" t="s">
        <v>2250</v>
      </c>
      <c r="G18" s="269" t="s">
        <v>2251</v>
      </c>
      <c r="H18" s="270" t="s">
        <v>2252</v>
      </c>
      <c r="I18" s="270">
        <v>40</v>
      </c>
      <c r="J18" s="270" t="s">
        <v>2253</v>
      </c>
      <c r="K18" s="270"/>
      <c r="L18" s="270" t="s">
        <v>58</v>
      </c>
      <c r="M18" s="271"/>
      <c r="N18" s="271">
        <v>47300</v>
      </c>
      <c r="O18" s="271"/>
      <c r="P18" s="271">
        <v>47300</v>
      </c>
      <c r="Q18" s="272" t="s">
        <v>766</v>
      </c>
      <c r="R18" s="272" t="s">
        <v>767</v>
      </c>
    </row>
    <row r="19" spans="1:18" ht="240" x14ac:dyDescent="0.25">
      <c r="A19" s="269">
        <v>13</v>
      </c>
      <c r="B19" s="270">
        <v>1</v>
      </c>
      <c r="C19" s="270">
        <v>1</v>
      </c>
      <c r="D19" s="270">
        <v>6</v>
      </c>
      <c r="E19" s="270" t="s">
        <v>2254</v>
      </c>
      <c r="F19" s="270" t="s">
        <v>2255</v>
      </c>
      <c r="G19" s="270" t="s">
        <v>3065</v>
      </c>
      <c r="H19" s="270" t="s">
        <v>2256</v>
      </c>
      <c r="I19" s="270" t="s">
        <v>2257</v>
      </c>
      <c r="J19" s="270" t="s">
        <v>2258</v>
      </c>
      <c r="K19" s="270"/>
      <c r="L19" s="270" t="s">
        <v>94</v>
      </c>
      <c r="M19" s="271"/>
      <c r="N19" s="271">
        <v>21009</v>
      </c>
      <c r="O19" s="271"/>
      <c r="P19" s="271">
        <v>21009</v>
      </c>
      <c r="Q19" s="272" t="s">
        <v>766</v>
      </c>
      <c r="R19" s="272" t="s">
        <v>767</v>
      </c>
    </row>
    <row r="20" spans="1:18" ht="270" x14ac:dyDescent="0.25">
      <c r="A20" s="273">
        <v>14</v>
      </c>
      <c r="B20" s="272">
        <v>1</v>
      </c>
      <c r="C20" s="272">
        <v>1</v>
      </c>
      <c r="D20" s="272">
        <v>3</v>
      </c>
      <c r="E20" s="272" t="s">
        <v>2259</v>
      </c>
      <c r="F20" s="272" t="s">
        <v>2260</v>
      </c>
      <c r="G20" s="272" t="s">
        <v>770</v>
      </c>
      <c r="H20" s="272" t="s">
        <v>2261</v>
      </c>
      <c r="I20" s="272">
        <v>45</v>
      </c>
      <c r="J20" s="274" t="s">
        <v>2262</v>
      </c>
      <c r="K20" s="272"/>
      <c r="L20" s="272" t="s">
        <v>58</v>
      </c>
      <c r="M20" s="271"/>
      <c r="N20" s="271">
        <v>26196.75</v>
      </c>
      <c r="O20" s="271"/>
      <c r="P20" s="271">
        <v>26196.75</v>
      </c>
      <c r="Q20" s="272" t="s">
        <v>766</v>
      </c>
      <c r="R20" s="272" t="s">
        <v>767</v>
      </c>
    </row>
    <row r="21" spans="1:18" ht="240" x14ac:dyDescent="0.25">
      <c r="A21" s="269">
        <v>15</v>
      </c>
      <c r="B21" s="270">
        <v>6</v>
      </c>
      <c r="C21" s="270">
        <v>1</v>
      </c>
      <c r="D21" s="270">
        <v>3</v>
      </c>
      <c r="E21" s="270" t="s">
        <v>2263</v>
      </c>
      <c r="F21" s="270" t="s">
        <v>2264</v>
      </c>
      <c r="G21" s="269" t="s">
        <v>613</v>
      </c>
      <c r="H21" s="270" t="s">
        <v>2710</v>
      </c>
      <c r="I21" s="270">
        <v>45</v>
      </c>
      <c r="J21" s="270" t="s">
        <v>2265</v>
      </c>
      <c r="K21" s="270"/>
      <c r="L21" s="270" t="s">
        <v>268</v>
      </c>
      <c r="M21" s="271"/>
      <c r="N21" s="271">
        <v>51645</v>
      </c>
      <c r="O21" s="271"/>
      <c r="P21" s="271">
        <v>51645</v>
      </c>
      <c r="Q21" s="272" t="s">
        <v>766</v>
      </c>
      <c r="R21" s="272" t="s">
        <v>767</v>
      </c>
    </row>
    <row r="22" spans="1:18" ht="210" x14ac:dyDescent="0.25">
      <c r="A22" s="269">
        <v>16</v>
      </c>
      <c r="B22" s="270">
        <v>6</v>
      </c>
      <c r="C22" s="270">
        <v>1</v>
      </c>
      <c r="D22" s="270">
        <v>3</v>
      </c>
      <c r="E22" s="270" t="s">
        <v>2266</v>
      </c>
      <c r="F22" s="270" t="s">
        <v>2267</v>
      </c>
      <c r="G22" s="269" t="s">
        <v>613</v>
      </c>
      <c r="H22" s="270" t="s">
        <v>299</v>
      </c>
      <c r="I22" s="270">
        <v>45</v>
      </c>
      <c r="J22" s="270" t="s">
        <v>2268</v>
      </c>
      <c r="K22" s="270"/>
      <c r="L22" s="270" t="s">
        <v>268</v>
      </c>
      <c r="M22" s="271"/>
      <c r="N22" s="271">
        <v>56210</v>
      </c>
      <c r="O22" s="271"/>
      <c r="P22" s="271">
        <v>56210</v>
      </c>
      <c r="Q22" s="272" t="s">
        <v>766</v>
      </c>
      <c r="R22" s="272" t="s">
        <v>767</v>
      </c>
    </row>
    <row r="23" spans="1:18" ht="315" x14ac:dyDescent="0.25">
      <c r="A23" s="269">
        <v>17</v>
      </c>
      <c r="B23" s="270">
        <v>6</v>
      </c>
      <c r="C23" s="270">
        <v>1</v>
      </c>
      <c r="D23" s="270">
        <v>9</v>
      </c>
      <c r="E23" s="270" t="s">
        <v>2269</v>
      </c>
      <c r="F23" s="270" t="s">
        <v>764</v>
      </c>
      <c r="G23" s="270" t="s">
        <v>2270</v>
      </c>
      <c r="H23" s="270" t="s">
        <v>3066</v>
      </c>
      <c r="I23" s="270" t="s">
        <v>2271</v>
      </c>
      <c r="J23" s="270" t="s">
        <v>2272</v>
      </c>
      <c r="K23" s="270"/>
      <c r="L23" s="270" t="s">
        <v>94</v>
      </c>
      <c r="M23" s="271"/>
      <c r="N23" s="271">
        <v>44430</v>
      </c>
      <c r="O23" s="271"/>
      <c r="P23" s="271">
        <v>44430</v>
      </c>
      <c r="Q23" s="272" t="s">
        <v>766</v>
      </c>
      <c r="R23" s="272" t="s">
        <v>767</v>
      </c>
    </row>
    <row r="24" spans="1:18" ht="405" x14ac:dyDescent="0.25">
      <c r="A24" s="273">
        <v>18</v>
      </c>
      <c r="B24" s="272">
        <v>6</v>
      </c>
      <c r="C24" s="272" t="s">
        <v>499</v>
      </c>
      <c r="D24" s="272">
        <v>13</v>
      </c>
      <c r="E24" s="272" t="s">
        <v>2273</v>
      </c>
      <c r="F24" s="272" t="s">
        <v>2274</v>
      </c>
      <c r="G24" s="273" t="s">
        <v>2275</v>
      </c>
      <c r="H24" s="272" t="s">
        <v>2276</v>
      </c>
      <c r="I24" s="272">
        <v>20</v>
      </c>
      <c r="J24" s="272" t="s">
        <v>2277</v>
      </c>
      <c r="K24" s="272"/>
      <c r="L24" s="272" t="s">
        <v>268</v>
      </c>
      <c r="M24" s="271"/>
      <c r="N24" s="271">
        <v>9000</v>
      </c>
      <c r="O24" s="271"/>
      <c r="P24" s="271">
        <v>9000</v>
      </c>
      <c r="Q24" s="272" t="s">
        <v>2278</v>
      </c>
      <c r="R24" s="272" t="s">
        <v>2279</v>
      </c>
    </row>
    <row r="25" spans="1:18" ht="409.5" x14ac:dyDescent="0.25">
      <c r="A25" s="269">
        <v>19</v>
      </c>
      <c r="B25" s="270">
        <v>6</v>
      </c>
      <c r="C25" s="270">
        <v>1</v>
      </c>
      <c r="D25" s="270">
        <v>6</v>
      </c>
      <c r="E25" s="270" t="s">
        <v>2280</v>
      </c>
      <c r="F25" s="270" t="s">
        <v>2281</v>
      </c>
      <c r="G25" s="270" t="s">
        <v>171</v>
      </c>
      <c r="H25" s="270" t="s">
        <v>2282</v>
      </c>
      <c r="I25" s="270" t="s">
        <v>2283</v>
      </c>
      <c r="J25" s="270" t="s">
        <v>3067</v>
      </c>
      <c r="K25" s="270"/>
      <c r="L25" s="270" t="s">
        <v>268</v>
      </c>
      <c r="M25" s="271"/>
      <c r="N25" s="271">
        <v>25968.03</v>
      </c>
      <c r="O25" s="271"/>
      <c r="P25" s="271">
        <v>25968.03</v>
      </c>
      <c r="Q25" s="272" t="s">
        <v>2284</v>
      </c>
      <c r="R25" s="272" t="s">
        <v>2285</v>
      </c>
    </row>
    <row r="26" spans="1:18" ht="75" x14ac:dyDescent="0.25">
      <c r="A26" s="269">
        <v>20</v>
      </c>
      <c r="B26" s="270">
        <v>6</v>
      </c>
      <c r="C26" s="270">
        <v>5</v>
      </c>
      <c r="D26" s="270">
        <v>4</v>
      </c>
      <c r="E26" s="270" t="s">
        <v>2286</v>
      </c>
      <c r="F26" s="270" t="s">
        <v>2287</v>
      </c>
      <c r="G26" s="269" t="s">
        <v>641</v>
      </c>
      <c r="H26" s="270" t="s">
        <v>139</v>
      </c>
      <c r="I26" s="270">
        <v>40</v>
      </c>
      <c r="J26" s="270" t="s">
        <v>2288</v>
      </c>
      <c r="K26" s="270"/>
      <c r="L26" s="270" t="s">
        <v>94</v>
      </c>
      <c r="M26" s="271"/>
      <c r="N26" s="271">
        <v>38500</v>
      </c>
      <c r="O26" s="271"/>
      <c r="P26" s="271">
        <v>38500</v>
      </c>
      <c r="Q26" s="272" t="s">
        <v>2289</v>
      </c>
      <c r="R26" s="272" t="s">
        <v>2290</v>
      </c>
    </row>
    <row r="27" spans="1:18" ht="405" x14ac:dyDescent="0.25">
      <c r="A27" s="273">
        <v>21</v>
      </c>
      <c r="B27" s="272">
        <v>6</v>
      </c>
      <c r="C27" s="272">
        <v>5</v>
      </c>
      <c r="D27" s="272">
        <v>4</v>
      </c>
      <c r="E27" s="272" t="s">
        <v>2291</v>
      </c>
      <c r="F27" s="272" t="s">
        <v>2292</v>
      </c>
      <c r="G27" s="273" t="s">
        <v>613</v>
      </c>
      <c r="H27" s="272" t="s">
        <v>299</v>
      </c>
      <c r="I27" s="272">
        <v>30</v>
      </c>
      <c r="J27" s="272" t="s">
        <v>2293</v>
      </c>
      <c r="K27" s="272"/>
      <c r="L27" s="272" t="s">
        <v>268</v>
      </c>
      <c r="M27" s="271"/>
      <c r="N27" s="271">
        <v>31500</v>
      </c>
      <c r="O27" s="271"/>
      <c r="P27" s="271">
        <v>31500</v>
      </c>
      <c r="Q27" s="272" t="s">
        <v>2289</v>
      </c>
      <c r="R27" s="272" t="s">
        <v>2290</v>
      </c>
    </row>
    <row r="28" spans="1:18" ht="375" x14ac:dyDescent="0.25">
      <c r="A28" s="269">
        <v>22</v>
      </c>
      <c r="B28" s="270">
        <v>2</v>
      </c>
      <c r="C28" s="270">
        <v>1</v>
      </c>
      <c r="D28" s="270">
        <v>6</v>
      </c>
      <c r="E28" s="269" t="s">
        <v>2294</v>
      </c>
      <c r="F28" s="270" t="s">
        <v>2295</v>
      </c>
      <c r="G28" s="269" t="s">
        <v>667</v>
      </c>
      <c r="H28" s="270" t="s">
        <v>95</v>
      </c>
      <c r="I28" s="270">
        <v>200</v>
      </c>
      <c r="J28" s="270" t="s">
        <v>2296</v>
      </c>
      <c r="K28" s="270"/>
      <c r="L28" s="270" t="s">
        <v>94</v>
      </c>
      <c r="M28" s="271"/>
      <c r="N28" s="271">
        <v>47650</v>
      </c>
      <c r="O28" s="271"/>
      <c r="P28" s="271">
        <v>47650</v>
      </c>
      <c r="Q28" s="272" t="s">
        <v>2297</v>
      </c>
      <c r="R28" s="272" t="s">
        <v>2298</v>
      </c>
    </row>
    <row r="29" spans="1:18" ht="240" x14ac:dyDescent="0.25">
      <c r="A29" s="269">
        <v>23</v>
      </c>
      <c r="B29" s="270">
        <v>1</v>
      </c>
      <c r="C29" s="270">
        <v>1</v>
      </c>
      <c r="D29" s="270">
        <v>6</v>
      </c>
      <c r="E29" s="270" t="s">
        <v>2299</v>
      </c>
      <c r="F29" s="270" t="s">
        <v>2300</v>
      </c>
      <c r="G29" s="269" t="s">
        <v>667</v>
      </c>
      <c r="H29" s="270" t="s">
        <v>95</v>
      </c>
      <c r="I29" s="270">
        <v>250</v>
      </c>
      <c r="J29" s="270" t="s">
        <v>2301</v>
      </c>
      <c r="K29" s="270"/>
      <c r="L29" s="270" t="s">
        <v>94</v>
      </c>
      <c r="M29" s="271"/>
      <c r="N29" s="271">
        <v>37000</v>
      </c>
      <c r="O29" s="271"/>
      <c r="P29" s="271">
        <v>37000</v>
      </c>
      <c r="Q29" s="272" t="s">
        <v>2302</v>
      </c>
      <c r="R29" s="272" t="s">
        <v>2303</v>
      </c>
    </row>
    <row r="30" spans="1:18" ht="409.5" x14ac:dyDescent="0.25">
      <c r="A30" s="269">
        <v>24</v>
      </c>
      <c r="B30" s="270">
        <v>4</v>
      </c>
      <c r="C30" s="270">
        <v>1</v>
      </c>
      <c r="D30" s="270">
        <v>13</v>
      </c>
      <c r="E30" s="270" t="s">
        <v>2304</v>
      </c>
      <c r="F30" s="270" t="s">
        <v>2305</v>
      </c>
      <c r="G30" s="270" t="s">
        <v>749</v>
      </c>
      <c r="H30" s="270" t="s">
        <v>2105</v>
      </c>
      <c r="I30" s="275">
        <v>1520</v>
      </c>
      <c r="J30" s="270" t="s">
        <v>2306</v>
      </c>
      <c r="K30" s="270"/>
      <c r="L30" s="270" t="s">
        <v>94</v>
      </c>
      <c r="M30" s="271"/>
      <c r="N30" s="271">
        <v>6066.77</v>
      </c>
      <c r="O30" s="271"/>
      <c r="P30" s="271">
        <v>6066.77</v>
      </c>
      <c r="Q30" s="272" t="s">
        <v>2307</v>
      </c>
      <c r="R30" s="272" t="s">
        <v>795</v>
      </c>
    </row>
    <row r="31" spans="1:18" ht="195" x14ac:dyDescent="0.25">
      <c r="A31" s="269">
        <v>25</v>
      </c>
      <c r="B31" s="270">
        <v>6</v>
      </c>
      <c r="C31" s="270">
        <v>5</v>
      </c>
      <c r="D31" s="270">
        <v>11</v>
      </c>
      <c r="E31" s="269" t="s">
        <v>2308</v>
      </c>
      <c r="F31" s="270" t="s">
        <v>2309</v>
      </c>
      <c r="G31" s="270" t="s">
        <v>749</v>
      </c>
      <c r="H31" s="270" t="s">
        <v>2105</v>
      </c>
      <c r="I31" s="270">
        <v>500</v>
      </c>
      <c r="J31" s="270" t="s">
        <v>2310</v>
      </c>
      <c r="K31" s="270"/>
      <c r="L31" s="270" t="s">
        <v>268</v>
      </c>
      <c r="M31" s="271"/>
      <c r="N31" s="271">
        <v>30925</v>
      </c>
      <c r="O31" s="271"/>
      <c r="P31" s="271">
        <v>30925</v>
      </c>
      <c r="Q31" s="272" t="s">
        <v>794</v>
      </c>
      <c r="R31" s="272" t="s">
        <v>795</v>
      </c>
    </row>
    <row r="32" spans="1:18" ht="270" x14ac:dyDescent="0.25">
      <c r="A32" s="269">
        <v>26</v>
      </c>
      <c r="B32" s="270">
        <v>6</v>
      </c>
      <c r="C32" s="270">
        <v>5</v>
      </c>
      <c r="D32" s="270">
        <v>11</v>
      </c>
      <c r="E32" s="270" t="s">
        <v>791</v>
      </c>
      <c r="F32" s="270" t="s">
        <v>2311</v>
      </c>
      <c r="G32" s="270" t="s">
        <v>749</v>
      </c>
      <c r="H32" s="270" t="s">
        <v>2105</v>
      </c>
      <c r="I32" s="275">
        <v>2680</v>
      </c>
      <c r="J32" s="270" t="s">
        <v>793</v>
      </c>
      <c r="K32" s="270"/>
      <c r="L32" s="270" t="s">
        <v>94</v>
      </c>
      <c r="M32" s="271"/>
      <c r="N32" s="271">
        <v>16200</v>
      </c>
      <c r="O32" s="271"/>
      <c r="P32" s="271">
        <v>16200</v>
      </c>
      <c r="Q32" s="272" t="s">
        <v>794</v>
      </c>
      <c r="R32" s="272" t="s">
        <v>795</v>
      </c>
    </row>
    <row r="33" spans="1:18" ht="409.5" x14ac:dyDescent="0.25">
      <c r="A33" s="269">
        <v>27</v>
      </c>
      <c r="B33" s="270">
        <v>6</v>
      </c>
      <c r="C33" s="270">
        <v>5</v>
      </c>
      <c r="D33" s="270">
        <v>11</v>
      </c>
      <c r="E33" s="270" t="s">
        <v>2312</v>
      </c>
      <c r="F33" s="270" t="s">
        <v>2313</v>
      </c>
      <c r="G33" s="270" t="s">
        <v>749</v>
      </c>
      <c r="H33" s="270" t="s">
        <v>2105</v>
      </c>
      <c r="I33" s="275">
        <v>2500</v>
      </c>
      <c r="J33" s="270" t="s">
        <v>2314</v>
      </c>
      <c r="K33" s="270"/>
      <c r="L33" s="270" t="s">
        <v>94</v>
      </c>
      <c r="M33" s="271"/>
      <c r="N33" s="271">
        <v>26141.03</v>
      </c>
      <c r="O33" s="271"/>
      <c r="P33" s="271">
        <v>26141.03</v>
      </c>
      <c r="Q33" s="272" t="s">
        <v>794</v>
      </c>
      <c r="R33" s="272" t="s">
        <v>795</v>
      </c>
    </row>
    <row r="34" spans="1:18" ht="409.5" x14ac:dyDescent="0.25">
      <c r="A34" s="269">
        <v>28</v>
      </c>
      <c r="B34" s="270">
        <v>1</v>
      </c>
      <c r="C34" s="270">
        <v>1</v>
      </c>
      <c r="D34" s="270">
        <v>6</v>
      </c>
      <c r="E34" s="270" t="s">
        <v>2315</v>
      </c>
      <c r="F34" s="270" t="s">
        <v>3068</v>
      </c>
      <c r="G34" s="270" t="s">
        <v>613</v>
      </c>
      <c r="H34" s="270" t="s">
        <v>299</v>
      </c>
      <c r="I34" s="270">
        <v>15</v>
      </c>
      <c r="J34" s="270" t="s">
        <v>2316</v>
      </c>
      <c r="K34" s="270"/>
      <c r="L34" s="270" t="s">
        <v>94</v>
      </c>
      <c r="M34" s="271"/>
      <c r="N34" s="271">
        <v>35560</v>
      </c>
      <c r="O34" s="271"/>
      <c r="P34" s="271">
        <v>35560</v>
      </c>
      <c r="Q34" s="272" t="s">
        <v>2317</v>
      </c>
      <c r="R34" s="272" t="s">
        <v>2298</v>
      </c>
    </row>
    <row r="35" spans="1:18" ht="240" x14ac:dyDescent="0.25">
      <c r="A35" s="269">
        <v>29</v>
      </c>
      <c r="B35" s="270">
        <v>1</v>
      </c>
      <c r="C35" s="270">
        <v>1</v>
      </c>
      <c r="D35" s="270">
        <v>9</v>
      </c>
      <c r="E35" s="270" t="s">
        <v>2318</v>
      </c>
      <c r="F35" s="270" t="s">
        <v>3069</v>
      </c>
      <c r="G35" s="270" t="s">
        <v>2319</v>
      </c>
      <c r="H35" s="270" t="s">
        <v>2320</v>
      </c>
      <c r="I35" s="270" t="s">
        <v>2321</v>
      </c>
      <c r="J35" s="270" t="s">
        <v>3070</v>
      </c>
      <c r="K35" s="270"/>
      <c r="L35" s="270" t="s">
        <v>43</v>
      </c>
      <c r="M35" s="271"/>
      <c r="N35" s="271">
        <v>17000</v>
      </c>
      <c r="O35" s="271"/>
      <c r="P35" s="271">
        <v>17000</v>
      </c>
      <c r="Q35" s="272" t="s">
        <v>2322</v>
      </c>
      <c r="R35" s="272" t="s">
        <v>2323</v>
      </c>
    </row>
    <row r="36" spans="1:18" ht="255" x14ac:dyDescent="0.25">
      <c r="A36" s="269">
        <v>30</v>
      </c>
      <c r="B36" s="270">
        <v>6</v>
      </c>
      <c r="C36" s="270">
        <v>1</v>
      </c>
      <c r="D36" s="270">
        <v>6</v>
      </c>
      <c r="E36" s="270" t="s">
        <v>2324</v>
      </c>
      <c r="F36" s="270" t="s">
        <v>3071</v>
      </c>
      <c r="G36" s="270" t="s">
        <v>2325</v>
      </c>
      <c r="H36" s="270" t="s">
        <v>2326</v>
      </c>
      <c r="I36" s="270" t="s">
        <v>2327</v>
      </c>
      <c r="J36" s="270" t="s">
        <v>2328</v>
      </c>
      <c r="K36" s="270"/>
      <c r="L36" s="270" t="s">
        <v>43</v>
      </c>
      <c r="M36" s="271"/>
      <c r="N36" s="271">
        <v>23700</v>
      </c>
      <c r="O36" s="271"/>
      <c r="P36" s="271">
        <v>23700</v>
      </c>
      <c r="Q36" s="272" t="s">
        <v>2329</v>
      </c>
      <c r="R36" s="272" t="s">
        <v>2330</v>
      </c>
    </row>
    <row r="37" spans="1:18" ht="255" x14ac:dyDescent="0.25">
      <c r="A37" s="269">
        <v>31</v>
      </c>
      <c r="B37" s="270">
        <v>6</v>
      </c>
      <c r="C37" s="270">
        <v>3</v>
      </c>
      <c r="D37" s="270">
        <v>10</v>
      </c>
      <c r="E37" s="270" t="s">
        <v>2331</v>
      </c>
      <c r="F37" s="270" t="s">
        <v>2332</v>
      </c>
      <c r="G37" s="270" t="s">
        <v>1456</v>
      </c>
      <c r="H37" s="270" t="s">
        <v>2333</v>
      </c>
      <c r="I37" s="270">
        <v>900</v>
      </c>
      <c r="J37" s="270" t="s">
        <v>3072</v>
      </c>
      <c r="K37" s="270"/>
      <c r="L37" s="270" t="s">
        <v>268</v>
      </c>
      <c r="M37" s="271"/>
      <c r="N37" s="271">
        <v>12300</v>
      </c>
      <c r="O37" s="271"/>
      <c r="P37" s="271">
        <v>12300</v>
      </c>
      <c r="Q37" s="272" t="s">
        <v>2322</v>
      </c>
      <c r="R37" s="272" t="s">
        <v>2323</v>
      </c>
    </row>
    <row r="38" spans="1:18" ht="360" x14ac:dyDescent="0.25">
      <c r="A38" s="269">
        <v>32</v>
      </c>
      <c r="B38" s="270">
        <v>6</v>
      </c>
      <c r="C38" s="270">
        <v>1</v>
      </c>
      <c r="D38" s="270">
        <v>6</v>
      </c>
      <c r="E38" s="270" t="s">
        <v>2334</v>
      </c>
      <c r="F38" s="270" t="s">
        <v>2335</v>
      </c>
      <c r="G38" s="270" t="s">
        <v>2336</v>
      </c>
      <c r="H38" s="270" t="s">
        <v>2337</v>
      </c>
      <c r="I38" s="270" t="s">
        <v>2338</v>
      </c>
      <c r="J38" s="270" t="s">
        <v>2339</v>
      </c>
      <c r="K38" s="270"/>
      <c r="L38" s="270" t="s">
        <v>58</v>
      </c>
      <c r="M38" s="271"/>
      <c r="N38" s="271">
        <v>74360.25</v>
      </c>
      <c r="O38" s="271"/>
      <c r="P38" s="271">
        <v>74360.25</v>
      </c>
      <c r="Q38" s="272" t="s">
        <v>1541</v>
      </c>
      <c r="R38" s="272" t="s">
        <v>1542</v>
      </c>
    </row>
    <row r="39" spans="1:18" x14ac:dyDescent="0.25">
      <c r="A39" s="15"/>
      <c r="B39" s="15"/>
      <c r="C39" s="15"/>
      <c r="D39" s="16"/>
      <c r="E39" s="16"/>
      <c r="F39" s="16"/>
      <c r="G39" s="16"/>
      <c r="H39" s="16"/>
      <c r="I39" s="17"/>
      <c r="J39" s="16"/>
      <c r="L39" s="18"/>
      <c r="M39" s="19"/>
      <c r="N39" s="19"/>
      <c r="O39" s="19"/>
      <c r="P39" s="19"/>
      <c r="Q39" s="16"/>
      <c r="R39" s="16"/>
    </row>
    <row r="40" spans="1:18" x14ac:dyDescent="0.25">
      <c r="L40" s="471"/>
      <c r="M40" s="568" t="s">
        <v>1368</v>
      </c>
      <c r="N40" s="569"/>
      <c r="O40" s="570"/>
    </row>
    <row r="41" spans="1:18" x14ac:dyDescent="0.25">
      <c r="L41" s="472"/>
      <c r="M41" s="686" t="s">
        <v>36</v>
      </c>
      <c r="N41" s="568" t="s">
        <v>0</v>
      </c>
      <c r="O41" s="570"/>
    </row>
    <row r="42" spans="1:18" x14ac:dyDescent="0.25">
      <c r="L42" s="473"/>
      <c r="M42" s="687"/>
      <c r="N42" s="119">
        <v>2020</v>
      </c>
      <c r="O42" s="119">
        <v>2021</v>
      </c>
    </row>
    <row r="43" spans="1:18" x14ac:dyDescent="0.25">
      <c r="L43" s="119" t="s">
        <v>1135</v>
      </c>
      <c r="M43" s="117">
        <v>32</v>
      </c>
      <c r="N43" s="114">
        <f>O7+O8+O9+O10+O13+O14+O15+O11+O12</f>
        <v>276704.80000000005</v>
      </c>
      <c r="O43" s="114">
        <f>P38+P37+P36+P35+P34+P33+P32+P31+P30+P29+P28+P27+P26+P25+P24+P23+P21+P20+P19+P18+P17+P16+P22</f>
        <v>788661.83</v>
      </c>
    </row>
    <row r="44" spans="1:18" x14ac:dyDescent="0.25">
      <c r="L44" s="1" t="s">
        <v>37</v>
      </c>
    </row>
  </sheetData>
  <mergeCells count="18">
    <mergeCell ref="A4:A5"/>
    <mergeCell ref="B4:B5"/>
    <mergeCell ref="C4:C5"/>
    <mergeCell ref="G4:G5"/>
    <mergeCell ref="H4:I4"/>
    <mergeCell ref="R4:R5"/>
    <mergeCell ref="D4:D5"/>
    <mergeCell ref="E4:E5"/>
    <mergeCell ref="F4:F5"/>
    <mergeCell ref="J4:J5"/>
    <mergeCell ref="K4:L4"/>
    <mergeCell ref="M4:N4"/>
    <mergeCell ref="O4:P4"/>
    <mergeCell ref="L40:L42"/>
    <mergeCell ref="M40:O40"/>
    <mergeCell ref="M41:M42"/>
    <mergeCell ref="N41:O41"/>
    <mergeCell ref="Q4:Q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R1890"/>
  <sheetViews>
    <sheetView topLeftCell="A52" zoomScale="70" zoomScaleNormal="70" workbookViewId="0">
      <selection activeCell="A2" sqref="A2:XFD2"/>
    </sheetView>
  </sheetViews>
  <sheetFormatPr defaultRowHeight="15" x14ac:dyDescent="0.25"/>
  <cols>
    <col min="1" max="1" width="4.7109375" style="1" customWidth="1"/>
    <col min="2" max="2" width="18.85546875" style="1" customWidth="1"/>
    <col min="3" max="3" width="14.28515625" style="1" customWidth="1"/>
    <col min="4" max="4" width="18.42578125" style="1" customWidth="1"/>
    <col min="5" max="5" width="45.7109375" style="1" customWidth="1"/>
    <col min="6" max="6" width="75" style="1" customWidth="1"/>
    <col min="7" max="7" width="44.28515625" style="1" customWidth="1"/>
    <col min="8" max="8" width="29" style="59" customWidth="1"/>
    <col min="9" max="9" width="26.42578125" style="1" customWidth="1"/>
    <col min="10" max="10" width="32.140625" style="1" customWidth="1"/>
    <col min="11" max="11" width="20.140625" style="1" customWidth="1"/>
    <col min="12" max="14" width="16.85546875" style="1" customWidth="1"/>
    <col min="15" max="15" width="18" style="1" customWidth="1"/>
    <col min="16" max="16" width="19.5703125" style="1" customWidth="1"/>
    <col min="17" max="17" width="31.85546875" style="1" customWidth="1"/>
    <col min="18" max="18" width="23.5703125" style="59" customWidth="1"/>
    <col min="19" max="257" width="9.140625" style="1"/>
    <col min="258" max="258" width="4.7109375" style="1" bestFit="1" customWidth="1"/>
    <col min="259" max="259" width="9.7109375" style="1" bestFit="1" customWidth="1"/>
    <col min="260" max="260" width="10" style="1" bestFit="1" customWidth="1"/>
    <col min="261" max="261" width="8.85546875" style="1" bestFit="1" customWidth="1"/>
    <col min="262" max="262" width="22.85546875" style="1" customWidth="1"/>
    <col min="263" max="263" width="59.7109375" style="1" bestFit="1" customWidth="1"/>
    <col min="264" max="264" width="57.85546875" style="1" bestFit="1" customWidth="1"/>
    <col min="265" max="265" width="35.28515625" style="1" bestFit="1" customWidth="1"/>
    <col min="266" max="266" width="28.140625" style="1" bestFit="1" customWidth="1"/>
    <col min="267" max="267" width="33.140625" style="1" bestFit="1" customWidth="1"/>
    <col min="268" max="268" width="26" style="1" bestFit="1" customWidth="1"/>
    <col min="269" max="269" width="19.140625" style="1" bestFit="1" customWidth="1"/>
    <col min="270" max="270" width="10.42578125" style="1" customWidth="1"/>
    <col min="271" max="271" width="11.85546875" style="1" customWidth="1"/>
    <col min="272" max="272" width="14.7109375" style="1" customWidth="1"/>
    <col min="273" max="273" width="9" style="1" bestFit="1" customWidth="1"/>
    <col min="274" max="513" width="9.140625" style="1"/>
    <col min="514" max="514" width="4.7109375" style="1" bestFit="1" customWidth="1"/>
    <col min="515" max="515" width="9.7109375" style="1" bestFit="1" customWidth="1"/>
    <col min="516" max="516" width="10" style="1" bestFit="1" customWidth="1"/>
    <col min="517" max="517" width="8.85546875" style="1" bestFit="1" customWidth="1"/>
    <col min="518" max="518" width="22.85546875" style="1" customWidth="1"/>
    <col min="519" max="519" width="59.7109375" style="1" bestFit="1" customWidth="1"/>
    <col min="520" max="520" width="57.85546875" style="1" bestFit="1" customWidth="1"/>
    <col min="521" max="521" width="35.28515625" style="1" bestFit="1" customWidth="1"/>
    <col min="522" max="522" width="28.140625" style="1" bestFit="1" customWidth="1"/>
    <col min="523" max="523" width="33.140625" style="1" bestFit="1" customWidth="1"/>
    <col min="524" max="524" width="26" style="1" bestFit="1" customWidth="1"/>
    <col min="525" max="525" width="19.140625" style="1" bestFit="1" customWidth="1"/>
    <col min="526" max="526" width="10.42578125" style="1" customWidth="1"/>
    <col min="527" max="527" width="11.85546875" style="1" customWidth="1"/>
    <col min="528" max="528" width="14.7109375" style="1" customWidth="1"/>
    <col min="529" max="529" width="9" style="1" bestFit="1" customWidth="1"/>
    <col min="530" max="769" width="9.140625" style="1"/>
    <col min="770" max="770" width="4.7109375" style="1" bestFit="1" customWidth="1"/>
    <col min="771" max="771" width="9.7109375" style="1" bestFit="1" customWidth="1"/>
    <col min="772" max="772" width="10" style="1" bestFit="1" customWidth="1"/>
    <col min="773" max="773" width="8.85546875" style="1" bestFit="1" customWidth="1"/>
    <col min="774" max="774" width="22.85546875" style="1" customWidth="1"/>
    <col min="775" max="775" width="59.7109375" style="1" bestFit="1" customWidth="1"/>
    <col min="776" max="776" width="57.85546875" style="1" bestFit="1" customWidth="1"/>
    <col min="777" max="777" width="35.28515625" style="1" bestFit="1" customWidth="1"/>
    <col min="778" max="778" width="28.140625" style="1" bestFit="1" customWidth="1"/>
    <col min="779" max="779" width="33.140625" style="1" bestFit="1" customWidth="1"/>
    <col min="780" max="780" width="26" style="1" bestFit="1" customWidth="1"/>
    <col min="781" max="781" width="19.140625" style="1" bestFit="1" customWidth="1"/>
    <col min="782" max="782" width="10.42578125" style="1" customWidth="1"/>
    <col min="783" max="783" width="11.85546875" style="1" customWidth="1"/>
    <col min="784" max="784" width="14.7109375" style="1" customWidth="1"/>
    <col min="785" max="785" width="9" style="1" bestFit="1" customWidth="1"/>
    <col min="786" max="1025" width="9.140625" style="1"/>
    <col min="1026" max="1026" width="4.7109375" style="1" bestFit="1" customWidth="1"/>
    <col min="1027" max="1027" width="9.7109375" style="1" bestFit="1" customWidth="1"/>
    <col min="1028" max="1028" width="10" style="1" bestFit="1" customWidth="1"/>
    <col min="1029" max="1029" width="8.85546875" style="1" bestFit="1" customWidth="1"/>
    <col min="1030" max="1030" width="22.85546875" style="1" customWidth="1"/>
    <col min="1031" max="1031" width="59.7109375" style="1" bestFit="1" customWidth="1"/>
    <col min="1032" max="1032" width="57.85546875" style="1" bestFit="1" customWidth="1"/>
    <col min="1033" max="1033" width="35.28515625" style="1" bestFit="1" customWidth="1"/>
    <col min="1034" max="1034" width="28.140625" style="1" bestFit="1" customWidth="1"/>
    <col min="1035" max="1035" width="33.140625" style="1" bestFit="1" customWidth="1"/>
    <col min="1036" max="1036" width="26" style="1" bestFit="1" customWidth="1"/>
    <col min="1037" max="1037" width="19.140625" style="1" bestFit="1" customWidth="1"/>
    <col min="1038" max="1038" width="10.42578125" style="1" customWidth="1"/>
    <col min="1039" max="1039" width="11.85546875" style="1" customWidth="1"/>
    <col min="1040" max="1040" width="14.7109375" style="1" customWidth="1"/>
    <col min="1041" max="1041" width="9" style="1" bestFit="1" customWidth="1"/>
    <col min="1042" max="1281" width="9.140625" style="1"/>
    <col min="1282" max="1282" width="4.7109375" style="1" bestFit="1" customWidth="1"/>
    <col min="1283" max="1283" width="9.7109375" style="1" bestFit="1" customWidth="1"/>
    <col min="1284" max="1284" width="10" style="1" bestFit="1" customWidth="1"/>
    <col min="1285" max="1285" width="8.85546875" style="1" bestFit="1" customWidth="1"/>
    <col min="1286" max="1286" width="22.85546875" style="1" customWidth="1"/>
    <col min="1287" max="1287" width="59.7109375" style="1" bestFit="1" customWidth="1"/>
    <col min="1288" max="1288" width="57.85546875" style="1" bestFit="1" customWidth="1"/>
    <col min="1289" max="1289" width="35.28515625" style="1" bestFit="1" customWidth="1"/>
    <col min="1290" max="1290" width="28.140625" style="1" bestFit="1" customWidth="1"/>
    <col min="1291" max="1291" width="33.140625" style="1" bestFit="1" customWidth="1"/>
    <col min="1292" max="1292" width="26" style="1" bestFit="1" customWidth="1"/>
    <col min="1293" max="1293" width="19.140625" style="1" bestFit="1" customWidth="1"/>
    <col min="1294" max="1294" width="10.42578125" style="1" customWidth="1"/>
    <col min="1295" max="1295" width="11.85546875" style="1" customWidth="1"/>
    <col min="1296" max="1296" width="14.7109375" style="1" customWidth="1"/>
    <col min="1297" max="1297" width="9" style="1" bestFit="1" customWidth="1"/>
    <col min="1298" max="1537" width="9.140625" style="1"/>
    <col min="1538" max="1538" width="4.7109375" style="1" bestFit="1" customWidth="1"/>
    <col min="1539" max="1539" width="9.7109375" style="1" bestFit="1" customWidth="1"/>
    <col min="1540" max="1540" width="10" style="1" bestFit="1" customWidth="1"/>
    <col min="1541" max="1541" width="8.85546875" style="1" bestFit="1" customWidth="1"/>
    <col min="1542" max="1542" width="22.85546875" style="1" customWidth="1"/>
    <col min="1543" max="1543" width="59.7109375" style="1" bestFit="1" customWidth="1"/>
    <col min="1544" max="1544" width="57.85546875" style="1" bestFit="1" customWidth="1"/>
    <col min="1545" max="1545" width="35.28515625" style="1" bestFit="1" customWidth="1"/>
    <col min="1546" max="1546" width="28.140625" style="1" bestFit="1" customWidth="1"/>
    <col min="1547" max="1547" width="33.140625" style="1" bestFit="1" customWidth="1"/>
    <col min="1548" max="1548" width="26" style="1" bestFit="1" customWidth="1"/>
    <col min="1549" max="1549" width="19.140625" style="1" bestFit="1" customWidth="1"/>
    <col min="1550" max="1550" width="10.42578125" style="1" customWidth="1"/>
    <col min="1551" max="1551" width="11.85546875" style="1" customWidth="1"/>
    <col min="1552" max="1552" width="14.7109375" style="1" customWidth="1"/>
    <col min="1553" max="1553" width="9" style="1" bestFit="1" customWidth="1"/>
    <col min="1554" max="1793" width="9.140625" style="1"/>
    <col min="1794" max="1794" width="4.7109375" style="1" bestFit="1" customWidth="1"/>
    <col min="1795" max="1795" width="9.7109375" style="1" bestFit="1" customWidth="1"/>
    <col min="1796" max="1796" width="10" style="1" bestFit="1" customWidth="1"/>
    <col min="1797" max="1797" width="8.85546875" style="1" bestFit="1" customWidth="1"/>
    <col min="1798" max="1798" width="22.85546875" style="1" customWidth="1"/>
    <col min="1799" max="1799" width="59.7109375" style="1" bestFit="1" customWidth="1"/>
    <col min="1800" max="1800" width="57.85546875" style="1" bestFit="1" customWidth="1"/>
    <col min="1801" max="1801" width="35.28515625" style="1" bestFit="1" customWidth="1"/>
    <col min="1802" max="1802" width="28.140625" style="1" bestFit="1" customWidth="1"/>
    <col min="1803" max="1803" width="33.140625" style="1" bestFit="1" customWidth="1"/>
    <col min="1804" max="1804" width="26" style="1" bestFit="1" customWidth="1"/>
    <col min="1805" max="1805" width="19.140625" style="1" bestFit="1" customWidth="1"/>
    <col min="1806" max="1806" width="10.42578125" style="1" customWidth="1"/>
    <col min="1807" max="1807" width="11.85546875" style="1" customWidth="1"/>
    <col min="1808" max="1808" width="14.7109375" style="1" customWidth="1"/>
    <col min="1809" max="1809" width="9" style="1" bestFit="1" customWidth="1"/>
    <col min="1810" max="2049" width="9.140625" style="1"/>
    <col min="2050" max="2050" width="4.7109375" style="1" bestFit="1" customWidth="1"/>
    <col min="2051" max="2051" width="9.7109375" style="1" bestFit="1" customWidth="1"/>
    <col min="2052" max="2052" width="10" style="1" bestFit="1" customWidth="1"/>
    <col min="2053" max="2053" width="8.85546875" style="1" bestFit="1" customWidth="1"/>
    <col min="2054" max="2054" width="22.85546875" style="1" customWidth="1"/>
    <col min="2055" max="2055" width="59.7109375" style="1" bestFit="1" customWidth="1"/>
    <col min="2056" max="2056" width="57.85546875" style="1" bestFit="1" customWidth="1"/>
    <col min="2057" max="2057" width="35.28515625" style="1" bestFit="1" customWidth="1"/>
    <col min="2058" max="2058" width="28.140625" style="1" bestFit="1" customWidth="1"/>
    <col min="2059" max="2059" width="33.140625" style="1" bestFit="1" customWidth="1"/>
    <col min="2060" max="2060" width="26" style="1" bestFit="1" customWidth="1"/>
    <col min="2061" max="2061" width="19.140625" style="1" bestFit="1" customWidth="1"/>
    <col min="2062" max="2062" width="10.42578125" style="1" customWidth="1"/>
    <col min="2063" max="2063" width="11.85546875" style="1" customWidth="1"/>
    <col min="2064" max="2064" width="14.7109375" style="1" customWidth="1"/>
    <col min="2065" max="2065" width="9" style="1" bestFit="1" customWidth="1"/>
    <col min="2066" max="2305" width="9.140625" style="1"/>
    <col min="2306" max="2306" width="4.7109375" style="1" bestFit="1" customWidth="1"/>
    <col min="2307" max="2307" width="9.7109375" style="1" bestFit="1" customWidth="1"/>
    <col min="2308" max="2308" width="10" style="1" bestFit="1" customWidth="1"/>
    <col min="2309" max="2309" width="8.85546875" style="1" bestFit="1" customWidth="1"/>
    <col min="2310" max="2310" width="22.85546875" style="1" customWidth="1"/>
    <col min="2311" max="2311" width="59.7109375" style="1" bestFit="1" customWidth="1"/>
    <col min="2312" max="2312" width="57.85546875" style="1" bestFit="1" customWidth="1"/>
    <col min="2313" max="2313" width="35.28515625" style="1" bestFit="1" customWidth="1"/>
    <col min="2314" max="2314" width="28.140625" style="1" bestFit="1" customWidth="1"/>
    <col min="2315" max="2315" width="33.140625" style="1" bestFit="1" customWidth="1"/>
    <col min="2316" max="2316" width="26" style="1" bestFit="1" customWidth="1"/>
    <col min="2317" max="2317" width="19.140625" style="1" bestFit="1" customWidth="1"/>
    <col min="2318" max="2318" width="10.42578125" style="1" customWidth="1"/>
    <col min="2319" max="2319" width="11.85546875" style="1" customWidth="1"/>
    <col min="2320" max="2320" width="14.7109375" style="1" customWidth="1"/>
    <col min="2321" max="2321" width="9" style="1" bestFit="1" customWidth="1"/>
    <col min="2322" max="2561" width="9.140625" style="1"/>
    <col min="2562" max="2562" width="4.7109375" style="1" bestFit="1" customWidth="1"/>
    <col min="2563" max="2563" width="9.7109375" style="1" bestFit="1" customWidth="1"/>
    <col min="2564" max="2564" width="10" style="1" bestFit="1" customWidth="1"/>
    <col min="2565" max="2565" width="8.85546875" style="1" bestFit="1" customWidth="1"/>
    <col min="2566" max="2566" width="22.85546875" style="1" customWidth="1"/>
    <col min="2567" max="2567" width="59.7109375" style="1" bestFit="1" customWidth="1"/>
    <col min="2568" max="2568" width="57.85546875" style="1" bestFit="1" customWidth="1"/>
    <col min="2569" max="2569" width="35.28515625" style="1" bestFit="1" customWidth="1"/>
    <col min="2570" max="2570" width="28.140625" style="1" bestFit="1" customWidth="1"/>
    <col min="2571" max="2571" width="33.140625" style="1" bestFit="1" customWidth="1"/>
    <col min="2572" max="2572" width="26" style="1" bestFit="1" customWidth="1"/>
    <col min="2573" max="2573" width="19.140625" style="1" bestFit="1" customWidth="1"/>
    <col min="2574" max="2574" width="10.42578125" style="1" customWidth="1"/>
    <col min="2575" max="2575" width="11.85546875" style="1" customWidth="1"/>
    <col min="2576" max="2576" width="14.7109375" style="1" customWidth="1"/>
    <col min="2577" max="2577" width="9" style="1" bestFit="1" customWidth="1"/>
    <col min="2578" max="2817" width="9.140625" style="1"/>
    <col min="2818" max="2818" width="4.7109375" style="1" bestFit="1" customWidth="1"/>
    <col min="2819" max="2819" width="9.7109375" style="1" bestFit="1" customWidth="1"/>
    <col min="2820" max="2820" width="10" style="1" bestFit="1" customWidth="1"/>
    <col min="2821" max="2821" width="8.85546875" style="1" bestFit="1" customWidth="1"/>
    <col min="2822" max="2822" width="22.85546875" style="1" customWidth="1"/>
    <col min="2823" max="2823" width="59.7109375" style="1" bestFit="1" customWidth="1"/>
    <col min="2824" max="2824" width="57.85546875" style="1" bestFit="1" customWidth="1"/>
    <col min="2825" max="2825" width="35.28515625" style="1" bestFit="1" customWidth="1"/>
    <col min="2826" max="2826" width="28.140625" style="1" bestFit="1" customWidth="1"/>
    <col min="2827" max="2827" width="33.140625" style="1" bestFit="1" customWidth="1"/>
    <col min="2828" max="2828" width="26" style="1" bestFit="1" customWidth="1"/>
    <col min="2829" max="2829" width="19.140625" style="1" bestFit="1" customWidth="1"/>
    <col min="2830" max="2830" width="10.42578125" style="1" customWidth="1"/>
    <col min="2831" max="2831" width="11.85546875" style="1" customWidth="1"/>
    <col min="2832" max="2832" width="14.7109375" style="1" customWidth="1"/>
    <col min="2833" max="2833" width="9" style="1" bestFit="1" customWidth="1"/>
    <col min="2834" max="3073" width="9.140625" style="1"/>
    <col min="3074" max="3074" width="4.7109375" style="1" bestFit="1" customWidth="1"/>
    <col min="3075" max="3075" width="9.7109375" style="1" bestFit="1" customWidth="1"/>
    <col min="3076" max="3076" width="10" style="1" bestFit="1" customWidth="1"/>
    <col min="3077" max="3077" width="8.85546875" style="1" bestFit="1" customWidth="1"/>
    <col min="3078" max="3078" width="22.85546875" style="1" customWidth="1"/>
    <col min="3079" max="3079" width="59.7109375" style="1" bestFit="1" customWidth="1"/>
    <col min="3080" max="3080" width="57.85546875" style="1" bestFit="1" customWidth="1"/>
    <col min="3081" max="3081" width="35.28515625" style="1" bestFit="1" customWidth="1"/>
    <col min="3082" max="3082" width="28.140625" style="1" bestFit="1" customWidth="1"/>
    <col min="3083" max="3083" width="33.140625" style="1" bestFit="1" customWidth="1"/>
    <col min="3084" max="3084" width="26" style="1" bestFit="1" customWidth="1"/>
    <col min="3085" max="3085" width="19.140625" style="1" bestFit="1" customWidth="1"/>
    <col min="3086" max="3086" width="10.42578125" style="1" customWidth="1"/>
    <col min="3087" max="3087" width="11.85546875" style="1" customWidth="1"/>
    <col min="3088" max="3088" width="14.7109375" style="1" customWidth="1"/>
    <col min="3089" max="3089" width="9" style="1" bestFit="1" customWidth="1"/>
    <col min="3090" max="3329" width="9.140625" style="1"/>
    <col min="3330" max="3330" width="4.7109375" style="1" bestFit="1" customWidth="1"/>
    <col min="3331" max="3331" width="9.7109375" style="1" bestFit="1" customWidth="1"/>
    <col min="3332" max="3332" width="10" style="1" bestFit="1" customWidth="1"/>
    <col min="3333" max="3333" width="8.85546875" style="1" bestFit="1" customWidth="1"/>
    <col min="3334" max="3334" width="22.85546875" style="1" customWidth="1"/>
    <col min="3335" max="3335" width="59.7109375" style="1" bestFit="1" customWidth="1"/>
    <col min="3336" max="3336" width="57.85546875" style="1" bestFit="1" customWidth="1"/>
    <col min="3337" max="3337" width="35.28515625" style="1" bestFit="1" customWidth="1"/>
    <col min="3338" max="3338" width="28.140625" style="1" bestFit="1" customWidth="1"/>
    <col min="3339" max="3339" width="33.140625" style="1" bestFit="1" customWidth="1"/>
    <col min="3340" max="3340" width="26" style="1" bestFit="1" customWidth="1"/>
    <col min="3341" max="3341" width="19.140625" style="1" bestFit="1" customWidth="1"/>
    <col min="3342" max="3342" width="10.42578125" style="1" customWidth="1"/>
    <col min="3343" max="3343" width="11.85546875" style="1" customWidth="1"/>
    <col min="3344" max="3344" width="14.7109375" style="1" customWidth="1"/>
    <col min="3345" max="3345" width="9" style="1" bestFit="1" customWidth="1"/>
    <col min="3346" max="3585" width="9.140625" style="1"/>
    <col min="3586" max="3586" width="4.7109375" style="1" bestFit="1" customWidth="1"/>
    <col min="3587" max="3587" width="9.7109375" style="1" bestFit="1" customWidth="1"/>
    <col min="3588" max="3588" width="10" style="1" bestFit="1" customWidth="1"/>
    <col min="3589" max="3589" width="8.85546875" style="1" bestFit="1" customWidth="1"/>
    <col min="3590" max="3590" width="22.85546875" style="1" customWidth="1"/>
    <col min="3591" max="3591" width="59.7109375" style="1" bestFit="1" customWidth="1"/>
    <col min="3592" max="3592" width="57.85546875" style="1" bestFit="1" customWidth="1"/>
    <col min="3593" max="3593" width="35.28515625" style="1" bestFit="1" customWidth="1"/>
    <col min="3594" max="3594" width="28.140625" style="1" bestFit="1" customWidth="1"/>
    <col min="3595" max="3595" width="33.140625" style="1" bestFit="1" customWidth="1"/>
    <col min="3596" max="3596" width="26" style="1" bestFit="1" customWidth="1"/>
    <col min="3597" max="3597" width="19.140625" style="1" bestFit="1" customWidth="1"/>
    <col min="3598" max="3598" width="10.42578125" style="1" customWidth="1"/>
    <col min="3599" max="3599" width="11.85546875" style="1" customWidth="1"/>
    <col min="3600" max="3600" width="14.7109375" style="1" customWidth="1"/>
    <col min="3601" max="3601" width="9" style="1" bestFit="1" customWidth="1"/>
    <col min="3602" max="3841" width="9.140625" style="1"/>
    <col min="3842" max="3842" width="4.7109375" style="1" bestFit="1" customWidth="1"/>
    <col min="3843" max="3843" width="9.7109375" style="1" bestFit="1" customWidth="1"/>
    <col min="3844" max="3844" width="10" style="1" bestFit="1" customWidth="1"/>
    <col min="3845" max="3845" width="8.85546875" style="1" bestFit="1" customWidth="1"/>
    <col min="3846" max="3846" width="22.85546875" style="1" customWidth="1"/>
    <col min="3847" max="3847" width="59.7109375" style="1" bestFit="1" customWidth="1"/>
    <col min="3848" max="3848" width="57.85546875" style="1" bestFit="1" customWidth="1"/>
    <col min="3849" max="3849" width="35.28515625" style="1" bestFit="1" customWidth="1"/>
    <col min="3850" max="3850" width="28.140625" style="1" bestFit="1" customWidth="1"/>
    <col min="3851" max="3851" width="33.140625" style="1" bestFit="1" customWidth="1"/>
    <col min="3852" max="3852" width="26" style="1" bestFit="1" customWidth="1"/>
    <col min="3853" max="3853" width="19.140625" style="1" bestFit="1" customWidth="1"/>
    <col min="3854" max="3854" width="10.42578125" style="1" customWidth="1"/>
    <col min="3855" max="3855" width="11.85546875" style="1" customWidth="1"/>
    <col min="3856" max="3856" width="14.7109375" style="1" customWidth="1"/>
    <col min="3857" max="3857" width="9" style="1" bestFit="1" customWidth="1"/>
    <col min="3858" max="4097" width="9.140625" style="1"/>
    <col min="4098" max="4098" width="4.7109375" style="1" bestFit="1" customWidth="1"/>
    <col min="4099" max="4099" width="9.7109375" style="1" bestFit="1" customWidth="1"/>
    <col min="4100" max="4100" width="10" style="1" bestFit="1" customWidth="1"/>
    <col min="4101" max="4101" width="8.85546875" style="1" bestFit="1" customWidth="1"/>
    <col min="4102" max="4102" width="22.85546875" style="1" customWidth="1"/>
    <col min="4103" max="4103" width="59.7109375" style="1" bestFit="1" customWidth="1"/>
    <col min="4104" max="4104" width="57.85546875" style="1" bestFit="1" customWidth="1"/>
    <col min="4105" max="4105" width="35.28515625" style="1" bestFit="1" customWidth="1"/>
    <col min="4106" max="4106" width="28.140625" style="1" bestFit="1" customWidth="1"/>
    <col min="4107" max="4107" width="33.140625" style="1" bestFit="1" customWidth="1"/>
    <col min="4108" max="4108" width="26" style="1" bestFit="1" customWidth="1"/>
    <col min="4109" max="4109" width="19.140625" style="1" bestFit="1" customWidth="1"/>
    <col min="4110" max="4110" width="10.42578125" style="1" customWidth="1"/>
    <col min="4111" max="4111" width="11.85546875" style="1" customWidth="1"/>
    <col min="4112" max="4112" width="14.7109375" style="1" customWidth="1"/>
    <col min="4113" max="4113" width="9" style="1" bestFit="1" customWidth="1"/>
    <col min="4114" max="4353" width="9.140625" style="1"/>
    <col min="4354" max="4354" width="4.7109375" style="1" bestFit="1" customWidth="1"/>
    <col min="4355" max="4355" width="9.7109375" style="1" bestFit="1" customWidth="1"/>
    <col min="4356" max="4356" width="10" style="1" bestFit="1" customWidth="1"/>
    <col min="4357" max="4357" width="8.85546875" style="1" bestFit="1" customWidth="1"/>
    <col min="4358" max="4358" width="22.85546875" style="1" customWidth="1"/>
    <col min="4359" max="4359" width="59.7109375" style="1" bestFit="1" customWidth="1"/>
    <col min="4360" max="4360" width="57.85546875" style="1" bestFit="1" customWidth="1"/>
    <col min="4361" max="4361" width="35.28515625" style="1" bestFit="1" customWidth="1"/>
    <col min="4362" max="4362" width="28.140625" style="1" bestFit="1" customWidth="1"/>
    <col min="4363" max="4363" width="33.140625" style="1" bestFit="1" customWidth="1"/>
    <col min="4364" max="4364" width="26" style="1" bestFit="1" customWidth="1"/>
    <col min="4365" max="4365" width="19.140625" style="1" bestFit="1" customWidth="1"/>
    <col min="4366" max="4366" width="10.42578125" style="1" customWidth="1"/>
    <col min="4367" max="4367" width="11.85546875" style="1" customWidth="1"/>
    <col min="4368" max="4368" width="14.7109375" style="1" customWidth="1"/>
    <col min="4369" max="4369" width="9" style="1" bestFit="1" customWidth="1"/>
    <col min="4370" max="4609" width="9.140625" style="1"/>
    <col min="4610" max="4610" width="4.7109375" style="1" bestFit="1" customWidth="1"/>
    <col min="4611" max="4611" width="9.7109375" style="1" bestFit="1" customWidth="1"/>
    <col min="4612" max="4612" width="10" style="1" bestFit="1" customWidth="1"/>
    <col min="4613" max="4613" width="8.85546875" style="1" bestFit="1" customWidth="1"/>
    <col min="4614" max="4614" width="22.85546875" style="1" customWidth="1"/>
    <col min="4615" max="4615" width="59.7109375" style="1" bestFit="1" customWidth="1"/>
    <col min="4616" max="4616" width="57.85546875" style="1" bestFit="1" customWidth="1"/>
    <col min="4617" max="4617" width="35.28515625" style="1" bestFit="1" customWidth="1"/>
    <col min="4618" max="4618" width="28.140625" style="1" bestFit="1" customWidth="1"/>
    <col min="4619" max="4619" width="33.140625" style="1" bestFit="1" customWidth="1"/>
    <col min="4620" max="4620" width="26" style="1" bestFit="1" customWidth="1"/>
    <col min="4621" max="4621" width="19.140625" style="1" bestFit="1" customWidth="1"/>
    <col min="4622" max="4622" width="10.42578125" style="1" customWidth="1"/>
    <col min="4623" max="4623" width="11.85546875" style="1" customWidth="1"/>
    <col min="4624" max="4624" width="14.7109375" style="1" customWidth="1"/>
    <col min="4625" max="4625" width="9" style="1" bestFit="1" customWidth="1"/>
    <col min="4626" max="4865" width="9.140625" style="1"/>
    <col min="4866" max="4866" width="4.7109375" style="1" bestFit="1" customWidth="1"/>
    <col min="4867" max="4867" width="9.7109375" style="1" bestFit="1" customWidth="1"/>
    <col min="4868" max="4868" width="10" style="1" bestFit="1" customWidth="1"/>
    <col min="4869" max="4869" width="8.85546875" style="1" bestFit="1" customWidth="1"/>
    <col min="4870" max="4870" width="22.85546875" style="1" customWidth="1"/>
    <col min="4871" max="4871" width="59.7109375" style="1" bestFit="1" customWidth="1"/>
    <col min="4872" max="4872" width="57.85546875" style="1" bestFit="1" customWidth="1"/>
    <col min="4873" max="4873" width="35.28515625" style="1" bestFit="1" customWidth="1"/>
    <col min="4874" max="4874" width="28.140625" style="1" bestFit="1" customWidth="1"/>
    <col min="4875" max="4875" width="33.140625" style="1" bestFit="1" customWidth="1"/>
    <col min="4876" max="4876" width="26" style="1" bestFit="1" customWidth="1"/>
    <col min="4877" max="4877" width="19.140625" style="1" bestFit="1" customWidth="1"/>
    <col min="4878" max="4878" width="10.42578125" style="1" customWidth="1"/>
    <col min="4879" max="4879" width="11.85546875" style="1" customWidth="1"/>
    <col min="4880" max="4880" width="14.7109375" style="1" customWidth="1"/>
    <col min="4881" max="4881" width="9" style="1" bestFit="1" customWidth="1"/>
    <col min="4882" max="5121" width="9.140625" style="1"/>
    <col min="5122" max="5122" width="4.7109375" style="1" bestFit="1" customWidth="1"/>
    <col min="5123" max="5123" width="9.7109375" style="1" bestFit="1" customWidth="1"/>
    <col min="5124" max="5124" width="10" style="1" bestFit="1" customWidth="1"/>
    <col min="5125" max="5125" width="8.85546875" style="1" bestFit="1" customWidth="1"/>
    <col min="5126" max="5126" width="22.85546875" style="1" customWidth="1"/>
    <col min="5127" max="5127" width="59.7109375" style="1" bestFit="1" customWidth="1"/>
    <col min="5128" max="5128" width="57.85546875" style="1" bestFit="1" customWidth="1"/>
    <col min="5129" max="5129" width="35.28515625" style="1" bestFit="1" customWidth="1"/>
    <col min="5130" max="5130" width="28.140625" style="1" bestFit="1" customWidth="1"/>
    <col min="5131" max="5131" width="33.140625" style="1" bestFit="1" customWidth="1"/>
    <col min="5132" max="5132" width="26" style="1" bestFit="1" customWidth="1"/>
    <col min="5133" max="5133" width="19.140625" style="1" bestFit="1" customWidth="1"/>
    <col min="5134" max="5134" width="10.42578125" style="1" customWidth="1"/>
    <col min="5135" max="5135" width="11.85546875" style="1" customWidth="1"/>
    <col min="5136" max="5136" width="14.7109375" style="1" customWidth="1"/>
    <col min="5137" max="5137" width="9" style="1" bestFit="1" customWidth="1"/>
    <col min="5138" max="5377" width="9.140625" style="1"/>
    <col min="5378" max="5378" width="4.7109375" style="1" bestFit="1" customWidth="1"/>
    <col min="5379" max="5379" width="9.7109375" style="1" bestFit="1" customWidth="1"/>
    <col min="5380" max="5380" width="10" style="1" bestFit="1" customWidth="1"/>
    <col min="5381" max="5381" width="8.85546875" style="1" bestFit="1" customWidth="1"/>
    <col min="5382" max="5382" width="22.85546875" style="1" customWidth="1"/>
    <col min="5383" max="5383" width="59.7109375" style="1" bestFit="1" customWidth="1"/>
    <col min="5384" max="5384" width="57.85546875" style="1" bestFit="1" customWidth="1"/>
    <col min="5385" max="5385" width="35.28515625" style="1" bestFit="1" customWidth="1"/>
    <col min="5386" max="5386" width="28.140625" style="1" bestFit="1" customWidth="1"/>
    <col min="5387" max="5387" width="33.140625" style="1" bestFit="1" customWidth="1"/>
    <col min="5388" max="5388" width="26" style="1" bestFit="1" customWidth="1"/>
    <col min="5389" max="5389" width="19.140625" style="1" bestFit="1" customWidth="1"/>
    <col min="5390" max="5390" width="10.42578125" style="1" customWidth="1"/>
    <col min="5391" max="5391" width="11.85546875" style="1" customWidth="1"/>
    <col min="5392" max="5392" width="14.7109375" style="1" customWidth="1"/>
    <col min="5393" max="5393" width="9" style="1" bestFit="1" customWidth="1"/>
    <col min="5394" max="5633" width="9.140625" style="1"/>
    <col min="5634" max="5634" width="4.7109375" style="1" bestFit="1" customWidth="1"/>
    <col min="5635" max="5635" width="9.7109375" style="1" bestFit="1" customWidth="1"/>
    <col min="5636" max="5636" width="10" style="1" bestFit="1" customWidth="1"/>
    <col min="5637" max="5637" width="8.85546875" style="1" bestFit="1" customWidth="1"/>
    <col min="5638" max="5638" width="22.85546875" style="1" customWidth="1"/>
    <col min="5639" max="5639" width="59.7109375" style="1" bestFit="1" customWidth="1"/>
    <col min="5640" max="5640" width="57.85546875" style="1" bestFit="1" customWidth="1"/>
    <col min="5641" max="5641" width="35.28515625" style="1" bestFit="1" customWidth="1"/>
    <col min="5642" max="5642" width="28.140625" style="1" bestFit="1" customWidth="1"/>
    <col min="5643" max="5643" width="33.140625" style="1" bestFit="1" customWidth="1"/>
    <col min="5644" max="5644" width="26" style="1" bestFit="1" customWidth="1"/>
    <col min="5645" max="5645" width="19.140625" style="1" bestFit="1" customWidth="1"/>
    <col min="5646" max="5646" width="10.42578125" style="1" customWidth="1"/>
    <col min="5647" max="5647" width="11.85546875" style="1" customWidth="1"/>
    <col min="5648" max="5648" width="14.7109375" style="1" customWidth="1"/>
    <col min="5649" max="5649" width="9" style="1" bestFit="1" customWidth="1"/>
    <col min="5650" max="5889" width="9.140625" style="1"/>
    <col min="5890" max="5890" width="4.7109375" style="1" bestFit="1" customWidth="1"/>
    <col min="5891" max="5891" width="9.7109375" style="1" bestFit="1" customWidth="1"/>
    <col min="5892" max="5892" width="10" style="1" bestFit="1" customWidth="1"/>
    <col min="5893" max="5893" width="8.85546875" style="1" bestFit="1" customWidth="1"/>
    <col min="5894" max="5894" width="22.85546875" style="1" customWidth="1"/>
    <col min="5895" max="5895" width="59.7109375" style="1" bestFit="1" customWidth="1"/>
    <col min="5896" max="5896" width="57.85546875" style="1" bestFit="1" customWidth="1"/>
    <col min="5897" max="5897" width="35.28515625" style="1" bestFit="1" customWidth="1"/>
    <col min="5898" max="5898" width="28.140625" style="1" bestFit="1" customWidth="1"/>
    <col min="5899" max="5899" width="33.140625" style="1" bestFit="1" customWidth="1"/>
    <col min="5900" max="5900" width="26" style="1" bestFit="1" customWidth="1"/>
    <col min="5901" max="5901" width="19.140625" style="1" bestFit="1" customWidth="1"/>
    <col min="5902" max="5902" width="10.42578125" style="1" customWidth="1"/>
    <col min="5903" max="5903" width="11.85546875" style="1" customWidth="1"/>
    <col min="5904" max="5904" width="14.7109375" style="1" customWidth="1"/>
    <col min="5905" max="5905" width="9" style="1" bestFit="1" customWidth="1"/>
    <col min="5906" max="6145" width="9.140625" style="1"/>
    <col min="6146" max="6146" width="4.7109375" style="1" bestFit="1" customWidth="1"/>
    <col min="6147" max="6147" width="9.7109375" style="1" bestFit="1" customWidth="1"/>
    <col min="6148" max="6148" width="10" style="1" bestFit="1" customWidth="1"/>
    <col min="6149" max="6149" width="8.85546875" style="1" bestFit="1" customWidth="1"/>
    <col min="6150" max="6150" width="22.85546875" style="1" customWidth="1"/>
    <col min="6151" max="6151" width="59.7109375" style="1" bestFit="1" customWidth="1"/>
    <col min="6152" max="6152" width="57.85546875" style="1" bestFit="1" customWidth="1"/>
    <col min="6153" max="6153" width="35.28515625" style="1" bestFit="1" customWidth="1"/>
    <col min="6154" max="6154" width="28.140625" style="1" bestFit="1" customWidth="1"/>
    <col min="6155" max="6155" width="33.140625" style="1" bestFit="1" customWidth="1"/>
    <col min="6156" max="6156" width="26" style="1" bestFit="1" customWidth="1"/>
    <col min="6157" max="6157" width="19.140625" style="1" bestFit="1" customWidth="1"/>
    <col min="6158" max="6158" width="10.42578125" style="1" customWidth="1"/>
    <col min="6159" max="6159" width="11.85546875" style="1" customWidth="1"/>
    <col min="6160" max="6160" width="14.7109375" style="1" customWidth="1"/>
    <col min="6161" max="6161" width="9" style="1" bestFit="1" customWidth="1"/>
    <col min="6162" max="6401" width="9.140625" style="1"/>
    <col min="6402" max="6402" width="4.7109375" style="1" bestFit="1" customWidth="1"/>
    <col min="6403" max="6403" width="9.7109375" style="1" bestFit="1" customWidth="1"/>
    <col min="6404" max="6404" width="10" style="1" bestFit="1" customWidth="1"/>
    <col min="6405" max="6405" width="8.85546875" style="1" bestFit="1" customWidth="1"/>
    <col min="6406" max="6406" width="22.85546875" style="1" customWidth="1"/>
    <col min="6407" max="6407" width="59.7109375" style="1" bestFit="1" customWidth="1"/>
    <col min="6408" max="6408" width="57.85546875" style="1" bestFit="1" customWidth="1"/>
    <col min="6409" max="6409" width="35.28515625" style="1" bestFit="1" customWidth="1"/>
    <col min="6410" max="6410" width="28.140625" style="1" bestFit="1" customWidth="1"/>
    <col min="6411" max="6411" width="33.140625" style="1" bestFit="1" customWidth="1"/>
    <col min="6412" max="6412" width="26" style="1" bestFit="1" customWidth="1"/>
    <col min="6413" max="6413" width="19.140625" style="1" bestFit="1" customWidth="1"/>
    <col min="6414" max="6414" width="10.42578125" style="1" customWidth="1"/>
    <col min="6415" max="6415" width="11.85546875" style="1" customWidth="1"/>
    <col min="6416" max="6416" width="14.7109375" style="1" customWidth="1"/>
    <col min="6417" max="6417" width="9" style="1" bestFit="1" customWidth="1"/>
    <col min="6418" max="6657" width="9.140625" style="1"/>
    <col min="6658" max="6658" width="4.7109375" style="1" bestFit="1" customWidth="1"/>
    <col min="6659" max="6659" width="9.7109375" style="1" bestFit="1" customWidth="1"/>
    <col min="6660" max="6660" width="10" style="1" bestFit="1" customWidth="1"/>
    <col min="6661" max="6661" width="8.85546875" style="1" bestFit="1" customWidth="1"/>
    <col min="6662" max="6662" width="22.85546875" style="1" customWidth="1"/>
    <col min="6663" max="6663" width="59.7109375" style="1" bestFit="1" customWidth="1"/>
    <col min="6664" max="6664" width="57.85546875" style="1" bestFit="1" customWidth="1"/>
    <col min="6665" max="6665" width="35.28515625" style="1" bestFit="1" customWidth="1"/>
    <col min="6666" max="6666" width="28.140625" style="1" bestFit="1" customWidth="1"/>
    <col min="6667" max="6667" width="33.140625" style="1" bestFit="1" customWidth="1"/>
    <col min="6668" max="6668" width="26" style="1" bestFit="1" customWidth="1"/>
    <col min="6669" max="6669" width="19.140625" style="1" bestFit="1" customWidth="1"/>
    <col min="6670" max="6670" width="10.42578125" style="1" customWidth="1"/>
    <col min="6671" max="6671" width="11.85546875" style="1" customWidth="1"/>
    <col min="6672" max="6672" width="14.7109375" style="1" customWidth="1"/>
    <col min="6673" max="6673" width="9" style="1" bestFit="1" customWidth="1"/>
    <col min="6674" max="6913" width="9.140625" style="1"/>
    <col min="6914" max="6914" width="4.7109375" style="1" bestFit="1" customWidth="1"/>
    <col min="6915" max="6915" width="9.7109375" style="1" bestFit="1" customWidth="1"/>
    <col min="6916" max="6916" width="10" style="1" bestFit="1" customWidth="1"/>
    <col min="6917" max="6917" width="8.85546875" style="1" bestFit="1" customWidth="1"/>
    <col min="6918" max="6918" width="22.85546875" style="1" customWidth="1"/>
    <col min="6919" max="6919" width="59.7109375" style="1" bestFit="1" customWidth="1"/>
    <col min="6920" max="6920" width="57.85546875" style="1" bestFit="1" customWidth="1"/>
    <col min="6921" max="6921" width="35.28515625" style="1" bestFit="1" customWidth="1"/>
    <col min="6922" max="6922" width="28.140625" style="1" bestFit="1" customWidth="1"/>
    <col min="6923" max="6923" width="33.140625" style="1" bestFit="1" customWidth="1"/>
    <col min="6924" max="6924" width="26" style="1" bestFit="1" customWidth="1"/>
    <col min="6925" max="6925" width="19.140625" style="1" bestFit="1" customWidth="1"/>
    <col min="6926" max="6926" width="10.42578125" style="1" customWidth="1"/>
    <col min="6927" max="6927" width="11.85546875" style="1" customWidth="1"/>
    <col min="6928" max="6928" width="14.7109375" style="1" customWidth="1"/>
    <col min="6929" max="6929" width="9" style="1" bestFit="1" customWidth="1"/>
    <col min="6930" max="7169" width="9.140625" style="1"/>
    <col min="7170" max="7170" width="4.7109375" style="1" bestFit="1" customWidth="1"/>
    <col min="7171" max="7171" width="9.7109375" style="1" bestFit="1" customWidth="1"/>
    <col min="7172" max="7172" width="10" style="1" bestFit="1" customWidth="1"/>
    <col min="7173" max="7173" width="8.85546875" style="1" bestFit="1" customWidth="1"/>
    <col min="7174" max="7174" width="22.85546875" style="1" customWidth="1"/>
    <col min="7175" max="7175" width="59.7109375" style="1" bestFit="1" customWidth="1"/>
    <col min="7176" max="7176" width="57.85546875" style="1" bestFit="1" customWidth="1"/>
    <col min="7177" max="7177" width="35.28515625" style="1" bestFit="1" customWidth="1"/>
    <col min="7178" max="7178" width="28.140625" style="1" bestFit="1" customWidth="1"/>
    <col min="7179" max="7179" width="33.140625" style="1" bestFit="1" customWidth="1"/>
    <col min="7180" max="7180" width="26" style="1" bestFit="1" customWidth="1"/>
    <col min="7181" max="7181" width="19.140625" style="1" bestFit="1" customWidth="1"/>
    <col min="7182" max="7182" width="10.42578125" style="1" customWidth="1"/>
    <col min="7183" max="7183" width="11.85546875" style="1" customWidth="1"/>
    <col min="7184" max="7184" width="14.7109375" style="1" customWidth="1"/>
    <col min="7185" max="7185" width="9" style="1" bestFit="1" customWidth="1"/>
    <col min="7186" max="7425" width="9.140625" style="1"/>
    <col min="7426" max="7426" width="4.7109375" style="1" bestFit="1" customWidth="1"/>
    <col min="7427" max="7427" width="9.7109375" style="1" bestFit="1" customWidth="1"/>
    <col min="7428" max="7428" width="10" style="1" bestFit="1" customWidth="1"/>
    <col min="7429" max="7429" width="8.85546875" style="1" bestFit="1" customWidth="1"/>
    <col min="7430" max="7430" width="22.85546875" style="1" customWidth="1"/>
    <col min="7431" max="7431" width="59.7109375" style="1" bestFit="1" customWidth="1"/>
    <col min="7432" max="7432" width="57.85546875" style="1" bestFit="1" customWidth="1"/>
    <col min="7433" max="7433" width="35.28515625" style="1" bestFit="1" customWidth="1"/>
    <col min="7434" max="7434" width="28.140625" style="1" bestFit="1" customWidth="1"/>
    <col min="7435" max="7435" width="33.140625" style="1" bestFit="1" customWidth="1"/>
    <col min="7436" max="7436" width="26" style="1" bestFit="1" customWidth="1"/>
    <col min="7437" max="7437" width="19.140625" style="1" bestFit="1" customWidth="1"/>
    <col min="7438" max="7438" width="10.42578125" style="1" customWidth="1"/>
    <col min="7439" max="7439" width="11.85546875" style="1" customWidth="1"/>
    <col min="7440" max="7440" width="14.7109375" style="1" customWidth="1"/>
    <col min="7441" max="7441" width="9" style="1" bestFit="1" customWidth="1"/>
    <col min="7442" max="7681" width="9.140625" style="1"/>
    <col min="7682" max="7682" width="4.7109375" style="1" bestFit="1" customWidth="1"/>
    <col min="7683" max="7683" width="9.7109375" style="1" bestFit="1" customWidth="1"/>
    <col min="7684" max="7684" width="10" style="1" bestFit="1" customWidth="1"/>
    <col min="7685" max="7685" width="8.85546875" style="1" bestFit="1" customWidth="1"/>
    <col min="7686" max="7686" width="22.85546875" style="1" customWidth="1"/>
    <col min="7687" max="7687" width="59.7109375" style="1" bestFit="1" customWidth="1"/>
    <col min="7688" max="7688" width="57.85546875" style="1" bestFit="1" customWidth="1"/>
    <col min="7689" max="7689" width="35.28515625" style="1" bestFit="1" customWidth="1"/>
    <col min="7690" max="7690" width="28.140625" style="1" bestFit="1" customWidth="1"/>
    <col min="7691" max="7691" width="33.140625" style="1" bestFit="1" customWidth="1"/>
    <col min="7692" max="7692" width="26" style="1" bestFit="1" customWidth="1"/>
    <col min="7693" max="7693" width="19.140625" style="1" bestFit="1" customWidth="1"/>
    <col min="7694" max="7694" width="10.42578125" style="1" customWidth="1"/>
    <col min="7695" max="7695" width="11.85546875" style="1" customWidth="1"/>
    <col min="7696" max="7696" width="14.7109375" style="1" customWidth="1"/>
    <col min="7697" max="7697" width="9" style="1" bestFit="1" customWidth="1"/>
    <col min="7698" max="7937" width="9.140625" style="1"/>
    <col min="7938" max="7938" width="4.7109375" style="1" bestFit="1" customWidth="1"/>
    <col min="7939" max="7939" width="9.7109375" style="1" bestFit="1" customWidth="1"/>
    <col min="7940" max="7940" width="10" style="1" bestFit="1" customWidth="1"/>
    <col min="7941" max="7941" width="8.85546875" style="1" bestFit="1" customWidth="1"/>
    <col min="7942" max="7942" width="22.85546875" style="1" customWidth="1"/>
    <col min="7943" max="7943" width="59.7109375" style="1" bestFit="1" customWidth="1"/>
    <col min="7944" max="7944" width="57.85546875" style="1" bestFit="1" customWidth="1"/>
    <col min="7945" max="7945" width="35.28515625" style="1" bestFit="1" customWidth="1"/>
    <col min="7946" max="7946" width="28.140625" style="1" bestFit="1" customWidth="1"/>
    <col min="7947" max="7947" width="33.140625" style="1" bestFit="1" customWidth="1"/>
    <col min="7948" max="7948" width="26" style="1" bestFit="1" customWidth="1"/>
    <col min="7949" max="7949" width="19.140625" style="1" bestFit="1" customWidth="1"/>
    <col min="7950" max="7950" width="10.42578125" style="1" customWidth="1"/>
    <col min="7951" max="7951" width="11.85546875" style="1" customWidth="1"/>
    <col min="7952" max="7952" width="14.7109375" style="1" customWidth="1"/>
    <col min="7953" max="7953" width="9" style="1" bestFit="1" customWidth="1"/>
    <col min="7954" max="8193" width="9.140625" style="1"/>
    <col min="8194" max="8194" width="4.7109375" style="1" bestFit="1" customWidth="1"/>
    <col min="8195" max="8195" width="9.7109375" style="1" bestFit="1" customWidth="1"/>
    <col min="8196" max="8196" width="10" style="1" bestFit="1" customWidth="1"/>
    <col min="8197" max="8197" width="8.85546875" style="1" bestFit="1" customWidth="1"/>
    <col min="8198" max="8198" width="22.85546875" style="1" customWidth="1"/>
    <col min="8199" max="8199" width="59.7109375" style="1" bestFit="1" customWidth="1"/>
    <col min="8200" max="8200" width="57.85546875" style="1" bestFit="1" customWidth="1"/>
    <col min="8201" max="8201" width="35.28515625" style="1" bestFit="1" customWidth="1"/>
    <col min="8202" max="8202" width="28.140625" style="1" bestFit="1" customWidth="1"/>
    <col min="8203" max="8203" width="33.140625" style="1" bestFit="1" customWidth="1"/>
    <col min="8204" max="8204" width="26" style="1" bestFit="1" customWidth="1"/>
    <col min="8205" max="8205" width="19.140625" style="1" bestFit="1" customWidth="1"/>
    <col min="8206" max="8206" width="10.42578125" style="1" customWidth="1"/>
    <col min="8207" max="8207" width="11.85546875" style="1" customWidth="1"/>
    <col min="8208" max="8208" width="14.7109375" style="1" customWidth="1"/>
    <col min="8209" max="8209" width="9" style="1" bestFit="1" customWidth="1"/>
    <col min="8210" max="8449" width="9.140625" style="1"/>
    <col min="8450" max="8450" width="4.7109375" style="1" bestFit="1" customWidth="1"/>
    <col min="8451" max="8451" width="9.7109375" style="1" bestFit="1" customWidth="1"/>
    <col min="8452" max="8452" width="10" style="1" bestFit="1" customWidth="1"/>
    <col min="8453" max="8453" width="8.85546875" style="1" bestFit="1" customWidth="1"/>
    <col min="8454" max="8454" width="22.85546875" style="1" customWidth="1"/>
    <col min="8455" max="8455" width="59.7109375" style="1" bestFit="1" customWidth="1"/>
    <col min="8456" max="8456" width="57.85546875" style="1" bestFit="1" customWidth="1"/>
    <col min="8457" max="8457" width="35.28515625" style="1" bestFit="1" customWidth="1"/>
    <col min="8458" max="8458" width="28.140625" style="1" bestFit="1" customWidth="1"/>
    <col min="8459" max="8459" width="33.140625" style="1" bestFit="1" customWidth="1"/>
    <col min="8460" max="8460" width="26" style="1" bestFit="1" customWidth="1"/>
    <col min="8461" max="8461" width="19.140625" style="1" bestFit="1" customWidth="1"/>
    <col min="8462" max="8462" width="10.42578125" style="1" customWidth="1"/>
    <col min="8463" max="8463" width="11.85546875" style="1" customWidth="1"/>
    <col min="8464" max="8464" width="14.7109375" style="1" customWidth="1"/>
    <col min="8465" max="8465" width="9" style="1" bestFit="1" customWidth="1"/>
    <col min="8466" max="8705" width="9.140625" style="1"/>
    <col min="8706" max="8706" width="4.7109375" style="1" bestFit="1" customWidth="1"/>
    <col min="8707" max="8707" width="9.7109375" style="1" bestFit="1" customWidth="1"/>
    <col min="8708" max="8708" width="10" style="1" bestFit="1" customWidth="1"/>
    <col min="8709" max="8709" width="8.85546875" style="1" bestFit="1" customWidth="1"/>
    <col min="8710" max="8710" width="22.85546875" style="1" customWidth="1"/>
    <col min="8711" max="8711" width="59.7109375" style="1" bestFit="1" customWidth="1"/>
    <col min="8712" max="8712" width="57.85546875" style="1" bestFit="1" customWidth="1"/>
    <col min="8713" max="8713" width="35.28515625" style="1" bestFit="1" customWidth="1"/>
    <col min="8714" max="8714" width="28.140625" style="1" bestFit="1" customWidth="1"/>
    <col min="8715" max="8715" width="33.140625" style="1" bestFit="1" customWidth="1"/>
    <col min="8716" max="8716" width="26" style="1" bestFit="1" customWidth="1"/>
    <col min="8717" max="8717" width="19.140625" style="1" bestFit="1" customWidth="1"/>
    <col min="8718" max="8718" width="10.42578125" style="1" customWidth="1"/>
    <col min="8719" max="8719" width="11.85546875" style="1" customWidth="1"/>
    <col min="8720" max="8720" width="14.7109375" style="1" customWidth="1"/>
    <col min="8721" max="8721" width="9" style="1" bestFit="1" customWidth="1"/>
    <col min="8722" max="8961" width="9.140625" style="1"/>
    <col min="8962" max="8962" width="4.7109375" style="1" bestFit="1" customWidth="1"/>
    <col min="8963" max="8963" width="9.7109375" style="1" bestFit="1" customWidth="1"/>
    <col min="8964" max="8964" width="10" style="1" bestFit="1" customWidth="1"/>
    <col min="8965" max="8965" width="8.85546875" style="1" bestFit="1" customWidth="1"/>
    <col min="8966" max="8966" width="22.85546875" style="1" customWidth="1"/>
    <col min="8967" max="8967" width="59.7109375" style="1" bestFit="1" customWidth="1"/>
    <col min="8968" max="8968" width="57.85546875" style="1" bestFit="1" customWidth="1"/>
    <col min="8969" max="8969" width="35.28515625" style="1" bestFit="1" customWidth="1"/>
    <col min="8970" max="8970" width="28.140625" style="1" bestFit="1" customWidth="1"/>
    <col min="8971" max="8971" width="33.140625" style="1" bestFit="1" customWidth="1"/>
    <col min="8972" max="8972" width="26" style="1" bestFit="1" customWidth="1"/>
    <col min="8973" max="8973" width="19.140625" style="1" bestFit="1" customWidth="1"/>
    <col min="8974" max="8974" width="10.42578125" style="1" customWidth="1"/>
    <col min="8975" max="8975" width="11.85546875" style="1" customWidth="1"/>
    <col min="8976" max="8976" width="14.7109375" style="1" customWidth="1"/>
    <col min="8977" max="8977" width="9" style="1" bestFit="1" customWidth="1"/>
    <col min="8978" max="9217" width="9.140625" style="1"/>
    <col min="9218" max="9218" width="4.7109375" style="1" bestFit="1" customWidth="1"/>
    <col min="9219" max="9219" width="9.7109375" style="1" bestFit="1" customWidth="1"/>
    <col min="9220" max="9220" width="10" style="1" bestFit="1" customWidth="1"/>
    <col min="9221" max="9221" width="8.85546875" style="1" bestFit="1" customWidth="1"/>
    <col min="9222" max="9222" width="22.85546875" style="1" customWidth="1"/>
    <col min="9223" max="9223" width="59.7109375" style="1" bestFit="1" customWidth="1"/>
    <col min="9224" max="9224" width="57.85546875" style="1" bestFit="1" customWidth="1"/>
    <col min="9225" max="9225" width="35.28515625" style="1" bestFit="1" customWidth="1"/>
    <col min="9226" max="9226" width="28.140625" style="1" bestFit="1" customWidth="1"/>
    <col min="9227" max="9227" width="33.140625" style="1" bestFit="1" customWidth="1"/>
    <col min="9228" max="9228" width="26" style="1" bestFit="1" customWidth="1"/>
    <col min="9229" max="9229" width="19.140625" style="1" bestFit="1" customWidth="1"/>
    <col min="9230" max="9230" width="10.42578125" style="1" customWidth="1"/>
    <col min="9231" max="9231" width="11.85546875" style="1" customWidth="1"/>
    <col min="9232" max="9232" width="14.7109375" style="1" customWidth="1"/>
    <col min="9233" max="9233" width="9" style="1" bestFit="1" customWidth="1"/>
    <col min="9234" max="9473" width="9.140625" style="1"/>
    <col min="9474" max="9474" width="4.7109375" style="1" bestFit="1" customWidth="1"/>
    <col min="9475" max="9475" width="9.7109375" style="1" bestFit="1" customWidth="1"/>
    <col min="9476" max="9476" width="10" style="1" bestFit="1" customWidth="1"/>
    <col min="9477" max="9477" width="8.85546875" style="1" bestFit="1" customWidth="1"/>
    <col min="9478" max="9478" width="22.85546875" style="1" customWidth="1"/>
    <col min="9479" max="9479" width="59.7109375" style="1" bestFit="1" customWidth="1"/>
    <col min="9480" max="9480" width="57.85546875" style="1" bestFit="1" customWidth="1"/>
    <col min="9481" max="9481" width="35.28515625" style="1" bestFit="1" customWidth="1"/>
    <col min="9482" max="9482" width="28.140625" style="1" bestFit="1" customWidth="1"/>
    <col min="9483" max="9483" width="33.140625" style="1" bestFit="1" customWidth="1"/>
    <col min="9484" max="9484" width="26" style="1" bestFit="1" customWidth="1"/>
    <col min="9485" max="9485" width="19.140625" style="1" bestFit="1" customWidth="1"/>
    <col min="9486" max="9486" width="10.42578125" style="1" customWidth="1"/>
    <col min="9487" max="9487" width="11.85546875" style="1" customWidth="1"/>
    <col min="9488" max="9488" width="14.7109375" style="1" customWidth="1"/>
    <col min="9489" max="9489" width="9" style="1" bestFit="1" customWidth="1"/>
    <col min="9490" max="9729" width="9.140625" style="1"/>
    <col min="9730" max="9730" width="4.7109375" style="1" bestFit="1" customWidth="1"/>
    <col min="9731" max="9731" width="9.7109375" style="1" bestFit="1" customWidth="1"/>
    <col min="9732" max="9732" width="10" style="1" bestFit="1" customWidth="1"/>
    <col min="9733" max="9733" width="8.85546875" style="1" bestFit="1" customWidth="1"/>
    <col min="9734" max="9734" width="22.85546875" style="1" customWidth="1"/>
    <col min="9735" max="9735" width="59.7109375" style="1" bestFit="1" customWidth="1"/>
    <col min="9736" max="9736" width="57.85546875" style="1" bestFit="1" customWidth="1"/>
    <col min="9737" max="9737" width="35.28515625" style="1" bestFit="1" customWidth="1"/>
    <col min="9738" max="9738" width="28.140625" style="1" bestFit="1" customWidth="1"/>
    <col min="9739" max="9739" width="33.140625" style="1" bestFit="1" customWidth="1"/>
    <col min="9740" max="9740" width="26" style="1" bestFit="1" customWidth="1"/>
    <col min="9741" max="9741" width="19.140625" style="1" bestFit="1" customWidth="1"/>
    <col min="9742" max="9742" width="10.42578125" style="1" customWidth="1"/>
    <col min="9743" max="9743" width="11.85546875" style="1" customWidth="1"/>
    <col min="9744" max="9744" width="14.7109375" style="1" customWidth="1"/>
    <col min="9745" max="9745" width="9" style="1" bestFit="1" customWidth="1"/>
    <col min="9746" max="9985" width="9.140625" style="1"/>
    <col min="9986" max="9986" width="4.7109375" style="1" bestFit="1" customWidth="1"/>
    <col min="9987" max="9987" width="9.7109375" style="1" bestFit="1" customWidth="1"/>
    <col min="9988" max="9988" width="10" style="1" bestFit="1" customWidth="1"/>
    <col min="9989" max="9989" width="8.85546875" style="1" bestFit="1" customWidth="1"/>
    <col min="9990" max="9990" width="22.85546875" style="1" customWidth="1"/>
    <col min="9991" max="9991" width="59.7109375" style="1" bestFit="1" customWidth="1"/>
    <col min="9992" max="9992" width="57.85546875" style="1" bestFit="1" customWidth="1"/>
    <col min="9993" max="9993" width="35.28515625" style="1" bestFit="1" customWidth="1"/>
    <col min="9994" max="9994" width="28.140625" style="1" bestFit="1" customWidth="1"/>
    <col min="9995" max="9995" width="33.140625" style="1" bestFit="1" customWidth="1"/>
    <col min="9996" max="9996" width="26" style="1" bestFit="1" customWidth="1"/>
    <col min="9997" max="9997" width="19.140625" style="1" bestFit="1" customWidth="1"/>
    <col min="9998" max="9998" width="10.42578125" style="1" customWidth="1"/>
    <col min="9999" max="9999" width="11.85546875" style="1" customWidth="1"/>
    <col min="10000" max="10000" width="14.7109375" style="1" customWidth="1"/>
    <col min="10001" max="10001" width="9" style="1" bestFit="1" customWidth="1"/>
    <col min="10002" max="10241" width="9.140625" style="1"/>
    <col min="10242" max="10242" width="4.7109375" style="1" bestFit="1" customWidth="1"/>
    <col min="10243" max="10243" width="9.7109375" style="1" bestFit="1" customWidth="1"/>
    <col min="10244" max="10244" width="10" style="1" bestFit="1" customWidth="1"/>
    <col min="10245" max="10245" width="8.85546875" style="1" bestFit="1" customWidth="1"/>
    <col min="10246" max="10246" width="22.85546875" style="1" customWidth="1"/>
    <col min="10247" max="10247" width="59.7109375" style="1" bestFit="1" customWidth="1"/>
    <col min="10248" max="10248" width="57.85546875" style="1" bestFit="1" customWidth="1"/>
    <col min="10249" max="10249" width="35.28515625" style="1" bestFit="1" customWidth="1"/>
    <col min="10250" max="10250" width="28.140625" style="1" bestFit="1" customWidth="1"/>
    <col min="10251" max="10251" width="33.140625" style="1" bestFit="1" customWidth="1"/>
    <col min="10252" max="10252" width="26" style="1" bestFit="1" customWidth="1"/>
    <col min="10253" max="10253" width="19.140625" style="1" bestFit="1" customWidth="1"/>
    <col min="10254" max="10254" width="10.42578125" style="1" customWidth="1"/>
    <col min="10255" max="10255" width="11.85546875" style="1" customWidth="1"/>
    <col min="10256" max="10256" width="14.7109375" style="1" customWidth="1"/>
    <col min="10257" max="10257" width="9" style="1" bestFit="1" customWidth="1"/>
    <col min="10258" max="10497" width="9.140625" style="1"/>
    <col min="10498" max="10498" width="4.7109375" style="1" bestFit="1" customWidth="1"/>
    <col min="10499" max="10499" width="9.7109375" style="1" bestFit="1" customWidth="1"/>
    <col min="10500" max="10500" width="10" style="1" bestFit="1" customWidth="1"/>
    <col min="10501" max="10501" width="8.85546875" style="1" bestFit="1" customWidth="1"/>
    <col min="10502" max="10502" width="22.85546875" style="1" customWidth="1"/>
    <col min="10503" max="10503" width="59.7109375" style="1" bestFit="1" customWidth="1"/>
    <col min="10504" max="10504" width="57.85546875" style="1" bestFit="1" customWidth="1"/>
    <col min="10505" max="10505" width="35.28515625" style="1" bestFit="1" customWidth="1"/>
    <col min="10506" max="10506" width="28.140625" style="1" bestFit="1" customWidth="1"/>
    <col min="10507" max="10507" width="33.140625" style="1" bestFit="1" customWidth="1"/>
    <col min="10508" max="10508" width="26" style="1" bestFit="1" customWidth="1"/>
    <col min="10509" max="10509" width="19.140625" style="1" bestFit="1" customWidth="1"/>
    <col min="10510" max="10510" width="10.42578125" style="1" customWidth="1"/>
    <col min="10511" max="10511" width="11.85546875" style="1" customWidth="1"/>
    <col min="10512" max="10512" width="14.7109375" style="1" customWidth="1"/>
    <col min="10513" max="10513" width="9" style="1" bestFit="1" customWidth="1"/>
    <col min="10514" max="10753" width="9.140625" style="1"/>
    <col min="10754" max="10754" width="4.7109375" style="1" bestFit="1" customWidth="1"/>
    <col min="10755" max="10755" width="9.7109375" style="1" bestFit="1" customWidth="1"/>
    <col min="10756" max="10756" width="10" style="1" bestFit="1" customWidth="1"/>
    <col min="10757" max="10757" width="8.85546875" style="1" bestFit="1" customWidth="1"/>
    <col min="10758" max="10758" width="22.85546875" style="1" customWidth="1"/>
    <col min="10759" max="10759" width="59.7109375" style="1" bestFit="1" customWidth="1"/>
    <col min="10760" max="10760" width="57.85546875" style="1" bestFit="1" customWidth="1"/>
    <col min="10761" max="10761" width="35.28515625" style="1" bestFit="1" customWidth="1"/>
    <col min="10762" max="10762" width="28.140625" style="1" bestFit="1" customWidth="1"/>
    <col min="10763" max="10763" width="33.140625" style="1" bestFit="1" customWidth="1"/>
    <col min="10764" max="10764" width="26" style="1" bestFit="1" customWidth="1"/>
    <col min="10765" max="10765" width="19.140625" style="1" bestFit="1" customWidth="1"/>
    <col min="10766" max="10766" width="10.42578125" style="1" customWidth="1"/>
    <col min="10767" max="10767" width="11.85546875" style="1" customWidth="1"/>
    <col min="10768" max="10768" width="14.7109375" style="1" customWidth="1"/>
    <col min="10769" max="10769" width="9" style="1" bestFit="1" customWidth="1"/>
    <col min="10770" max="11009" width="9.140625" style="1"/>
    <col min="11010" max="11010" width="4.7109375" style="1" bestFit="1" customWidth="1"/>
    <col min="11011" max="11011" width="9.7109375" style="1" bestFit="1" customWidth="1"/>
    <col min="11012" max="11012" width="10" style="1" bestFit="1" customWidth="1"/>
    <col min="11013" max="11013" width="8.85546875" style="1" bestFit="1" customWidth="1"/>
    <col min="11014" max="11014" width="22.85546875" style="1" customWidth="1"/>
    <col min="11015" max="11015" width="59.7109375" style="1" bestFit="1" customWidth="1"/>
    <col min="11016" max="11016" width="57.85546875" style="1" bestFit="1" customWidth="1"/>
    <col min="11017" max="11017" width="35.28515625" style="1" bestFit="1" customWidth="1"/>
    <col min="11018" max="11018" width="28.140625" style="1" bestFit="1" customWidth="1"/>
    <col min="11019" max="11019" width="33.140625" style="1" bestFit="1" customWidth="1"/>
    <col min="11020" max="11020" width="26" style="1" bestFit="1" customWidth="1"/>
    <col min="11021" max="11021" width="19.140625" style="1" bestFit="1" customWidth="1"/>
    <col min="11022" max="11022" width="10.42578125" style="1" customWidth="1"/>
    <col min="11023" max="11023" width="11.85546875" style="1" customWidth="1"/>
    <col min="11024" max="11024" width="14.7109375" style="1" customWidth="1"/>
    <col min="11025" max="11025" width="9" style="1" bestFit="1" customWidth="1"/>
    <col min="11026" max="11265" width="9.140625" style="1"/>
    <col min="11266" max="11266" width="4.7109375" style="1" bestFit="1" customWidth="1"/>
    <col min="11267" max="11267" width="9.7109375" style="1" bestFit="1" customWidth="1"/>
    <col min="11268" max="11268" width="10" style="1" bestFit="1" customWidth="1"/>
    <col min="11269" max="11269" width="8.85546875" style="1" bestFit="1" customWidth="1"/>
    <col min="11270" max="11270" width="22.85546875" style="1" customWidth="1"/>
    <col min="11271" max="11271" width="59.7109375" style="1" bestFit="1" customWidth="1"/>
    <col min="11272" max="11272" width="57.85546875" style="1" bestFit="1" customWidth="1"/>
    <col min="11273" max="11273" width="35.28515625" style="1" bestFit="1" customWidth="1"/>
    <col min="11274" max="11274" width="28.140625" style="1" bestFit="1" customWidth="1"/>
    <col min="11275" max="11275" width="33.140625" style="1" bestFit="1" customWidth="1"/>
    <col min="11276" max="11276" width="26" style="1" bestFit="1" customWidth="1"/>
    <col min="11277" max="11277" width="19.140625" style="1" bestFit="1" customWidth="1"/>
    <col min="11278" max="11278" width="10.42578125" style="1" customWidth="1"/>
    <col min="11279" max="11279" width="11.85546875" style="1" customWidth="1"/>
    <col min="11280" max="11280" width="14.7109375" style="1" customWidth="1"/>
    <col min="11281" max="11281" width="9" style="1" bestFit="1" customWidth="1"/>
    <col min="11282" max="11521" width="9.140625" style="1"/>
    <col min="11522" max="11522" width="4.7109375" style="1" bestFit="1" customWidth="1"/>
    <col min="11523" max="11523" width="9.7109375" style="1" bestFit="1" customWidth="1"/>
    <col min="11524" max="11524" width="10" style="1" bestFit="1" customWidth="1"/>
    <col min="11525" max="11525" width="8.85546875" style="1" bestFit="1" customWidth="1"/>
    <col min="11526" max="11526" width="22.85546875" style="1" customWidth="1"/>
    <col min="11527" max="11527" width="59.7109375" style="1" bestFit="1" customWidth="1"/>
    <col min="11528" max="11528" width="57.85546875" style="1" bestFit="1" customWidth="1"/>
    <col min="11529" max="11529" width="35.28515625" style="1" bestFit="1" customWidth="1"/>
    <col min="11530" max="11530" width="28.140625" style="1" bestFit="1" customWidth="1"/>
    <col min="11531" max="11531" width="33.140625" style="1" bestFit="1" customWidth="1"/>
    <col min="11532" max="11532" width="26" style="1" bestFit="1" customWidth="1"/>
    <col min="11533" max="11533" width="19.140625" style="1" bestFit="1" customWidth="1"/>
    <col min="11534" max="11534" width="10.42578125" style="1" customWidth="1"/>
    <col min="11535" max="11535" width="11.85546875" style="1" customWidth="1"/>
    <col min="11536" max="11536" width="14.7109375" style="1" customWidth="1"/>
    <col min="11537" max="11537" width="9" style="1" bestFit="1" customWidth="1"/>
    <col min="11538" max="11777" width="9.140625" style="1"/>
    <col min="11778" max="11778" width="4.7109375" style="1" bestFit="1" customWidth="1"/>
    <col min="11779" max="11779" width="9.7109375" style="1" bestFit="1" customWidth="1"/>
    <col min="11780" max="11780" width="10" style="1" bestFit="1" customWidth="1"/>
    <col min="11781" max="11781" width="8.85546875" style="1" bestFit="1" customWidth="1"/>
    <col min="11782" max="11782" width="22.85546875" style="1" customWidth="1"/>
    <col min="11783" max="11783" width="59.7109375" style="1" bestFit="1" customWidth="1"/>
    <col min="11784" max="11784" width="57.85546875" style="1" bestFit="1" customWidth="1"/>
    <col min="11785" max="11785" width="35.28515625" style="1" bestFit="1" customWidth="1"/>
    <col min="11786" max="11786" width="28.140625" style="1" bestFit="1" customWidth="1"/>
    <col min="11787" max="11787" width="33.140625" style="1" bestFit="1" customWidth="1"/>
    <col min="11788" max="11788" width="26" style="1" bestFit="1" customWidth="1"/>
    <col min="11789" max="11789" width="19.140625" style="1" bestFit="1" customWidth="1"/>
    <col min="11790" max="11790" width="10.42578125" style="1" customWidth="1"/>
    <col min="11791" max="11791" width="11.85546875" style="1" customWidth="1"/>
    <col min="11792" max="11792" width="14.7109375" style="1" customWidth="1"/>
    <col min="11793" max="11793" width="9" style="1" bestFit="1" customWidth="1"/>
    <col min="11794" max="12033" width="9.140625" style="1"/>
    <col min="12034" max="12034" width="4.7109375" style="1" bestFit="1" customWidth="1"/>
    <col min="12035" max="12035" width="9.7109375" style="1" bestFit="1" customWidth="1"/>
    <col min="12036" max="12036" width="10" style="1" bestFit="1" customWidth="1"/>
    <col min="12037" max="12037" width="8.85546875" style="1" bestFit="1" customWidth="1"/>
    <col min="12038" max="12038" width="22.85546875" style="1" customWidth="1"/>
    <col min="12039" max="12039" width="59.7109375" style="1" bestFit="1" customWidth="1"/>
    <col min="12040" max="12040" width="57.85546875" style="1" bestFit="1" customWidth="1"/>
    <col min="12041" max="12041" width="35.28515625" style="1" bestFit="1" customWidth="1"/>
    <col min="12042" max="12042" width="28.140625" style="1" bestFit="1" customWidth="1"/>
    <col min="12043" max="12043" width="33.140625" style="1" bestFit="1" customWidth="1"/>
    <col min="12044" max="12044" width="26" style="1" bestFit="1" customWidth="1"/>
    <col min="12045" max="12045" width="19.140625" style="1" bestFit="1" customWidth="1"/>
    <col min="12046" max="12046" width="10.42578125" style="1" customWidth="1"/>
    <col min="12047" max="12047" width="11.85546875" style="1" customWidth="1"/>
    <col min="12048" max="12048" width="14.7109375" style="1" customWidth="1"/>
    <col min="12049" max="12049" width="9" style="1" bestFit="1" customWidth="1"/>
    <col min="12050" max="12289" width="9.140625" style="1"/>
    <col min="12290" max="12290" width="4.7109375" style="1" bestFit="1" customWidth="1"/>
    <col min="12291" max="12291" width="9.7109375" style="1" bestFit="1" customWidth="1"/>
    <col min="12292" max="12292" width="10" style="1" bestFit="1" customWidth="1"/>
    <col min="12293" max="12293" width="8.85546875" style="1" bestFit="1" customWidth="1"/>
    <col min="12294" max="12294" width="22.85546875" style="1" customWidth="1"/>
    <col min="12295" max="12295" width="59.7109375" style="1" bestFit="1" customWidth="1"/>
    <col min="12296" max="12296" width="57.85546875" style="1" bestFit="1" customWidth="1"/>
    <col min="12297" max="12297" width="35.28515625" style="1" bestFit="1" customWidth="1"/>
    <col min="12298" max="12298" width="28.140625" style="1" bestFit="1" customWidth="1"/>
    <col min="12299" max="12299" width="33.140625" style="1" bestFit="1" customWidth="1"/>
    <col min="12300" max="12300" width="26" style="1" bestFit="1" customWidth="1"/>
    <col min="12301" max="12301" width="19.140625" style="1" bestFit="1" customWidth="1"/>
    <col min="12302" max="12302" width="10.42578125" style="1" customWidth="1"/>
    <col min="12303" max="12303" width="11.85546875" style="1" customWidth="1"/>
    <col min="12304" max="12304" width="14.7109375" style="1" customWidth="1"/>
    <col min="12305" max="12305" width="9" style="1" bestFit="1" customWidth="1"/>
    <col min="12306" max="12545" width="9.140625" style="1"/>
    <col min="12546" max="12546" width="4.7109375" style="1" bestFit="1" customWidth="1"/>
    <col min="12547" max="12547" width="9.7109375" style="1" bestFit="1" customWidth="1"/>
    <col min="12548" max="12548" width="10" style="1" bestFit="1" customWidth="1"/>
    <col min="12549" max="12549" width="8.85546875" style="1" bestFit="1" customWidth="1"/>
    <col min="12550" max="12550" width="22.85546875" style="1" customWidth="1"/>
    <col min="12551" max="12551" width="59.7109375" style="1" bestFit="1" customWidth="1"/>
    <col min="12552" max="12552" width="57.85546875" style="1" bestFit="1" customWidth="1"/>
    <col min="12553" max="12553" width="35.28515625" style="1" bestFit="1" customWidth="1"/>
    <col min="12554" max="12554" width="28.140625" style="1" bestFit="1" customWidth="1"/>
    <col min="12555" max="12555" width="33.140625" style="1" bestFit="1" customWidth="1"/>
    <col min="12556" max="12556" width="26" style="1" bestFit="1" customWidth="1"/>
    <col min="12557" max="12557" width="19.140625" style="1" bestFit="1" customWidth="1"/>
    <col min="12558" max="12558" width="10.42578125" style="1" customWidth="1"/>
    <col min="12559" max="12559" width="11.85546875" style="1" customWidth="1"/>
    <col min="12560" max="12560" width="14.7109375" style="1" customWidth="1"/>
    <col min="12561" max="12561" width="9" style="1" bestFit="1" customWidth="1"/>
    <col min="12562" max="12801" width="9.140625" style="1"/>
    <col min="12802" max="12802" width="4.7109375" style="1" bestFit="1" customWidth="1"/>
    <col min="12803" max="12803" width="9.7109375" style="1" bestFit="1" customWidth="1"/>
    <col min="12804" max="12804" width="10" style="1" bestFit="1" customWidth="1"/>
    <col min="12805" max="12805" width="8.85546875" style="1" bestFit="1" customWidth="1"/>
    <col min="12806" max="12806" width="22.85546875" style="1" customWidth="1"/>
    <col min="12807" max="12807" width="59.7109375" style="1" bestFit="1" customWidth="1"/>
    <col min="12808" max="12808" width="57.85546875" style="1" bestFit="1" customWidth="1"/>
    <col min="12809" max="12809" width="35.28515625" style="1" bestFit="1" customWidth="1"/>
    <col min="12810" max="12810" width="28.140625" style="1" bestFit="1" customWidth="1"/>
    <col min="12811" max="12811" width="33.140625" style="1" bestFit="1" customWidth="1"/>
    <col min="12812" max="12812" width="26" style="1" bestFit="1" customWidth="1"/>
    <col min="12813" max="12813" width="19.140625" style="1" bestFit="1" customWidth="1"/>
    <col min="12814" max="12814" width="10.42578125" style="1" customWidth="1"/>
    <col min="12815" max="12815" width="11.85546875" style="1" customWidth="1"/>
    <col min="12816" max="12816" width="14.7109375" style="1" customWidth="1"/>
    <col min="12817" max="12817" width="9" style="1" bestFit="1" customWidth="1"/>
    <col min="12818" max="13057" width="9.140625" style="1"/>
    <col min="13058" max="13058" width="4.7109375" style="1" bestFit="1" customWidth="1"/>
    <col min="13059" max="13059" width="9.7109375" style="1" bestFit="1" customWidth="1"/>
    <col min="13060" max="13060" width="10" style="1" bestFit="1" customWidth="1"/>
    <col min="13061" max="13061" width="8.85546875" style="1" bestFit="1" customWidth="1"/>
    <col min="13062" max="13062" width="22.85546875" style="1" customWidth="1"/>
    <col min="13063" max="13063" width="59.7109375" style="1" bestFit="1" customWidth="1"/>
    <col min="13064" max="13064" width="57.85546875" style="1" bestFit="1" customWidth="1"/>
    <col min="13065" max="13065" width="35.28515625" style="1" bestFit="1" customWidth="1"/>
    <col min="13066" max="13066" width="28.140625" style="1" bestFit="1" customWidth="1"/>
    <col min="13067" max="13067" width="33.140625" style="1" bestFit="1" customWidth="1"/>
    <col min="13068" max="13068" width="26" style="1" bestFit="1" customWidth="1"/>
    <col min="13069" max="13069" width="19.140625" style="1" bestFit="1" customWidth="1"/>
    <col min="13070" max="13070" width="10.42578125" style="1" customWidth="1"/>
    <col min="13071" max="13071" width="11.85546875" style="1" customWidth="1"/>
    <col min="13072" max="13072" width="14.7109375" style="1" customWidth="1"/>
    <col min="13073" max="13073" width="9" style="1" bestFit="1" customWidth="1"/>
    <col min="13074" max="13313" width="9.140625" style="1"/>
    <col min="13314" max="13314" width="4.7109375" style="1" bestFit="1" customWidth="1"/>
    <col min="13315" max="13315" width="9.7109375" style="1" bestFit="1" customWidth="1"/>
    <col min="13316" max="13316" width="10" style="1" bestFit="1" customWidth="1"/>
    <col min="13317" max="13317" width="8.85546875" style="1" bestFit="1" customWidth="1"/>
    <col min="13318" max="13318" width="22.85546875" style="1" customWidth="1"/>
    <col min="13319" max="13319" width="59.7109375" style="1" bestFit="1" customWidth="1"/>
    <col min="13320" max="13320" width="57.85546875" style="1" bestFit="1" customWidth="1"/>
    <col min="13321" max="13321" width="35.28515625" style="1" bestFit="1" customWidth="1"/>
    <col min="13322" max="13322" width="28.140625" style="1" bestFit="1" customWidth="1"/>
    <col min="13323" max="13323" width="33.140625" style="1" bestFit="1" customWidth="1"/>
    <col min="13324" max="13324" width="26" style="1" bestFit="1" customWidth="1"/>
    <col min="13325" max="13325" width="19.140625" style="1" bestFit="1" customWidth="1"/>
    <col min="13326" max="13326" width="10.42578125" style="1" customWidth="1"/>
    <col min="13327" max="13327" width="11.85546875" style="1" customWidth="1"/>
    <col min="13328" max="13328" width="14.7109375" style="1" customWidth="1"/>
    <col min="13329" max="13329" width="9" style="1" bestFit="1" customWidth="1"/>
    <col min="13330" max="13569" width="9.140625" style="1"/>
    <col min="13570" max="13570" width="4.7109375" style="1" bestFit="1" customWidth="1"/>
    <col min="13571" max="13571" width="9.7109375" style="1" bestFit="1" customWidth="1"/>
    <col min="13572" max="13572" width="10" style="1" bestFit="1" customWidth="1"/>
    <col min="13573" max="13573" width="8.85546875" style="1" bestFit="1" customWidth="1"/>
    <col min="13574" max="13574" width="22.85546875" style="1" customWidth="1"/>
    <col min="13575" max="13575" width="59.7109375" style="1" bestFit="1" customWidth="1"/>
    <col min="13576" max="13576" width="57.85546875" style="1" bestFit="1" customWidth="1"/>
    <col min="13577" max="13577" width="35.28515625" style="1" bestFit="1" customWidth="1"/>
    <col min="13578" max="13578" width="28.140625" style="1" bestFit="1" customWidth="1"/>
    <col min="13579" max="13579" width="33.140625" style="1" bestFit="1" customWidth="1"/>
    <col min="13580" max="13580" width="26" style="1" bestFit="1" customWidth="1"/>
    <col min="13581" max="13581" width="19.140625" style="1" bestFit="1" customWidth="1"/>
    <col min="13582" max="13582" width="10.42578125" style="1" customWidth="1"/>
    <col min="13583" max="13583" width="11.85546875" style="1" customWidth="1"/>
    <col min="13584" max="13584" width="14.7109375" style="1" customWidth="1"/>
    <col min="13585" max="13585" width="9" style="1" bestFit="1" customWidth="1"/>
    <col min="13586" max="13825" width="9.140625" style="1"/>
    <col min="13826" max="13826" width="4.7109375" style="1" bestFit="1" customWidth="1"/>
    <col min="13827" max="13827" width="9.7109375" style="1" bestFit="1" customWidth="1"/>
    <col min="13828" max="13828" width="10" style="1" bestFit="1" customWidth="1"/>
    <col min="13829" max="13829" width="8.85546875" style="1" bestFit="1" customWidth="1"/>
    <col min="13830" max="13830" width="22.85546875" style="1" customWidth="1"/>
    <col min="13831" max="13831" width="59.7109375" style="1" bestFit="1" customWidth="1"/>
    <col min="13832" max="13832" width="57.85546875" style="1" bestFit="1" customWidth="1"/>
    <col min="13833" max="13833" width="35.28515625" style="1" bestFit="1" customWidth="1"/>
    <col min="13834" max="13834" width="28.140625" style="1" bestFit="1" customWidth="1"/>
    <col min="13835" max="13835" width="33.140625" style="1" bestFit="1" customWidth="1"/>
    <col min="13836" max="13836" width="26" style="1" bestFit="1" customWidth="1"/>
    <col min="13837" max="13837" width="19.140625" style="1" bestFit="1" customWidth="1"/>
    <col min="13838" max="13838" width="10.42578125" style="1" customWidth="1"/>
    <col min="13839" max="13839" width="11.85546875" style="1" customWidth="1"/>
    <col min="13840" max="13840" width="14.7109375" style="1" customWidth="1"/>
    <col min="13841" max="13841" width="9" style="1" bestFit="1" customWidth="1"/>
    <col min="13842" max="14081" width="9.140625" style="1"/>
    <col min="14082" max="14082" width="4.7109375" style="1" bestFit="1" customWidth="1"/>
    <col min="14083" max="14083" width="9.7109375" style="1" bestFit="1" customWidth="1"/>
    <col min="14084" max="14084" width="10" style="1" bestFit="1" customWidth="1"/>
    <col min="14085" max="14085" width="8.85546875" style="1" bestFit="1" customWidth="1"/>
    <col min="14086" max="14086" width="22.85546875" style="1" customWidth="1"/>
    <col min="14087" max="14087" width="59.7109375" style="1" bestFit="1" customWidth="1"/>
    <col min="14088" max="14088" width="57.85546875" style="1" bestFit="1" customWidth="1"/>
    <col min="14089" max="14089" width="35.28515625" style="1" bestFit="1" customWidth="1"/>
    <col min="14090" max="14090" width="28.140625" style="1" bestFit="1" customWidth="1"/>
    <col min="14091" max="14091" width="33.140625" style="1" bestFit="1" customWidth="1"/>
    <col min="14092" max="14092" width="26" style="1" bestFit="1" customWidth="1"/>
    <col min="14093" max="14093" width="19.140625" style="1" bestFit="1" customWidth="1"/>
    <col min="14094" max="14094" width="10.42578125" style="1" customWidth="1"/>
    <col min="14095" max="14095" width="11.85546875" style="1" customWidth="1"/>
    <col min="14096" max="14096" width="14.7109375" style="1" customWidth="1"/>
    <col min="14097" max="14097" width="9" style="1" bestFit="1" customWidth="1"/>
    <col min="14098" max="14337" width="9.140625" style="1"/>
    <col min="14338" max="14338" width="4.7109375" style="1" bestFit="1" customWidth="1"/>
    <col min="14339" max="14339" width="9.7109375" style="1" bestFit="1" customWidth="1"/>
    <col min="14340" max="14340" width="10" style="1" bestFit="1" customWidth="1"/>
    <col min="14341" max="14341" width="8.85546875" style="1" bestFit="1" customWidth="1"/>
    <col min="14342" max="14342" width="22.85546875" style="1" customWidth="1"/>
    <col min="14343" max="14343" width="59.7109375" style="1" bestFit="1" customWidth="1"/>
    <col min="14344" max="14344" width="57.85546875" style="1" bestFit="1" customWidth="1"/>
    <col min="14345" max="14345" width="35.28515625" style="1" bestFit="1" customWidth="1"/>
    <col min="14346" max="14346" width="28.140625" style="1" bestFit="1" customWidth="1"/>
    <col min="14347" max="14347" width="33.140625" style="1" bestFit="1" customWidth="1"/>
    <col min="14348" max="14348" width="26" style="1" bestFit="1" customWidth="1"/>
    <col min="14349" max="14349" width="19.140625" style="1" bestFit="1" customWidth="1"/>
    <col min="14350" max="14350" width="10.42578125" style="1" customWidth="1"/>
    <col min="14351" max="14351" width="11.85546875" style="1" customWidth="1"/>
    <col min="14352" max="14352" width="14.7109375" style="1" customWidth="1"/>
    <col min="14353" max="14353" width="9" style="1" bestFit="1" customWidth="1"/>
    <col min="14354" max="14593" width="9.140625" style="1"/>
    <col min="14594" max="14594" width="4.7109375" style="1" bestFit="1" customWidth="1"/>
    <col min="14595" max="14595" width="9.7109375" style="1" bestFit="1" customWidth="1"/>
    <col min="14596" max="14596" width="10" style="1" bestFit="1" customWidth="1"/>
    <col min="14597" max="14597" width="8.85546875" style="1" bestFit="1" customWidth="1"/>
    <col min="14598" max="14598" width="22.85546875" style="1" customWidth="1"/>
    <col min="14599" max="14599" width="59.7109375" style="1" bestFit="1" customWidth="1"/>
    <col min="14600" max="14600" width="57.85546875" style="1" bestFit="1" customWidth="1"/>
    <col min="14601" max="14601" width="35.28515625" style="1" bestFit="1" customWidth="1"/>
    <col min="14602" max="14602" width="28.140625" style="1" bestFit="1" customWidth="1"/>
    <col min="14603" max="14603" width="33.140625" style="1" bestFit="1" customWidth="1"/>
    <col min="14604" max="14604" width="26" style="1" bestFit="1" customWidth="1"/>
    <col min="14605" max="14605" width="19.140625" style="1" bestFit="1" customWidth="1"/>
    <col min="14606" max="14606" width="10.42578125" style="1" customWidth="1"/>
    <col min="14607" max="14607" width="11.85546875" style="1" customWidth="1"/>
    <col min="14608" max="14608" width="14.7109375" style="1" customWidth="1"/>
    <col min="14609" max="14609" width="9" style="1" bestFit="1" customWidth="1"/>
    <col min="14610" max="14849" width="9.140625" style="1"/>
    <col min="14850" max="14850" width="4.7109375" style="1" bestFit="1" customWidth="1"/>
    <col min="14851" max="14851" width="9.7109375" style="1" bestFit="1" customWidth="1"/>
    <col min="14852" max="14852" width="10" style="1" bestFit="1" customWidth="1"/>
    <col min="14853" max="14853" width="8.85546875" style="1" bestFit="1" customWidth="1"/>
    <col min="14854" max="14854" width="22.85546875" style="1" customWidth="1"/>
    <col min="14855" max="14855" width="59.7109375" style="1" bestFit="1" customWidth="1"/>
    <col min="14856" max="14856" width="57.85546875" style="1" bestFit="1" customWidth="1"/>
    <col min="14857" max="14857" width="35.28515625" style="1" bestFit="1" customWidth="1"/>
    <col min="14858" max="14858" width="28.140625" style="1" bestFit="1" customWidth="1"/>
    <col min="14859" max="14859" width="33.140625" style="1" bestFit="1" customWidth="1"/>
    <col min="14860" max="14860" width="26" style="1" bestFit="1" customWidth="1"/>
    <col min="14861" max="14861" width="19.140625" style="1" bestFit="1" customWidth="1"/>
    <col min="14862" max="14862" width="10.42578125" style="1" customWidth="1"/>
    <col min="14863" max="14863" width="11.85546875" style="1" customWidth="1"/>
    <col min="14864" max="14864" width="14.7109375" style="1" customWidth="1"/>
    <col min="14865" max="14865" width="9" style="1" bestFit="1" customWidth="1"/>
    <col min="14866" max="15105" width="9.140625" style="1"/>
    <col min="15106" max="15106" width="4.7109375" style="1" bestFit="1" customWidth="1"/>
    <col min="15107" max="15107" width="9.7109375" style="1" bestFit="1" customWidth="1"/>
    <col min="15108" max="15108" width="10" style="1" bestFit="1" customWidth="1"/>
    <col min="15109" max="15109" width="8.85546875" style="1" bestFit="1" customWidth="1"/>
    <col min="15110" max="15110" width="22.85546875" style="1" customWidth="1"/>
    <col min="15111" max="15111" width="59.7109375" style="1" bestFit="1" customWidth="1"/>
    <col min="15112" max="15112" width="57.85546875" style="1" bestFit="1" customWidth="1"/>
    <col min="15113" max="15113" width="35.28515625" style="1" bestFit="1" customWidth="1"/>
    <col min="15114" max="15114" width="28.140625" style="1" bestFit="1" customWidth="1"/>
    <col min="15115" max="15115" width="33.140625" style="1" bestFit="1" customWidth="1"/>
    <col min="15116" max="15116" width="26" style="1" bestFit="1" customWidth="1"/>
    <col min="15117" max="15117" width="19.140625" style="1" bestFit="1" customWidth="1"/>
    <col min="15118" max="15118" width="10.42578125" style="1" customWidth="1"/>
    <col min="15119" max="15119" width="11.85546875" style="1" customWidth="1"/>
    <col min="15120" max="15120" width="14.7109375" style="1" customWidth="1"/>
    <col min="15121" max="15121" width="9" style="1" bestFit="1" customWidth="1"/>
    <col min="15122" max="15361" width="9.140625" style="1"/>
    <col min="15362" max="15362" width="4.7109375" style="1" bestFit="1" customWidth="1"/>
    <col min="15363" max="15363" width="9.7109375" style="1" bestFit="1" customWidth="1"/>
    <col min="15364" max="15364" width="10" style="1" bestFit="1" customWidth="1"/>
    <col min="15365" max="15365" width="8.85546875" style="1" bestFit="1" customWidth="1"/>
    <col min="15366" max="15366" width="22.85546875" style="1" customWidth="1"/>
    <col min="15367" max="15367" width="59.7109375" style="1" bestFit="1" customWidth="1"/>
    <col min="15368" max="15368" width="57.85546875" style="1" bestFit="1" customWidth="1"/>
    <col min="15369" max="15369" width="35.28515625" style="1" bestFit="1" customWidth="1"/>
    <col min="15370" max="15370" width="28.140625" style="1" bestFit="1" customWidth="1"/>
    <col min="15371" max="15371" width="33.140625" style="1" bestFit="1" customWidth="1"/>
    <col min="15372" max="15372" width="26" style="1" bestFit="1" customWidth="1"/>
    <col min="15373" max="15373" width="19.140625" style="1" bestFit="1" customWidth="1"/>
    <col min="15374" max="15374" width="10.42578125" style="1" customWidth="1"/>
    <col min="15375" max="15375" width="11.85546875" style="1" customWidth="1"/>
    <col min="15376" max="15376" width="14.7109375" style="1" customWidth="1"/>
    <col min="15377" max="15377" width="9" style="1" bestFit="1" customWidth="1"/>
    <col min="15378" max="15617" width="9.140625" style="1"/>
    <col min="15618" max="15618" width="4.7109375" style="1" bestFit="1" customWidth="1"/>
    <col min="15619" max="15619" width="9.7109375" style="1" bestFit="1" customWidth="1"/>
    <col min="15620" max="15620" width="10" style="1" bestFit="1" customWidth="1"/>
    <col min="15621" max="15621" width="8.85546875" style="1" bestFit="1" customWidth="1"/>
    <col min="15622" max="15622" width="22.85546875" style="1" customWidth="1"/>
    <col min="15623" max="15623" width="59.7109375" style="1" bestFit="1" customWidth="1"/>
    <col min="15624" max="15624" width="57.85546875" style="1" bestFit="1" customWidth="1"/>
    <col min="15625" max="15625" width="35.28515625" style="1" bestFit="1" customWidth="1"/>
    <col min="15626" max="15626" width="28.140625" style="1" bestFit="1" customWidth="1"/>
    <col min="15627" max="15627" width="33.140625" style="1" bestFit="1" customWidth="1"/>
    <col min="15628" max="15628" width="26" style="1" bestFit="1" customWidth="1"/>
    <col min="15629" max="15629" width="19.140625" style="1" bestFit="1" customWidth="1"/>
    <col min="15630" max="15630" width="10.42578125" style="1" customWidth="1"/>
    <col min="15631" max="15631" width="11.85546875" style="1" customWidth="1"/>
    <col min="15632" max="15632" width="14.7109375" style="1" customWidth="1"/>
    <col min="15633" max="15633" width="9" style="1" bestFit="1" customWidth="1"/>
    <col min="15634" max="15873" width="9.140625" style="1"/>
    <col min="15874" max="15874" width="4.7109375" style="1" bestFit="1" customWidth="1"/>
    <col min="15875" max="15875" width="9.7109375" style="1" bestFit="1" customWidth="1"/>
    <col min="15876" max="15876" width="10" style="1" bestFit="1" customWidth="1"/>
    <col min="15877" max="15877" width="8.85546875" style="1" bestFit="1" customWidth="1"/>
    <col min="15878" max="15878" width="22.85546875" style="1" customWidth="1"/>
    <col min="15879" max="15879" width="59.7109375" style="1" bestFit="1" customWidth="1"/>
    <col min="15880" max="15880" width="57.85546875" style="1" bestFit="1" customWidth="1"/>
    <col min="15881" max="15881" width="35.28515625" style="1" bestFit="1" customWidth="1"/>
    <col min="15882" max="15882" width="28.140625" style="1" bestFit="1" customWidth="1"/>
    <col min="15883" max="15883" width="33.140625" style="1" bestFit="1" customWidth="1"/>
    <col min="15884" max="15884" width="26" style="1" bestFit="1" customWidth="1"/>
    <col min="15885" max="15885" width="19.140625" style="1" bestFit="1" customWidth="1"/>
    <col min="15886" max="15886" width="10.42578125" style="1" customWidth="1"/>
    <col min="15887" max="15887" width="11.85546875" style="1" customWidth="1"/>
    <col min="15888" max="15888" width="14.7109375" style="1" customWidth="1"/>
    <col min="15889" max="15889" width="9" style="1" bestFit="1" customWidth="1"/>
    <col min="15890" max="16129" width="9.140625" style="1"/>
    <col min="16130" max="16130" width="4.7109375" style="1" bestFit="1" customWidth="1"/>
    <col min="16131" max="16131" width="9.7109375" style="1" bestFit="1" customWidth="1"/>
    <col min="16132" max="16132" width="10" style="1" bestFit="1" customWidth="1"/>
    <col min="16133" max="16133" width="8.85546875" style="1" bestFit="1" customWidth="1"/>
    <col min="16134" max="16134" width="22.85546875" style="1" customWidth="1"/>
    <col min="16135" max="16135" width="59.7109375" style="1" bestFit="1" customWidth="1"/>
    <col min="16136" max="16136" width="57.85546875" style="1" bestFit="1" customWidth="1"/>
    <col min="16137" max="16137" width="35.28515625" style="1" bestFit="1" customWidth="1"/>
    <col min="16138" max="16138" width="28.140625" style="1" bestFit="1" customWidth="1"/>
    <col min="16139" max="16139" width="33.140625" style="1" bestFit="1" customWidth="1"/>
    <col min="16140" max="16140" width="26" style="1" bestFit="1" customWidth="1"/>
    <col min="16141" max="16141" width="19.140625" style="1" bestFit="1" customWidth="1"/>
    <col min="16142" max="16142" width="10.42578125" style="1" customWidth="1"/>
    <col min="16143" max="16143" width="11.85546875" style="1" customWidth="1"/>
    <col min="16144" max="16144" width="14.7109375" style="1" customWidth="1"/>
    <col min="16145" max="16145" width="9" style="1" bestFit="1" customWidth="1"/>
    <col min="16146" max="16384" width="9.140625" style="1"/>
  </cols>
  <sheetData>
    <row r="1" spans="1:18" x14ac:dyDescent="0.25">
      <c r="H1" s="1"/>
      <c r="R1" s="1"/>
    </row>
    <row r="2" spans="1:18" s="366" customFormat="1" ht="18" customHeight="1" x14ac:dyDescent="0.25">
      <c r="A2" s="50" t="s">
        <v>3537</v>
      </c>
    </row>
    <row r="3" spans="1:18" x14ac:dyDescent="0.25">
      <c r="H3" s="1"/>
      <c r="O3" s="2"/>
      <c r="P3" s="2"/>
      <c r="R3" s="1"/>
    </row>
    <row r="4" spans="1:18" s="8" customFormat="1" ht="52.5" customHeight="1" x14ac:dyDescent="0.2">
      <c r="A4" s="418" t="s">
        <v>1</v>
      </c>
      <c r="B4" s="420" t="s">
        <v>2</v>
      </c>
      <c r="C4" s="420" t="s">
        <v>3</v>
      </c>
      <c r="D4" s="420" t="s">
        <v>4</v>
      </c>
      <c r="E4" s="418" t="s">
        <v>5</v>
      </c>
      <c r="F4" s="418" t="s">
        <v>6</v>
      </c>
      <c r="G4" s="418" t="s">
        <v>7</v>
      </c>
      <c r="H4" s="424" t="s">
        <v>8</v>
      </c>
      <c r="I4" s="424"/>
      <c r="J4" s="418" t="s">
        <v>9</v>
      </c>
      <c r="K4" s="425" t="s">
        <v>10</v>
      </c>
      <c r="L4" s="762"/>
      <c r="M4" s="427" t="s">
        <v>11</v>
      </c>
      <c r="N4" s="427"/>
      <c r="O4" s="763" t="s">
        <v>12</v>
      </c>
      <c r="P4" s="764"/>
      <c r="Q4" s="418" t="s">
        <v>13</v>
      </c>
      <c r="R4" s="418" t="s">
        <v>14</v>
      </c>
    </row>
    <row r="5" spans="1:18" s="8" customFormat="1" x14ac:dyDescent="0.2">
      <c r="A5" s="419"/>
      <c r="B5" s="421"/>
      <c r="C5" s="421"/>
      <c r="D5" s="421"/>
      <c r="E5" s="419"/>
      <c r="F5" s="419"/>
      <c r="G5" s="419"/>
      <c r="H5" s="38" t="s">
        <v>15</v>
      </c>
      <c r="I5" s="39" t="s">
        <v>16</v>
      </c>
      <c r="J5" s="419"/>
      <c r="K5" s="40">
        <v>2020</v>
      </c>
      <c r="L5" s="40">
        <v>2021</v>
      </c>
      <c r="M5" s="40">
        <v>2020</v>
      </c>
      <c r="N5" s="40">
        <v>2021</v>
      </c>
      <c r="O5" s="42">
        <v>2020</v>
      </c>
      <c r="P5" s="42">
        <v>2021</v>
      </c>
      <c r="Q5" s="419"/>
      <c r="R5" s="419"/>
    </row>
    <row r="6" spans="1:18" s="8" customFormat="1" x14ac:dyDescent="0.2">
      <c r="A6" s="38" t="s">
        <v>17</v>
      </c>
      <c r="B6" s="39" t="s">
        <v>18</v>
      </c>
      <c r="C6" s="39" t="s">
        <v>19</v>
      </c>
      <c r="D6" s="39" t="s">
        <v>20</v>
      </c>
      <c r="E6" s="38" t="s">
        <v>21</v>
      </c>
      <c r="F6" s="38" t="s">
        <v>22</v>
      </c>
      <c r="G6" s="38" t="s">
        <v>23</v>
      </c>
      <c r="H6" s="38" t="s">
        <v>24</v>
      </c>
      <c r="I6" s="39" t="s">
        <v>25</v>
      </c>
      <c r="J6" s="38" t="s">
        <v>26</v>
      </c>
      <c r="K6" s="40" t="s">
        <v>27</v>
      </c>
      <c r="L6" s="40" t="s">
        <v>28</v>
      </c>
      <c r="M6" s="40" t="s">
        <v>29</v>
      </c>
      <c r="N6" s="40" t="s">
        <v>30</v>
      </c>
      <c r="O6" s="41" t="s">
        <v>31</v>
      </c>
      <c r="P6" s="41" t="s">
        <v>32</v>
      </c>
      <c r="Q6" s="38" t="s">
        <v>33</v>
      </c>
      <c r="R6" s="38" t="s">
        <v>34</v>
      </c>
    </row>
    <row r="7" spans="1:18" s="8" customFormat="1" ht="120" customHeight="1" x14ac:dyDescent="0.2">
      <c r="A7" s="51">
        <v>1</v>
      </c>
      <c r="B7" s="52" t="s">
        <v>59</v>
      </c>
      <c r="C7" s="52">
        <v>1</v>
      </c>
      <c r="D7" s="52">
        <v>3</v>
      </c>
      <c r="E7" s="52" t="s">
        <v>1136</v>
      </c>
      <c r="F7" s="52" t="s">
        <v>3197</v>
      </c>
      <c r="G7" s="52" t="s">
        <v>65</v>
      </c>
      <c r="H7" s="52" t="s">
        <v>1137</v>
      </c>
      <c r="I7" s="53" t="s">
        <v>1138</v>
      </c>
      <c r="J7" s="52" t="s">
        <v>3198</v>
      </c>
      <c r="K7" s="54" t="s">
        <v>1139</v>
      </c>
      <c r="L7" s="54"/>
      <c r="M7" s="55">
        <v>56292.81</v>
      </c>
      <c r="N7" s="54"/>
      <c r="O7" s="55">
        <v>56292.81</v>
      </c>
      <c r="P7" s="55"/>
      <c r="Q7" s="52" t="s">
        <v>1140</v>
      </c>
      <c r="R7" s="52" t="s">
        <v>1141</v>
      </c>
    </row>
    <row r="8" spans="1:18" s="8" customFormat="1" ht="105" customHeight="1" x14ac:dyDescent="0.2">
      <c r="A8" s="51">
        <v>2</v>
      </c>
      <c r="B8" s="52" t="s">
        <v>59</v>
      </c>
      <c r="C8" s="52">
        <v>1</v>
      </c>
      <c r="D8" s="52">
        <v>3</v>
      </c>
      <c r="E8" s="52" t="s">
        <v>1142</v>
      </c>
      <c r="F8" s="52" t="s">
        <v>1143</v>
      </c>
      <c r="G8" s="52" t="s">
        <v>1144</v>
      </c>
      <c r="H8" s="52" t="s">
        <v>1145</v>
      </c>
      <c r="I8" s="53" t="s">
        <v>1146</v>
      </c>
      <c r="J8" s="52" t="s">
        <v>1147</v>
      </c>
      <c r="K8" s="54" t="s">
        <v>2374</v>
      </c>
      <c r="L8" s="54"/>
      <c r="M8" s="55">
        <v>64689.5</v>
      </c>
      <c r="N8" s="54"/>
      <c r="O8" s="55">
        <v>64689.5</v>
      </c>
      <c r="P8" s="55"/>
      <c r="Q8" s="52" t="s">
        <v>1149</v>
      </c>
      <c r="R8" s="52" t="s">
        <v>1150</v>
      </c>
    </row>
    <row r="9" spans="1:18" s="8" customFormat="1" ht="91.5" customHeight="1" x14ac:dyDescent="0.2">
      <c r="A9" s="51">
        <v>3</v>
      </c>
      <c r="B9" s="52" t="s">
        <v>70</v>
      </c>
      <c r="C9" s="52">
        <v>5</v>
      </c>
      <c r="D9" s="52">
        <v>4</v>
      </c>
      <c r="E9" s="52" t="s">
        <v>1151</v>
      </c>
      <c r="F9" s="52" t="s">
        <v>1152</v>
      </c>
      <c r="G9" s="52" t="s">
        <v>65</v>
      </c>
      <c r="H9" s="52" t="s">
        <v>1137</v>
      </c>
      <c r="I9" s="53" t="s">
        <v>1153</v>
      </c>
      <c r="J9" s="52" t="s">
        <v>1154</v>
      </c>
      <c r="K9" s="54" t="s">
        <v>1139</v>
      </c>
      <c r="L9" s="54"/>
      <c r="M9" s="55">
        <v>107487</v>
      </c>
      <c r="N9" s="54"/>
      <c r="O9" s="55">
        <v>107487</v>
      </c>
      <c r="P9" s="55"/>
      <c r="Q9" s="52" t="s">
        <v>3199</v>
      </c>
      <c r="R9" s="52" t="s">
        <v>1155</v>
      </c>
    </row>
    <row r="10" spans="1:18" s="8" customFormat="1" ht="99" customHeight="1" x14ac:dyDescent="0.2">
      <c r="A10" s="51">
        <v>4</v>
      </c>
      <c r="B10" s="52" t="s">
        <v>70</v>
      </c>
      <c r="C10" s="52">
        <v>5</v>
      </c>
      <c r="D10" s="52">
        <v>4</v>
      </c>
      <c r="E10" s="52" t="s">
        <v>1156</v>
      </c>
      <c r="F10" s="52" t="s">
        <v>1157</v>
      </c>
      <c r="G10" s="52" t="s">
        <v>1158</v>
      </c>
      <c r="H10" s="52" t="s">
        <v>1159</v>
      </c>
      <c r="I10" s="53" t="s">
        <v>1160</v>
      </c>
      <c r="J10" s="52" t="s">
        <v>1161</v>
      </c>
      <c r="K10" s="54" t="s">
        <v>1162</v>
      </c>
      <c r="L10" s="54"/>
      <c r="M10" s="55">
        <v>92336.13</v>
      </c>
      <c r="N10" s="54"/>
      <c r="O10" s="55">
        <v>92336.13</v>
      </c>
      <c r="P10" s="55"/>
      <c r="Q10" s="52" t="s">
        <v>1163</v>
      </c>
      <c r="R10" s="52" t="s">
        <v>1164</v>
      </c>
    </row>
    <row r="11" spans="1:18" s="8" customFormat="1" ht="126" customHeight="1" x14ac:dyDescent="0.2">
      <c r="A11" s="51">
        <v>5</v>
      </c>
      <c r="B11" s="52" t="s">
        <v>59</v>
      </c>
      <c r="C11" s="52">
        <v>1</v>
      </c>
      <c r="D11" s="52">
        <v>6</v>
      </c>
      <c r="E11" s="52" t="s">
        <v>1165</v>
      </c>
      <c r="F11" s="52" t="s">
        <v>1166</v>
      </c>
      <c r="G11" s="52" t="s">
        <v>1167</v>
      </c>
      <c r="H11" s="52" t="s">
        <v>1168</v>
      </c>
      <c r="I11" s="53" t="s">
        <v>1169</v>
      </c>
      <c r="J11" s="52" t="s">
        <v>1170</v>
      </c>
      <c r="K11" s="54" t="s">
        <v>1139</v>
      </c>
      <c r="L11" s="54"/>
      <c r="M11" s="55">
        <v>39995</v>
      </c>
      <c r="N11" s="54"/>
      <c r="O11" s="55">
        <v>39995</v>
      </c>
      <c r="P11" s="55"/>
      <c r="Q11" s="52" t="s">
        <v>1171</v>
      </c>
      <c r="R11" s="52" t="s">
        <v>1172</v>
      </c>
    </row>
    <row r="12" spans="1:18" s="8" customFormat="1" ht="129.75" customHeight="1" x14ac:dyDescent="0.2">
      <c r="A12" s="51">
        <v>6</v>
      </c>
      <c r="B12" s="52" t="s">
        <v>59</v>
      </c>
      <c r="C12" s="52">
        <v>1</v>
      </c>
      <c r="D12" s="52">
        <v>6</v>
      </c>
      <c r="E12" s="52" t="s">
        <v>1173</v>
      </c>
      <c r="F12" s="52" t="s">
        <v>1174</v>
      </c>
      <c r="G12" s="52" t="s">
        <v>3200</v>
      </c>
      <c r="H12" s="52" t="s">
        <v>1175</v>
      </c>
      <c r="I12" s="53" t="s">
        <v>1176</v>
      </c>
      <c r="J12" s="52" t="s">
        <v>3201</v>
      </c>
      <c r="K12" s="54" t="s">
        <v>1139</v>
      </c>
      <c r="L12" s="54"/>
      <c r="M12" s="55">
        <v>57128</v>
      </c>
      <c r="N12" s="54"/>
      <c r="O12" s="55">
        <v>57128</v>
      </c>
      <c r="P12" s="55"/>
      <c r="Q12" s="52" t="s">
        <v>1149</v>
      </c>
      <c r="R12" s="52" t="s">
        <v>1150</v>
      </c>
    </row>
    <row r="13" spans="1:18" s="8" customFormat="1" ht="162" customHeight="1" x14ac:dyDescent="0.2">
      <c r="A13" s="51">
        <v>7</v>
      </c>
      <c r="B13" s="52" t="s">
        <v>59</v>
      </c>
      <c r="C13" s="52">
        <v>1</v>
      </c>
      <c r="D13" s="52">
        <v>6</v>
      </c>
      <c r="E13" s="52" t="s">
        <v>1177</v>
      </c>
      <c r="F13" s="52" t="s">
        <v>1178</v>
      </c>
      <c r="G13" s="52" t="s">
        <v>1167</v>
      </c>
      <c r="H13" s="52" t="s">
        <v>1179</v>
      </c>
      <c r="I13" s="53" t="s">
        <v>1180</v>
      </c>
      <c r="J13" s="52" t="s">
        <v>1181</v>
      </c>
      <c r="K13" s="54" t="s">
        <v>1148</v>
      </c>
      <c r="L13" s="54"/>
      <c r="M13" s="55">
        <v>34201.449999999997</v>
      </c>
      <c r="N13" s="54"/>
      <c r="O13" s="55">
        <v>34201.449999999997</v>
      </c>
      <c r="P13" s="55"/>
      <c r="Q13" s="52" t="s">
        <v>1182</v>
      </c>
      <c r="R13" s="52" t="s">
        <v>1183</v>
      </c>
    </row>
    <row r="14" spans="1:18" s="8" customFormat="1" ht="112.5" customHeight="1" x14ac:dyDescent="0.2">
      <c r="A14" s="51">
        <v>8</v>
      </c>
      <c r="B14" s="52" t="s">
        <v>59</v>
      </c>
      <c r="C14" s="52">
        <v>1</v>
      </c>
      <c r="D14" s="52">
        <v>6</v>
      </c>
      <c r="E14" s="52" t="s">
        <v>1184</v>
      </c>
      <c r="F14" s="52" t="s">
        <v>3202</v>
      </c>
      <c r="G14" s="52" t="s">
        <v>1185</v>
      </c>
      <c r="H14" s="53" t="s">
        <v>1186</v>
      </c>
      <c r="I14" s="53" t="s">
        <v>1187</v>
      </c>
      <c r="J14" s="52" t="s">
        <v>1188</v>
      </c>
      <c r="K14" s="54" t="s">
        <v>1189</v>
      </c>
      <c r="L14" s="54"/>
      <c r="M14" s="55">
        <v>12732.3</v>
      </c>
      <c r="N14" s="54"/>
      <c r="O14" s="55">
        <v>12732.3</v>
      </c>
      <c r="P14" s="55"/>
      <c r="Q14" s="52" t="s">
        <v>1182</v>
      </c>
      <c r="R14" s="52" t="s">
        <v>1183</v>
      </c>
    </row>
    <row r="15" spans="1:18" s="8" customFormat="1" ht="99.75" customHeight="1" x14ac:dyDescent="0.2">
      <c r="A15" s="51">
        <v>9</v>
      </c>
      <c r="B15" s="52" t="s">
        <v>59</v>
      </c>
      <c r="C15" s="52">
        <v>1</v>
      </c>
      <c r="D15" s="52">
        <v>6</v>
      </c>
      <c r="E15" s="52" t="s">
        <v>1190</v>
      </c>
      <c r="F15" s="52" t="s">
        <v>1191</v>
      </c>
      <c r="G15" s="52" t="s">
        <v>1192</v>
      </c>
      <c r="H15" s="52" t="s">
        <v>1193</v>
      </c>
      <c r="I15" s="53" t="s">
        <v>1194</v>
      </c>
      <c r="J15" s="52" t="s">
        <v>1195</v>
      </c>
      <c r="K15" s="54" t="s">
        <v>2374</v>
      </c>
      <c r="L15" s="54"/>
      <c r="M15" s="55">
        <v>80566.06</v>
      </c>
      <c r="N15" s="54"/>
      <c r="O15" s="55">
        <v>80566.06</v>
      </c>
      <c r="P15" s="55"/>
      <c r="Q15" s="52" t="s">
        <v>1196</v>
      </c>
      <c r="R15" s="52" t="s">
        <v>1197</v>
      </c>
    </row>
    <row r="16" spans="1:18" s="8" customFormat="1" ht="99.75" customHeight="1" x14ac:dyDescent="0.2">
      <c r="A16" s="51">
        <v>10</v>
      </c>
      <c r="B16" s="52" t="s">
        <v>59</v>
      </c>
      <c r="C16" s="52">
        <v>1</v>
      </c>
      <c r="D16" s="52">
        <v>6</v>
      </c>
      <c r="E16" s="52" t="s">
        <v>1198</v>
      </c>
      <c r="F16" s="52" t="s">
        <v>1199</v>
      </c>
      <c r="G16" s="52" t="s">
        <v>1200</v>
      </c>
      <c r="H16" s="52" t="s">
        <v>1045</v>
      </c>
      <c r="I16" s="53" t="s">
        <v>1201</v>
      </c>
      <c r="J16" s="52" t="s">
        <v>3203</v>
      </c>
      <c r="K16" s="54" t="s">
        <v>1139</v>
      </c>
      <c r="L16" s="54"/>
      <c r="M16" s="55">
        <v>83358</v>
      </c>
      <c r="N16" s="54"/>
      <c r="O16" s="55">
        <v>83358</v>
      </c>
      <c r="P16" s="55"/>
      <c r="Q16" s="52" t="s">
        <v>1202</v>
      </c>
      <c r="R16" s="52" t="s">
        <v>1203</v>
      </c>
    </row>
    <row r="17" spans="1:18" s="8" customFormat="1" ht="100.5" customHeight="1" x14ac:dyDescent="0.2">
      <c r="A17" s="51">
        <v>11</v>
      </c>
      <c r="B17" s="52" t="s">
        <v>70</v>
      </c>
      <c r="C17" s="52">
        <v>1</v>
      </c>
      <c r="D17" s="52">
        <v>6</v>
      </c>
      <c r="E17" s="52" t="s">
        <v>1204</v>
      </c>
      <c r="F17" s="52" t="s">
        <v>3204</v>
      </c>
      <c r="G17" s="52" t="s">
        <v>1205</v>
      </c>
      <c r="H17" s="52" t="s">
        <v>1206</v>
      </c>
      <c r="I17" s="53" t="s">
        <v>1207</v>
      </c>
      <c r="J17" s="52" t="s">
        <v>1208</v>
      </c>
      <c r="K17" s="54" t="s">
        <v>1139</v>
      </c>
      <c r="L17" s="54"/>
      <c r="M17" s="55">
        <v>103124.34</v>
      </c>
      <c r="N17" s="54"/>
      <c r="O17" s="55">
        <v>103124.34</v>
      </c>
      <c r="P17" s="55"/>
      <c r="Q17" s="52" t="s">
        <v>1209</v>
      </c>
      <c r="R17" s="52" t="s">
        <v>1210</v>
      </c>
    </row>
    <row r="18" spans="1:18" s="8" customFormat="1" ht="99" customHeight="1" x14ac:dyDescent="0.2">
      <c r="A18" s="51">
        <v>12</v>
      </c>
      <c r="B18" s="52" t="s">
        <v>59</v>
      </c>
      <c r="C18" s="52">
        <v>1</v>
      </c>
      <c r="D18" s="52">
        <v>6</v>
      </c>
      <c r="E18" s="52" t="s">
        <v>1211</v>
      </c>
      <c r="F18" s="52" t="s">
        <v>3205</v>
      </c>
      <c r="G18" s="52" t="s">
        <v>1167</v>
      </c>
      <c r="H18" s="52" t="s">
        <v>1168</v>
      </c>
      <c r="I18" s="53" t="s">
        <v>1212</v>
      </c>
      <c r="J18" s="52" t="s">
        <v>1213</v>
      </c>
      <c r="K18" s="54" t="s">
        <v>1139</v>
      </c>
      <c r="L18" s="54"/>
      <c r="M18" s="55">
        <v>21649</v>
      </c>
      <c r="N18" s="54"/>
      <c r="O18" s="55">
        <v>21649</v>
      </c>
      <c r="P18" s="55"/>
      <c r="Q18" s="52" t="s">
        <v>1182</v>
      </c>
      <c r="R18" s="52" t="s">
        <v>1183</v>
      </c>
    </row>
    <row r="19" spans="1:18" s="8" customFormat="1" ht="125.25" customHeight="1" x14ac:dyDescent="0.2">
      <c r="A19" s="51">
        <v>13</v>
      </c>
      <c r="B19" s="52" t="s">
        <v>55</v>
      </c>
      <c r="C19" s="52">
        <v>1</v>
      </c>
      <c r="D19" s="52">
        <v>9</v>
      </c>
      <c r="E19" s="52" t="s">
        <v>1214</v>
      </c>
      <c r="F19" s="52" t="s">
        <v>1215</v>
      </c>
      <c r="G19" s="52" t="s">
        <v>1216</v>
      </c>
      <c r="H19" s="52" t="s">
        <v>1217</v>
      </c>
      <c r="I19" s="53" t="s">
        <v>324</v>
      </c>
      <c r="J19" s="52" t="s">
        <v>3206</v>
      </c>
      <c r="K19" s="54" t="s">
        <v>1139</v>
      </c>
      <c r="L19" s="54"/>
      <c r="M19" s="55">
        <v>67527</v>
      </c>
      <c r="N19" s="54"/>
      <c r="O19" s="55">
        <v>67527</v>
      </c>
      <c r="P19" s="55"/>
      <c r="Q19" s="52" t="s">
        <v>1149</v>
      </c>
      <c r="R19" s="52" t="s">
        <v>1150</v>
      </c>
    </row>
    <row r="20" spans="1:18" s="8" customFormat="1" ht="93.75" customHeight="1" x14ac:dyDescent="0.2">
      <c r="A20" s="51">
        <v>14</v>
      </c>
      <c r="B20" s="52" t="s">
        <v>70</v>
      </c>
      <c r="C20" s="52">
        <v>1</v>
      </c>
      <c r="D20" s="52">
        <v>13</v>
      </c>
      <c r="E20" s="52" t="s">
        <v>1218</v>
      </c>
      <c r="F20" s="52" t="s">
        <v>3207</v>
      </c>
      <c r="G20" s="52" t="s">
        <v>1219</v>
      </c>
      <c r="H20" s="52" t="s">
        <v>1220</v>
      </c>
      <c r="I20" s="53" t="s">
        <v>1221</v>
      </c>
      <c r="J20" s="52" t="s">
        <v>1222</v>
      </c>
      <c r="K20" s="54" t="s">
        <v>1162</v>
      </c>
      <c r="L20" s="54"/>
      <c r="M20" s="55">
        <v>49711.24</v>
      </c>
      <c r="N20" s="54"/>
      <c r="O20" s="55">
        <v>49711.24</v>
      </c>
      <c r="P20" s="55"/>
      <c r="Q20" s="52" t="s">
        <v>1140</v>
      </c>
      <c r="R20" s="52" t="s">
        <v>1141</v>
      </c>
    </row>
    <row r="21" spans="1:18" s="8" customFormat="1" ht="101.25" customHeight="1" x14ac:dyDescent="0.2">
      <c r="A21" s="51">
        <v>15</v>
      </c>
      <c r="B21" s="52" t="s">
        <v>59</v>
      </c>
      <c r="C21" s="52" t="s">
        <v>499</v>
      </c>
      <c r="D21" s="52">
        <v>13</v>
      </c>
      <c r="E21" s="52" t="s">
        <v>1223</v>
      </c>
      <c r="F21" s="52" t="s">
        <v>1224</v>
      </c>
      <c r="G21" s="52" t="s">
        <v>1225</v>
      </c>
      <c r="H21" s="52" t="s">
        <v>1226</v>
      </c>
      <c r="I21" s="53" t="s">
        <v>1227</v>
      </c>
      <c r="J21" s="52" t="s">
        <v>1228</v>
      </c>
      <c r="K21" s="54" t="s">
        <v>1139</v>
      </c>
      <c r="L21" s="54"/>
      <c r="M21" s="55">
        <v>8182.31</v>
      </c>
      <c r="N21" s="54"/>
      <c r="O21" s="55">
        <v>8182.31</v>
      </c>
      <c r="P21" s="55"/>
      <c r="Q21" s="52" t="s">
        <v>1229</v>
      </c>
      <c r="R21" s="52" t="s">
        <v>1230</v>
      </c>
    </row>
    <row r="22" spans="1:18" ht="60" x14ac:dyDescent="0.25">
      <c r="A22" s="5">
        <v>16</v>
      </c>
      <c r="B22" s="56">
        <v>6</v>
      </c>
      <c r="C22" s="56">
        <v>1</v>
      </c>
      <c r="D22" s="56">
        <v>13</v>
      </c>
      <c r="E22" s="56" t="s">
        <v>1231</v>
      </c>
      <c r="F22" s="56" t="s">
        <v>3208</v>
      </c>
      <c r="G22" s="56" t="s">
        <v>1232</v>
      </c>
      <c r="H22" s="56" t="s">
        <v>1233</v>
      </c>
      <c r="I22" s="56" t="s">
        <v>1234</v>
      </c>
      <c r="J22" s="56" t="s">
        <v>1235</v>
      </c>
      <c r="K22" s="56" t="s">
        <v>1139</v>
      </c>
      <c r="L22" s="57"/>
      <c r="M22" s="31">
        <v>10301.030000000001</v>
      </c>
      <c r="N22" s="56"/>
      <c r="O22" s="57">
        <v>10301.030000000001</v>
      </c>
      <c r="P22" s="58"/>
      <c r="Q22" s="56" t="s">
        <v>1182</v>
      </c>
      <c r="R22" s="56" t="s">
        <v>1183</v>
      </c>
    </row>
    <row r="23" spans="1:18" ht="75" x14ac:dyDescent="0.25">
      <c r="A23" s="5">
        <v>17</v>
      </c>
      <c r="B23" s="56">
        <v>6</v>
      </c>
      <c r="C23" s="56">
        <v>1</v>
      </c>
      <c r="D23" s="56">
        <v>13</v>
      </c>
      <c r="E23" s="56" t="s">
        <v>1236</v>
      </c>
      <c r="F23" s="56" t="s">
        <v>1237</v>
      </c>
      <c r="G23" s="56" t="s">
        <v>1238</v>
      </c>
      <c r="H23" s="56" t="s">
        <v>1239</v>
      </c>
      <c r="I23" s="56" t="s">
        <v>1240</v>
      </c>
      <c r="J23" s="56" t="s">
        <v>1241</v>
      </c>
      <c r="K23" s="56" t="s">
        <v>1139</v>
      </c>
      <c r="L23" s="57"/>
      <c r="M23" s="31">
        <v>48963.22</v>
      </c>
      <c r="N23" s="56"/>
      <c r="O23" s="57">
        <v>48963.22</v>
      </c>
      <c r="P23" s="58"/>
      <c r="Q23" s="56" t="s">
        <v>1242</v>
      </c>
      <c r="R23" s="56" t="s">
        <v>1243</v>
      </c>
    </row>
    <row r="24" spans="1:18" ht="80.25" customHeight="1" x14ac:dyDescent="0.25">
      <c r="A24" s="5">
        <v>18</v>
      </c>
      <c r="B24" s="56">
        <v>6</v>
      </c>
      <c r="C24" s="30">
        <v>3</v>
      </c>
      <c r="D24" s="56">
        <v>13</v>
      </c>
      <c r="E24" s="56" t="s">
        <v>1244</v>
      </c>
      <c r="F24" s="56" t="s">
        <v>1245</v>
      </c>
      <c r="G24" s="56" t="s">
        <v>1246</v>
      </c>
      <c r="H24" s="56" t="s">
        <v>1247</v>
      </c>
      <c r="I24" s="56" t="s">
        <v>1248</v>
      </c>
      <c r="J24" s="56" t="s">
        <v>3209</v>
      </c>
      <c r="K24" s="56" t="s">
        <v>1139</v>
      </c>
      <c r="L24" s="57"/>
      <c r="M24" s="31">
        <v>35670</v>
      </c>
      <c r="N24" s="56"/>
      <c r="O24" s="57">
        <v>35670</v>
      </c>
      <c r="P24" s="58"/>
      <c r="Q24" s="56" t="s">
        <v>1249</v>
      </c>
      <c r="R24" s="56" t="s">
        <v>1250</v>
      </c>
    </row>
    <row r="25" spans="1:18" ht="120" x14ac:dyDescent="0.25">
      <c r="A25" s="5">
        <v>19</v>
      </c>
      <c r="B25" s="56">
        <v>5</v>
      </c>
      <c r="C25" s="56">
        <v>1</v>
      </c>
      <c r="D25" s="56">
        <v>13</v>
      </c>
      <c r="E25" s="56" t="s">
        <v>3210</v>
      </c>
      <c r="F25" s="56" t="s">
        <v>1251</v>
      </c>
      <c r="G25" s="56" t="s">
        <v>77</v>
      </c>
      <c r="H25" s="56" t="s">
        <v>1252</v>
      </c>
      <c r="I25" s="56" t="s">
        <v>1253</v>
      </c>
      <c r="J25" s="56" t="s">
        <v>3211</v>
      </c>
      <c r="K25" s="56" t="s">
        <v>1139</v>
      </c>
      <c r="L25" s="57"/>
      <c r="M25" s="31">
        <v>16207.34</v>
      </c>
      <c r="N25" s="56"/>
      <c r="O25" s="57">
        <v>16207.34</v>
      </c>
      <c r="P25" s="58"/>
      <c r="Q25" s="56" t="s">
        <v>1254</v>
      </c>
      <c r="R25" s="56" t="s">
        <v>1255</v>
      </c>
    </row>
    <row r="26" spans="1:18" ht="60" x14ac:dyDescent="0.25">
      <c r="A26" s="192">
        <v>20</v>
      </c>
      <c r="B26" s="276">
        <v>6</v>
      </c>
      <c r="C26" s="276">
        <v>5</v>
      </c>
      <c r="D26" s="276">
        <v>4</v>
      </c>
      <c r="E26" s="276" t="s">
        <v>2340</v>
      </c>
      <c r="F26" s="276" t="s">
        <v>3212</v>
      </c>
      <c r="G26" s="276" t="s">
        <v>2341</v>
      </c>
      <c r="H26" s="276" t="s">
        <v>2342</v>
      </c>
      <c r="I26" s="276" t="s">
        <v>2343</v>
      </c>
      <c r="J26" s="276" t="s">
        <v>2344</v>
      </c>
      <c r="K26" s="36"/>
      <c r="L26" s="276" t="s">
        <v>1162</v>
      </c>
      <c r="M26" s="213"/>
      <c r="N26" s="276">
        <v>79369.710000000006</v>
      </c>
      <c r="O26" s="277"/>
      <c r="P26" s="213">
        <v>79369.710000000006</v>
      </c>
      <c r="Q26" s="278" t="s">
        <v>1163</v>
      </c>
      <c r="R26" s="278" t="s">
        <v>1164</v>
      </c>
    </row>
    <row r="27" spans="1:18" ht="60" x14ac:dyDescent="0.25">
      <c r="A27" s="196">
        <v>21</v>
      </c>
      <c r="B27" s="282">
        <v>3</v>
      </c>
      <c r="C27" s="282">
        <v>5</v>
      </c>
      <c r="D27" s="282">
        <v>4</v>
      </c>
      <c r="E27" s="282" t="s">
        <v>1151</v>
      </c>
      <c r="F27" s="282" t="s">
        <v>1152</v>
      </c>
      <c r="G27" s="282" t="s">
        <v>65</v>
      </c>
      <c r="H27" s="282" t="s">
        <v>1137</v>
      </c>
      <c r="I27" s="285" t="s">
        <v>2345</v>
      </c>
      <c r="J27" s="282" t="s">
        <v>1154</v>
      </c>
      <c r="K27" s="282"/>
      <c r="L27" s="283" t="s">
        <v>1139</v>
      </c>
      <c r="M27" s="200"/>
      <c r="N27" s="282">
        <v>119758.5</v>
      </c>
      <c r="O27" s="283"/>
      <c r="P27" s="200">
        <v>119758.5</v>
      </c>
      <c r="Q27" s="282" t="s">
        <v>3199</v>
      </c>
      <c r="R27" s="282" t="s">
        <v>1155</v>
      </c>
    </row>
    <row r="28" spans="1:18" ht="75" x14ac:dyDescent="0.25">
      <c r="A28" s="196">
        <v>22</v>
      </c>
      <c r="B28" s="282">
        <v>1</v>
      </c>
      <c r="C28" s="282">
        <v>1</v>
      </c>
      <c r="D28" s="282">
        <v>9</v>
      </c>
      <c r="E28" s="282" t="s">
        <v>2346</v>
      </c>
      <c r="F28" s="282" t="s">
        <v>2347</v>
      </c>
      <c r="G28" s="282" t="s">
        <v>77</v>
      </c>
      <c r="H28" s="282" t="s">
        <v>2348</v>
      </c>
      <c r="I28" s="282" t="s">
        <v>2349</v>
      </c>
      <c r="J28" s="282" t="s">
        <v>2350</v>
      </c>
      <c r="K28" s="282"/>
      <c r="L28" s="283" t="s">
        <v>1162</v>
      </c>
      <c r="M28" s="200"/>
      <c r="N28" s="284">
        <v>84600</v>
      </c>
      <c r="O28" s="283"/>
      <c r="P28" s="215">
        <v>75000</v>
      </c>
      <c r="Q28" s="282" t="s">
        <v>2351</v>
      </c>
      <c r="R28" s="282" t="s">
        <v>2352</v>
      </c>
    </row>
    <row r="29" spans="1:18" ht="90" x14ac:dyDescent="0.25">
      <c r="A29" s="196">
        <v>23</v>
      </c>
      <c r="B29" s="282">
        <v>1</v>
      </c>
      <c r="C29" s="282">
        <v>1</v>
      </c>
      <c r="D29" s="282">
        <v>3</v>
      </c>
      <c r="E29" s="282" t="s">
        <v>2353</v>
      </c>
      <c r="F29" s="279" t="s">
        <v>3197</v>
      </c>
      <c r="G29" s="282" t="s">
        <v>65</v>
      </c>
      <c r="H29" s="279" t="s">
        <v>1137</v>
      </c>
      <c r="I29" s="285" t="s">
        <v>1288</v>
      </c>
      <c r="J29" s="279" t="s">
        <v>3198</v>
      </c>
      <c r="K29" s="282"/>
      <c r="L29" s="283" t="s">
        <v>1139</v>
      </c>
      <c r="M29" s="200"/>
      <c r="N29" s="284">
        <v>90253.64</v>
      </c>
      <c r="O29" s="283"/>
      <c r="P29" s="215">
        <v>77468.22</v>
      </c>
      <c r="Q29" s="279" t="s">
        <v>1140</v>
      </c>
      <c r="R29" s="279" t="s">
        <v>1141</v>
      </c>
    </row>
    <row r="30" spans="1:18" ht="45" x14ac:dyDescent="0.25">
      <c r="A30" s="196">
        <v>24</v>
      </c>
      <c r="B30" s="282">
        <v>5</v>
      </c>
      <c r="C30" s="282">
        <v>1</v>
      </c>
      <c r="D30" s="282">
        <v>13</v>
      </c>
      <c r="E30" s="282" t="s">
        <v>2354</v>
      </c>
      <c r="F30" s="282" t="s">
        <v>2355</v>
      </c>
      <c r="G30" s="282" t="s">
        <v>77</v>
      </c>
      <c r="H30" s="282" t="s">
        <v>2356</v>
      </c>
      <c r="I30" s="282" t="s">
        <v>565</v>
      </c>
      <c r="J30" s="282" t="s">
        <v>2357</v>
      </c>
      <c r="K30" s="282"/>
      <c r="L30" s="283" t="s">
        <v>2358</v>
      </c>
      <c r="M30" s="200"/>
      <c r="N30" s="284">
        <v>1998</v>
      </c>
      <c r="O30" s="283"/>
      <c r="P30" s="200">
        <v>1998</v>
      </c>
      <c r="Q30" s="282" t="s">
        <v>1254</v>
      </c>
      <c r="R30" s="282" t="s">
        <v>1255</v>
      </c>
    </row>
    <row r="31" spans="1:18" ht="75" x14ac:dyDescent="0.25">
      <c r="A31" s="196">
        <v>25</v>
      </c>
      <c r="B31" s="282">
        <v>6</v>
      </c>
      <c r="C31" s="282">
        <v>1</v>
      </c>
      <c r="D31" s="282">
        <v>6</v>
      </c>
      <c r="E31" s="282" t="s">
        <v>2359</v>
      </c>
      <c r="F31" s="282" t="s">
        <v>2360</v>
      </c>
      <c r="G31" s="282" t="s">
        <v>995</v>
      </c>
      <c r="H31" s="282" t="s">
        <v>2361</v>
      </c>
      <c r="I31" s="282" t="s">
        <v>2362</v>
      </c>
      <c r="J31" s="282" t="s">
        <v>3213</v>
      </c>
      <c r="K31" s="282"/>
      <c r="L31" s="283" t="s">
        <v>1139</v>
      </c>
      <c r="M31" s="200"/>
      <c r="N31" s="284">
        <v>77877</v>
      </c>
      <c r="O31" s="283"/>
      <c r="P31" s="200">
        <v>76332.5</v>
      </c>
      <c r="Q31" s="282" t="s">
        <v>3214</v>
      </c>
      <c r="R31" s="282" t="s">
        <v>1542</v>
      </c>
    </row>
    <row r="32" spans="1:18" ht="45" x14ac:dyDescent="0.25">
      <c r="A32" s="196">
        <v>26</v>
      </c>
      <c r="B32" s="282">
        <v>6</v>
      </c>
      <c r="C32" s="282">
        <v>1</v>
      </c>
      <c r="D32" s="282">
        <v>13</v>
      </c>
      <c r="E32" s="282" t="s">
        <v>2363</v>
      </c>
      <c r="F32" s="282" t="s">
        <v>2364</v>
      </c>
      <c r="G32" s="282" t="s">
        <v>1144</v>
      </c>
      <c r="H32" s="282" t="s">
        <v>2365</v>
      </c>
      <c r="I32" s="285" t="s">
        <v>2366</v>
      </c>
      <c r="J32" s="282" t="s">
        <v>2367</v>
      </c>
      <c r="K32" s="282"/>
      <c r="L32" s="283" t="s">
        <v>1139</v>
      </c>
      <c r="M32" s="200"/>
      <c r="N32" s="284">
        <v>98500</v>
      </c>
      <c r="O32" s="283"/>
      <c r="P32" s="200">
        <v>93000</v>
      </c>
      <c r="Q32" s="282" t="s">
        <v>2368</v>
      </c>
      <c r="R32" s="282" t="s">
        <v>2369</v>
      </c>
    </row>
    <row r="33" spans="1:18" ht="45" x14ac:dyDescent="0.25">
      <c r="A33" s="196">
        <v>27</v>
      </c>
      <c r="B33" s="282">
        <v>6</v>
      </c>
      <c r="C33" s="282">
        <v>5</v>
      </c>
      <c r="D33" s="282">
        <v>11</v>
      </c>
      <c r="E33" s="286" t="s">
        <v>2370</v>
      </c>
      <c r="F33" s="282" t="s">
        <v>3215</v>
      </c>
      <c r="G33" s="282" t="s">
        <v>77</v>
      </c>
      <c r="H33" s="282" t="s">
        <v>2371</v>
      </c>
      <c r="I33" s="282" t="s">
        <v>2372</v>
      </c>
      <c r="J33" s="282" t="s">
        <v>2373</v>
      </c>
      <c r="K33" s="282"/>
      <c r="L33" s="283" t="s">
        <v>2374</v>
      </c>
      <c r="M33" s="200"/>
      <c r="N33" s="284">
        <v>96482</v>
      </c>
      <c r="O33" s="283"/>
      <c r="P33" s="200">
        <v>87620</v>
      </c>
      <c r="Q33" s="282" t="s">
        <v>2375</v>
      </c>
      <c r="R33" s="282" t="s">
        <v>2376</v>
      </c>
    </row>
    <row r="34" spans="1:18" ht="60" x14ac:dyDescent="0.25">
      <c r="A34" s="196">
        <v>28</v>
      </c>
      <c r="B34" s="282">
        <v>1</v>
      </c>
      <c r="C34" s="282">
        <v>1</v>
      </c>
      <c r="D34" s="282">
        <v>6</v>
      </c>
      <c r="E34" s="282" t="s">
        <v>2377</v>
      </c>
      <c r="F34" s="282" t="s">
        <v>2378</v>
      </c>
      <c r="G34" s="282" t="s">
        <v>125</v>
      </c>
      <c r="H34" s="282" t="s">
        <v>2379</v>
      </c>
      <c r="I34" s="282" t="s">
        <v>1475</v>
      </c>
      <c r="J34" s="282" t="s">
        <v>2380</v>
      </c>
      <c r="K34" s="282"/>
      <c r="L34" s="283" t="s">
        <v>1139</v>
      </c>
      <c r="M34" s="200"/>
      <c r="N34" s="284">
        <v>97137.2</v>
      </c>
      <c r="O34" s="283"/>
      <c r="P34" s="200">
        <v>97137.2</v>
      </c>
      <c r="Q34" s="279" t="s">
        <v>1202</v>
      </c>
      <c r="R34" s="279" t="s">
        <v>1203</v>
      </c>
    </row>
    <row r="35" spans="1:18" ht="75" x14ac:dyDescent="0.25">
      <c r="A35" s="196">
        <v>29</v>
      </c>
      <c r="B35" s="282">
        <v>1</v>
      </c>
      <c r="C35" s="282">
        <v>1</v>
      </c>
      <c r="D35" s="282">
        <v>13</v>
      </c>
      <c r="E35" s="282" t="s">
        <v>2381</v>
      </c>
      <c r="F35" s="282" t="s">
        <v>2382</v>
      </c>
      <c r="G35" s="282" t="s">
        <v>115</v>
      </c>
      <c r="H35" s="282" t="s">
        <v>2356</v>
      </c>
      <c r="I35" s="287">
        <v>25600</v>
      </c>
      <c r="J35" s="282" t="s">
        <v>2383</v>
      </c>
      <c r="K35" s="282"/>
      <c r="L35" s="283" t="s">
        <v>1162</v>
      </c>
      <c r="M35" s="200"/>
      <c r="N35" s="284">
        <v>21092.18</v>
      </c>
      <c r="O35" s="283"/>
      <c r="P35" s="200">
        <v>18345.02</v>
      </c>
      <c r="Q35" s="282" t="s">
        <v>1254</v>
      </c>
      <c r="R35" s="282" t="s">
        <v>1255</v>
      </c>
    </row>
    <row r="36" spans="1:18" ht="120.75" customHeight="1" x14ac:dyDescent="0.25">
      <c r="A36" s="196">
        <v>30</v>
      </c>
      <c r="B36" s="282">
        <v>1</v>
      </c>
      <c r="C36" s="282">
        <v>1</v>
      </c>
      <c r="D36" s="282">
        <v>6</v>
      </c>
      <c r="E36" s="279" t="s">
        <v>2384</v>
      </c>
      <c r="F36" s="279" t="s">
        <v>3216</v>
      </c>
      <c r="G36" s="279" t="s">
        <v>3217</v>
      </c>
      <c r="H36" s="279" t="s">
        <v>2385</v>
      </c>
      <c r="I36" s="280" t="s">
        <v>2386</v>
      </c>
      <c r="J36" s="279" t="s">
        <v>1195</v>
      </c>
      <c r="K36" s="282"/>
      <c r="L36" s="283" t="s">
        <v>1139</v>
      </c>
      <c r="M36" s="200"/>
      <c r="N36" s="284">
        <v>141040.79999999999</v>
      </c>
      <c r="O36" s="283"/>
      <c r="P36" s="200">
        <v>128125.8</v>
      </c>
      <c r="Q36" s="279" t="s">
        <v>1196</v>
      </c>
      <c r="R36" s="279" t="s">
        <v>1197</v>
      </c>
    </row>
    <row r="37" spans="1:18" ht="90" x14ac:dyDescent="0.25">
      <c r="A37" s="196">
        <v>31</v>
      </c>
      <c r="B37" s="282">
        <v>1</v>
      </c>
      <c r="C37" s="282">
        <v>3</v>
      </c>
      <c r="D37" s="282">
        <v>10</v>
      </c>
      <c r="E37" s="282" t="s">
        <v>3218</v>
      </c>
      <c r="F37" s="282" t="s">
        <v>3219</v>
      </c>
      <c r="G37" s="282" t="s">
        <v>249</v>
      </c>
      <c r="H37" s="282" t="s">
        <v>2387</v>
      </c>
      <c r="I37" s="282" t="s">
        <v>2388</v>
      </c>
      <c r="J37" s="282" t="s">
        <v>3220</v>
      </c>
      <c r="K37" s="282"/>
      <c r="L37" s="283" t="s">
        <v>2389</v>
      </c>
      <c r="M37" s="200"/>
      <c r="N37" s="284">
        <v>59878.7</v>
      </c>
      <c r="O37" s="283"/>
      <c r="P37" s="200">
        <v>52418.720000000001</v>
      </c>
      <c r="Q37" s="279" t="s">
        <v>1182</v>
      </c>
      <c r="R37" s="279" t="s">
        <v>2390</v>
      </c>
    </row>
    <row r="38" spans="1:18" ht="90" x14ac:dyDescent="0.25">
      <c r="A38" s="198">
        <v>32</v>
      </c>
      <c r="B38" s="279">
        <v>1</v>
      </c>
      <c r="C38" s="279">
        <v>1</v>
      </c>
      <c r="D38" s="279">
        <v>6</v>
      </c>
      <c r="E38" s="279" t="s">
        <v>1184</v>
      </c>
      <c r="F38" s="279" t="s">
        <v>3221</v>
      </c>
      <c r="G38" s="279" t="s">
        <v>1185</v>
      </c>
      <c r="H38" s="280" t="s">
        <v>1186</v>
      </c>
      <c r="I38" s="280" t="s">
        <v>1187</v>
      </c>
      <c r="J38" s="279" t="s">
        <v>1188</v>
      </c>
      <c r="K38" s="226"/>
      <c r="L38" s="279" t="s">
        <v>1189</v>
      </c>
      <c r="M38" s="214"/>
      <c r="N38" s="288">
        <v>18432.3</v>
      </c>
      <c r="O38" s="281"/>
      <c r="P38" s="214">
        <v>12732.3</v>
      </c>
      <c r="Q38" s="279" t="s">
        <v>1182</v>
      </c>
      <c r="R38" s="279" t="s">
        <v>2390</v>
      </c>
    </row>
    <row r="39" spans="1:18" ht="90" x14ac:dyDescent="0.25">
      <c r="A39" s="196">
        <v>33</v>
      </c>
      <c r="B39" s="282">
        <v>6</v>
      </c>
      <c r="C39" s="282">
        <v>1</v>
      </c>
      <c r="D39" s="282">
        <v>13</v>
      </c>
      <c r="E39" s="282" t="s">
        <v>2391</v>
      </c>
      <c r="F39" s="279" t="s">
        <v>3207</v>
      </c>
      <c r="G39" s="279" t="s">
        <v>2392</v>
      </c>
      <c r="H39" s="279" t="s">
        <v>1220</v>
      </c>
      <c r="I39" s="280" t="s">
        <v>2393</v>
      </c>
      <c r="J39" s="279" t="s">
        <v>1222</v>
      </c>
      <c r="K39" s="282"/>
      <c r="L39" s="282" t="s">
        <v>1162</v>
      </c>
      <c r="M39" s="200"/>
      <c r="N39" s="284">
        <v>53214.27</v>
      </c>
      <c r="O39" s="283"/>
      <c r="P39" s="200">
        <v>44411.37</v>
      </c>
      <c r="Q39" s="279" t="s">
        <v>1140</v>
      </c>
      <c r="R39" s="279" t="s">
        <v>1141</v>
      </c>
    </row>
    <row r="40" spans="1:18" ht="90" x14ac:dyDescent="0.25">
      <c r="A40" s="196">
        <v>34</v>
      </c>
      <c r="B40" s="282">
        <v>3</v>
      </c>
      <c r="C40" s="282">
        <v>1</v>
      </c>
      <c r="D40" s="282">
        <v>3</v>
      </c>
      <c r="E40" s="282" t="s">
        <v>2394</v>
      </c>
      <c r="F40" s="282" t="s">
        <v>2395</v>
      </c>
      <c r="G40" s="282" t="s">
        <v>1144</v>
      </c>
      <c r="H40" s="282" t="s">
        <v>3222</v>
      </c>
      <c r="I40" s="282" t="s">
        <v>3223</v>
      </c>
      <c r="J40" s="282" t="s">
        <v>2396</v>
      </c>
      <c r="K40" s="282"/>
      <c r="L40" s="283" t="s">
        <v>1139</v>
      </c>
      <c r="M40" s="200"/>
      <c r="N40" s="284">
        <v>65986</v>
      </c>
      <c r="O40" s="283"/>
      <c r="P40" s="200">
        <v>57310</v>
      </c>
      <c r="Q40" s="282" t="s">
        <v>2397</v>
      </c>
      <c r="R40" s="282" t="s">
        <v>2398</v>
      </c>
    </row>
    <row r="41" spans="1:18" ht="75" x14ac:dyDescent="0.25">
      <c r="A41" s="196">
        <v>35</v>
      </c>
      <c r="B41" s="282">
        <v>6</v>
      </c>
      <c r="C41" s="282">
        <v>2</v>
      </c>
      <c r="D41" s="282">
        <v>10</v>
      </c>
      <c r="E41" s="282" t="s">
        <v>2399</v>
      </c>
      <c r="F41" s="282" t="s">
        <v>2400</v>
      </c>
      <c r="G41" s="282" t="s">
        <v>2401</v>
      </c>
      <c r="H41" s="279" t="s">
        <v>2402</v>
      </c>
      <c r="I41" s="282" t="s">
        <v>2403</v>
      </c>
      <c r="J41" s="282" t="s">
        <v>2404</v>
      </c>
      <c r="K41" s="282"/>
      <c r="L41" s="283" t="s">
        <v>1162</v>
      </c>
      <c r="M41" s="200"/>
      <c r="N41" s="284">
        <v>37484.65</v>
      </c>
      <c r="O41" s="283"/>
      <c r="P41" s="200">
        <v>31564.65</v>
      </c>
      <c r="Q41" s="282" t="s">
        <v>3224</v>
      </c>
      <c r="R41" s="282" t="s">
        <v>2405</v>
      </c>
    </row>
    <row r="42" spans="1:18" ht="120" x14ac:dyDescent="0.25">
      <c r="A42" s="196">
        <v>36</v>
      </c>
      <c r="B42" s="282">
        <v>1</v>
      </c>
      <c r="C42" s="282">
        <v>1</v>
      </c>
      <c r="D42" s="282">
        <v>6</v>
      </c>
      <c r="E42" s="282" t="s">
        <v>2406</v>
      </c>
      <c r="F42" s="282" t="s">
        <v>3225</v>
      </c>
      <c r="G42" s="282" t="s">
        <v>2407</v>
      </c>
      <c r="H42" s="282" t="s">
        <v>2408</v>
      </c>
      <c r="I42" s="282" t="s">
        <v>2409</v>
      </c>
      <c r="J42" s="282" t="s">
        <v>3226</v>
      </c>
      <c r="K42" s="282"/>
      <c r="L42" s="283" t="s">
        <v>2389</v>
      </c>
      <c r="M42" s="200"/>
      <c r="N42" s="284">
        <v>93270</v>
      </c>
      <c r="O42" s="283"/>
      <c r="P42" s="200">
        <v>93270</v>
      </c>
      <c r="Q42" s="282" t="s">
        <v>2410</v>
      </c>
      <c r="R42" s="282" t="s">
        <v>2411</v>
      </c>
    </row>
    <row r="43" spans="1:18" ht="165" x14ac:dyDescent="0.25">
      <c r="A43" s="196">
        <v>37</v>
      </c>
      <c r="B43" s="282">
        <v>5</v>
      </c>
      <c r="C43" s="282">
        <v>1</v>
      </c>
      <c r="D43" s="282">
        <v>6</v>
      </c>
      <c r="E43" s="282" t="s">
        <v>2412</v>
      </c>
      <c r="F43" s="282" t="s">
        <v>3227</v>
      </c>
      <c r="G43" s="282" t="s">
        <v>2413</v>
      </c>
      <c r="H43" s="282" t="s">
        <v>2414</v>
      </c>
      <c r="I43" s="282" t="s">
        <v>2415</v>
      </c>
      <c r="J43" s="282" t="s">
        <v>2416</v>
      </c>
      <c r="K43" s="226"/>
      <c r="L43" s="282" t="s">
        <v>2389</v>
      </c>
      <c r="M43" s="226"/>
      <c r="N43" s="200">
        <v>106250</v>
      </c>
      <c r="O43" s="284"/>
      <c r="P43" s="283">
        <v>105250</v>
      </c>
      <c r="Q43" s="289" t="s">
        <v>2417</v>
      </c>
      <c r="R43" s="282" t="s">
        <v>3228</v>
      </c>
    </row>
    <row r="44" spans="1:18" ht="135" x14ac:dyDescent="0.25">
      <c r="A44" s="196">
        <v>38</v>
      </c>
      <c r="B44" s="282">
        <v>1</v>
      </c>
      <c r="C44" s="282">
        <v>1</v>
      </c>
      <c r="D44" s="282">
        <v>13</v>
      </c>
      <c r="E44" s="282" t="s">
        <v>2418</v>
      </c>
      <c r="F44" s="282" t="s">
        <v>2419</v>
      </c>
      <c r="G44" s="282" t="s">
        <v>2420</v>
      </c>
      <c r="H44" s="282" t="s">
        <v>2421</v>
      </c>
      <c r="I44" s="282" t="s">
        <v>2422</v>
      </c>
      <c r="J44" s="282" t="s">
        <v>2423</v>
      </c>
      <c r="K44" s="226"/>
      <c r="L44" s="282" t="s">
        <v>1139</v>
      </c>
      <c r="M44" s="226"/>
      <c r="N44" s="200">
        <v>9185.1</v>
      </c>
      <c r="O44" s="284"/>
      <c r="P44" s="283">
        <v>7751.1</v>
      </c>
      <c r="Q44" s="282" t="s">
        <v>2424</v>
      </c>
      <c r="R44" s="282" t="s">
        <v>2425</v>
      </c>
    </row>
    <row r="45" spans="1:18" ht="105" x14ac:dyDescent="0.25">
      <c r="A45" s="196">
        <v>39</v>
      </c>
      <c r="B45" s="282">
        <v>6</v>
      </c>
      <c r="C45" s="282">
        <v>5</v>
      </c>
      <c r="D45" s="282">
        <v>11</v>
      </c>
      <c r="E45" s="282" t="s">
        <v>2426</v>
      </c>
      <c r="F45" s="282" t="s">
        <v>2427</v>
      </c>
      <c r="G45" s="282" t="s">
        <v>2428</v>
      </c>
      <c r="H45" s="282" t="s">
        <v>2356</v>
      </c>
      <c r="I45" s="282" t="s">
        <v>1475</v>
      </c>
      <c r="J45" s="282" t="s">
        <v>2429</v>
      </c>
      <c r="K45" s="226"/>
      <c r="L45" s="282" t="s">
        <v>2374</v>
      </c>
      <c r="M45" s="226"/>
      <c r="N45" s="200">
        <v>77495</v>
      </c>
      <c r="O45" s="284"/>
      <c r="P45" s="283">
        <v>67650</v>
      </c>
      <c r="Q45" s="282" t="s">
        <v>2430</v>
      </c>
      <c r="R45" s="282" t="s">
        <v>2431</v>
      </c>
    </row>
    <row r="46" spans="1:18" ht="75" x14ac:dyDescent="0.25">
      <c r="A46" s="196">
        <v>40</v>
      </c>
      <c r="B46" s="282">
        <v>6</v>
      </c>
      <c r="C46" s="282">
        <v>1</v>
      </c>
      <c r="D46" s="282">
        <v>13</v>
      </c>
      <c r="E46" s="282" t="s">
        <v>2432</v>
      </c>
      <c r="F46" s="282" t="s">
        <v>2433</v>
      </c>
      <c r="G46" s="282" t="s">
        <v>1185</v>
      </c>
      <c r="H46" s="282" t="s">
        <v>2434</v>
      </c>
      <c r="I46" s="282" t="s">
        <v>2349</v>
      </c>
      <c r="J46" s="282" t="s">
        <v>2435</v>
      </c>
      <c r="K46" s="226"/>
      <c r="L46" s="282" t="s">
        <v>1139</v>
      </c>
      <c r="M46" s="226"/>
      <c r="N46" s="200">
        <v>67507.399999999994</v>
      </c>
      <c r="O46" s="284"/>
      <c r="P46" s="283">
        <v>50000</v>
      </c>
      <c r="Q46" s="289" t="s">
        <v>2436</v>
      </c>
      <c r="R46" s="282" t="s">
        <v>2437</v>
      </c>
    </row>
    <row r="47" spans="1:18" ht="75" x14ac:dyDescent="0.25">
      <c r="A47" s="196">
        <v>41</v>
      </c>
      <c r="B47" s="282">
        <v>6</v>
      </c>
      <c r="C47" s="282">
        <v>5</v>
      </c>
      <c r="D47" s="282">
        <v>4</v>
      </c>
      <c r="E47" s="282" t="s">
        <v>2438</v>
      </c>
      <c r="F47" s="282" t="s">
        <v>2439</v>
      </c>
      <c r="G47" s="282" t="s">
        <v>2428</v>
      </c>
      <c r="H47" s="282" t="s">
        <v>2440</v>
      </c>
      <c r="I47" s="285" t="s">
        <v>233</v>
      </c>
      <c r="J47" s="282" t="s">
        <v>2441</v>
      </c>
      <c r="K47" s="226"/>
      <c r="L47" s="282" t="s">
        <v>2374</v>
      </c>
      <c r="M47" s="226"/>
      <c r="N47" s="200">
        <v>41345.99</v>
      </c>
      <c r="O47" s="284"/>
      <c r="P47" s="283">
        <v>40745.99</v>
      </c>
      <c r="Q47" s="279" t="s">
        <v>2442</v>
      </c>
      <c r="R47" s="279" t="s">
        <v>2443</v>
      </c>
    </row>
    <row r="48" spans="1:18" ht="90" x14ac:dyDescent="0.25">
      <c r="A48" s="196">
        <v>42</v>
      </c>
      <c r="B48" s="282">
        <v>1</v>
      </c>
      <c r="C48" s="282">
        <v>1</v>
      </c>
      <c r="D48" s="282">
        <v>6</v>
      </c>
      <c r="E48" s="282" t="s">
        <v>2444</v>
      </c>
      <c r="F48" s="282" t="s">
        <v>2445</v>
      </c>
      <c r="G48" s="282" t="s">
        <v>2446</v>
      </c>
      <c r="H48" s="282" t="s">
        <v>2421</v>
      </c>
      <c r="I48" s="282" t="s">
        <v>2447</v>
      </c>
      <c r="J48" s="282" t="s">
        <v>2448</v>
      </c>
      <c r="K48" s="226"/>
      <c r="L48" s="282" t="s">
        <v>2374</v>
      </c>
      <c r="M48" s="226"/>
      <c r="N48" s="200">
        <v>49194</v>
      </c>
      <c r="O48" s="284"/>
      <c r="P48" s="283">
        <v>41443</v>
      </c>
      <c r="Q48" s="289" t="s">
        <v>2449</v>
      </c>
      <c r="R48" s="282" t="s">
        <v>1183</v>
      </c>
    </row>
    <row r="49" spans="1:18" ht="75" x14ac:dyDescent="0.25">
      <c r="A49" s="196">
        <v>43</v>
      </c>
      <c r="B49" s="282">
        <v>6</v>
      </c>
      <c r="C49" s="282">
        <v>1</v>
      </c>
      <c r="D49" s="282">
        <v>13</v>
      </c>
      <c r="E49" s="282" t="s">
        <v>3229</v>
      </c>
      <c r="F49" s="282" t="s">
        <v>2450</v>
      </c>
      <c r="G49" s="282" t="s">
        <v>2428</v>
      </c>
      <c r="H49" s="282" t="s">
        <v>2440</v>
      </c>
      <c r="I49" s="285" t="s">
        <v>233</v>
      </c>
      <c r="J49" s="282" t="s">
        <v>2451</v>
      </c>
      <c r="K49" s="226"/>
      <c r="L49" s="282" t="s">
        <v>1139</v>
      </c>
      <c r="M49" s="226"/>
      <c r="N49" s="200">
        <v>60290</v>
      </c>
      <c r="O49" s="284"/>
      <c r="P49" s="290">
        <v>54261</v>
      </c>
      <c r="Q49" s="289" t="s">
        <v>2452</v>
      </c>
      <c r="R49" s="282" t="s">
        <v>2453</v>
      </c>
    </row>
    <row r="50" spans="1:18" ht="75" x14ac:dyDescent="0.25">
      <c r="A50" s="196">
        <v>44</v>
      </c>
      <c r="B50" s="282">
        <v>6</v>
      </c>
      <c r="C50" s="282">
        <v>5</v>
      </c>
      <c r="D50" s="282">
        <v>11</v>
      </c>
      <c r="E50" s="282" t="s">
        <v>2454</v>
      </c>
      <c r="F50" s="282" t="s">
        <v>2455</v>
      </c>
      <c r="G50" s="282" t="s">
        <v>2428</v>
      </c>
      <c r="H50" s="282" t="s">
        <v>2440</v>
      </c>
      <c r="I50" s="285" t="s">
        <v>2456</v>
      </c>
      <c r="J50" s="282" t="s">
        <v>2429</v>
      </c>
      <c r="K50" s="226"/>
      <c r="L50" s="282" t="s">
        <v>1139</v>
      </c>
      <c r="M50" s="226"/>
      <c r="N50" s="200">
        <v>37189</v>
      </c>
      <c r="O50" s="284"/>
      <c r="P50" s="283">
        <v>29475</v>
      </c>
      <c r="Q50" s="282" t="s">
        <v>2430</v>
      </c>
      <c r="R50" s="282" t="s">
        <v>2431</v>
      </c>
    </row>
    <row r="51" spans="1:18" ht="75" x14ac:dyDescent="0.25">
      <c r="A51" s="196">
        <v>45</v>
      </c>
      <c r="B51" s="282">
        <v>6</v>
      </c>
      <c r="C51" s="282">
        <v>1</v>
      </c>
      <c r="D51" s="282">
        <v>13</v>
      </c>
      <c r="E51" s="282" t="s">
        <v>2457</v>
      </c>
      <c r="F51" s="282" t="s">
        <v>2458</v>
      </c>
      <c r="G51" s="282" t="s">
        <v>2459</v>
      </c>
      <c r="H51" s="282" t="s">
        <v>2460</v>
      </c>
      <c r="I51" s="282" t="s">
        <v>2461</v>
      </c>
      <c r="J51" s="282" t="s">
        <v>2462</v>
      </c>
      <c r="K51" s="226"/>
      <c r="L51" s="282" t="s">
        <v>2389</v>
      </c>
      <c r="M51" s="226"/>
      <c r="N51" s="200">
        <v>33763.050000000003</v>
      </c>
      <c r="O51" s="284"/>
      <c r="P51" s="283">
        <v>26637.05</v>
      </c>
      <c r="Q51" s="289" t="s">
        <v>2449</v>
      </c>
      <c r="R51" s="282" t="s">
        <v>1183</v>
      </c>
    </row>
    <row r="52" spans="1:18" ht="90" x14ac:dyDescent="0.25">
      <c r="A52" s="196">
        <v>46</v>
      </c>
      <c r="B52" s="282">
        <v>6</v>
      </c>
      <c r="C52" s="282">
        <v>1</v>
      </c>
      <c r="D52" s="282">
        <v>13</v>
      </c>
      <c r="E52" s="282" t="s">
        <v>2463</v>
      </c>
      <c r="F52" s="282" t="s">
        <v>2464</v>
      </c>
      <c r="G52" s="282" t="s">
        <v>2465</v>
      </c>
      <c r="H52" s="282" t="s">
        <v>2466</v>
      </c>
      <c r="I52" s="282" t="s">
        <v>2467</v>
      </c>
      <c r="J52" s="282" t="s">
        <v>2468</v>
      </c>
      <c r="K52" s="226"/>
      <c r="L52" s="282" t="s">
        <v>1139</v>
      </c>
      <c r="M52" s="226"/>
      <c r="N52" s="200">
        <v>84300</v>
      </c>
      <c r="O52" s="284"/>
      <c r="P52" s="283">
        <v>75000</v>
      </c>
      <c r="Q52" s="289" t="s">
        <v>2469</v>
      </c>
      <c r="R52" s="282" t="s">
        <v>2369</v>
      </c>
    </row>
    <row r="53" spans="1:18" x14ac:dyDescent="0.25">
      <c r="H53" s="1"/>
      <c r="R53" s="1"/>
    </row>
    <row r="54" spans="1:18" x14ac:dyDescent="0.25">
      <c r="H54" s="1"/>
      <c r="M54" s="471"/>
      <c r="N54" s="568" t="s">
        <v>1368</v>
      </c>
      <c r="O54" s="569"/>
      <c r="P54" s="570"/>
      <c r="R54" s="1"/>
    </row>
    <row r="55" spans="1:18" x14ac:dyDescent="0.25">
      <c r="H55" s="1"/>
      <c r="M55" s="472"/>
      <c r="N55" s="686" t="s">
        <v>36</v>
      </c>
      <c r="O55" s="568" t="s">
        <v>0</v>
      </c>
      <c r="P55" s="570"/>
      <c r="R55" s="1"/>
    </row>
    <row r="56" spans="1:18" x14ac:dyDescent="0.25">
      <c r="H56" s="1"/>
      <c r="M56" s="473"/>
      <c r="N56" s="687"/>
      <c r="O56" s="119">
        <v>2020</v>
      </c>
      <c r="P56" s="119">
        <v>2021</v>
      </c>
      <c r="R56" s="1"/>
    </row>
    <row r="57" spans="1:18" x14ac:dyDescent="0.25">
      <c r="H57" s="1"/>
      <c r="M57" s="191" t="s">
        <v>1135</v>
      </c>
      <c r="N57" s="117">
        <v>46</v>
      </c>
      <c r="O57" s="114">
        <f>O25+O24+O23+O22+O21+O20+O19+O18+O17+O16+O15+O14+O13+O11+O10+O9+O12+O8+O7</f>
        <v>990121.73</v>
      </c>
      <c r="P57" s="144">
        <f>P52+P51+P50+P49+P48+P47+P46+P45+P44+P43+P42+P41+P40+P39+P37+P38+P36+P35+P34+P33+P32+P31+P30+P29+P28+P27+P26</f>
        <v>1644075.13</v>
      </c>
      <c r="R57" s="1"/>
    </row>
    <row r="58" spans="1:18" x14ac:dyDescent="0.25">
      <c r="H58" s="1"/>
      <c r="R58" s="1"/>
    </row>
    <row r="59" spans="1:18" x14ac:dyDescent="0.25">
      <c r="H59" s="1"/>
      <c r="O59" s="121"/>
      <c r="R59" s="1"/>
    </row>
    <row r="60" spans="1:18" x14ac:dyDescent="0.25">
      <c r="H60" s="1"/>
      <c r="O60" s="121"/>
      <c r="R60" s="1"/>
    </row>
    <row r="61" spans="1:18" x14ac:dyDescent="0.25">
      <c r="H61" s="1"/>
      <c r="R61" s="1"/>
    </row>
    <row r="62" spans="1:18" x14ac:dyDescent="0.25">
      <c r="H62" s="1"/>
      <c r="R62" s="1"/>
    </row>
    <row r="63" spans="1:18" x14ac:dyDescent="0.25">
      <c r="H63" s="1"/>
      <c r="R63" s="1"/>
    </row>
    <row r="64" spans="1:18" x14ac:dyDescent="0.25">
      <c r="H64" s="1"/>
      <c r="R64" s="1"/>
    </row>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1" customFormat="1" x14ac:dyDescent="0.25"/>
    <row r="226" s="1" customFormat="1" x14ac:dyDescent="0.25"/>
    <row r="227" s="1" customFormat="1" x14ac:dyDescent="0.25"/>
    <row r="228" s="1" customFormat="1" x14ac:dyDescent="0.25"/>
    <row r="229" s="1" customFormat="1" x14ac:dyDescent="0.25"/>
    <row r="230" s="1" customFormat="1" x14ac:dyDescent="0.25"/>
    <row r="231" s="1" customFormat="1" x14ac:dyDescent="0.25"/>
    <row r="232" s="1" customFormat="1" x14ac:dyDescent="0.25"/>
    <row r="233" s="1" customFormat="1" x14ac:dyDescent="0.25"/>
    <row r="234" s="1" customFormat="1" x14ac:dyDescent="0.25"/>
    <row r="235" s="1" customFormat="1" x14ac:dyDescent="0.25"/>
    <row r="236" s="1" customFormat="1" x14ac:dyDescent="0.25"/>
    <row r="237" s="1" customFormat="1" x14ac:dyDescent="0.25"/>
    <row r="238" s="1" customFormat="1" x14ac:dyDescent="0.25"/>
    <row r="239" s="1" customFormat="1" x14ac:dyDescent="0.25"/>
    <row r="240" s="1" customFormat="1" x14ac:dyDescent="0.25"/>
    <row r="241" s="1" customFormat="1" x14ac:dyDescent="0.25"/>
    <row r="242" s="1" customFormat="1" x14ac:dyDescent="0.25"/>
    <row r="243" s="1" customFormat="1" x14ac:dyDescent="0.25"/>
    <row r="244" s="1" customFormat="1" x14ac:dyDescent="0.25"/>
    <row r="245" s="1" customFormat="1" x14ac:dyDescent="0.25"/>
    <row r="246" s="1" customFormat="1" x14ac:dyDescent="0.25"/>
    <row r="247" s="1" customFormat="1" x14ac:dyDescent="0.25"/>
    <row r="248" s="1" customFormat="1" x14ac:dyDescent="0.25"/>
    <row r="249" s="1" customFormat="1" x14ac:dyDescent="0.25"/>
    <row r="250" s="1" customFormat="1" x14ac:dyDescent="0.25"/>
    <row r="251" s="1" customFormat="1" x14ac:dyDescent="0.25"/>
    <row r="252" s="1" customFormat="1" x14ac:dyDescent="0.25"/>
    <row r="253" s="1" customFormat="1" x14ac:dyDescent="0.25"/>
    <row r="254" s="1" customFormat="1" x14ac:dyDescent="0.25"/>
    <row r="255" s="1" customFormat="1" x14ac:dyDescent="0.25"/>
    <row r="256" s="1" customFormat="1" x14ac:dyDescent="0.25"/>
    <row r="257" s="1" customFormat="1" x14ac:dyDescent="0.25"/>
    <row r="258" s="1" customFormat="1" x14ac:dyDescent="0.25"/>
    <row r="259" s="1" customFormat="1" x14ac:dyDescent="0.25"/>
    <row r="260" s="1" customFormat="1" x14ac:dyDescent="0.25"/>
    <row r="261" s="1" customFormat="1" x14ac:dyDescent="0.25"/>
    <row r="262" s="1" customFormat="1" x14ac:dyDescent="0.25"/>
    <row r="263" s="1" customFormat="1" x14ac:dyDescent="0.25"/>
    <row r="264" s="1" customFormat="1" x14ac:dyDescent="0.25"/>
    <row r="265" s="1" customFormat="1" x14ac:dyDescent="0.25"/>
    <row r="266" s="1" customFormat="1" x14ac:dyDescent="0.25"/>
    <row r="267" s="1" customFormat="1" x14ac:dyDescent="0.25"/>
    <row r="268" s="1" customFormat="1" x14ac:dyDescent="0.25"/>
    <row r="269" s="1" customFormat="1" x14ac:dyDescent="0.25"/>
    <row r="270" s="1" customFormat="1" x14ac:dyDescent="0.25"/>
    <row r="271" s="1" customFormat="1" x14ac:dyDescent="0.25"/>
    <row r="272" s="1" customFormat="1" x14ac:dyDescent="0.25"/>
    <row r="273" s="1" customFormat="1" x14ac:dyDescent="0.25"/>
    <row r="274" s="1" customFormat="1" x14ac:dyDescent="0.25"/>
    <row r="275" s="1" customFormat="1" x14ac:dyDescent="0.25"/>
    <row r="276" s="1" customFormat="1" x14ac:dyDescent="0.25"/>
    <row r="277" s="1" customFormat="1" x14ac:dyDescent="0.25"/>
    <row r="278" s="1" customFormat="1" x14ac:dyDescent="0.25"/>
    <row r="279" s="1" customFormat="1" x14ac:dyDescent="0.25"/>
    <row r="280" s="1" customFormat="1" x14ac:dyDescent="0.25"/>
    <row r="281" s="1" customFormat="1" x14ac:dyDescent="0.25"/>
    <row r="282" s="1" customFormat="1" x14ac:dyDescent="0.25"/>
    <row r="283" s="1" customFormat="1" x14ac:dyDescent="0.25"/>
    <row r="284" s="1" customFormat="1" x14ac:dyDescent="0.25"/>
    <row r="285" s="1" customFormat="1" x14ac:dyDescent="0.25"/>
    <row r="286" s="1" customFormat="1" x14ac:dyDescent="0.25"/>
    <row r="287" s="1" customFormat="1" x14ac:dyDescent="0.25"/>
    <row r="288" s="1" customFormat="1" x14ac:dyDescent="0.25"/>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row r="324" s="1" customFormat="1" x14ac:dyDescent="0.25"/>
    <row r="325" s="1" customFormat="1" x14ac:dyDescent="0.25"/>
    <row r="326" s="1" customFormat="1" x14ac:dyDescent="0.25"/>
    <row r="327" s="1" customFormat="1" x14ac:dyDescent="0.25"/>
    <row r="328" s="1" customFormat="1" x14ac:dyDescent="0.25"/>
    <row r="329" s="1" customFormat="1" x14ac:dyDescent="0.25"/>
    <row r="330" s="1" customFormat="1" x14ac:dyDescent="0.25"/>
    <row r="331" s="1" customFormat="1" x14ac:dyDescent="0.25"/>
    <row r="332" s="1" customFormat="1" x14ac:dyDescent="0.25"/>
    <row r="333" s="1" customFormat="1" x14ac:dyDescent="0.25"/>
    <row r="334" s="1" customFormat="1" x14ac:dyDescent="0.25"/>
    <row r="335" s="1" customForma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1" customFormat="1" x14ac:dyDescent="0.25"/>
    <row r="402" s="1" customFormat="1" x14ac:dyDescent="0.25"/>
    <row r="403" s="1" customFormat="1" x14ac:dyDescent="0.25"/>
    <row r="404" s="1" customFormat="1" x14ac:dyDescent="0.25"/>
    <row r="405" s="1" customFormat="1" x14ac:dyDescent="0.25"/>
    <row r="406" s="1" customFormat="1" x14ac:dyDescent="0.25"/>
    <row r="407" s="1" customFormat="1" x14ac:dyDescent="0.25"/>
    <row r="408" s="1" customFormat="1" x14ac:dyDescent="0.25"/>
    <row r="409" s="1" customFormat="1" x14ac:dyDescent="0.25"/>
    <row r="410" s="1" customFormat="1" x14ac:dyDescent="0.25"/>
    <row r="411" s="1" customFormat="1" x14ac:dyDescent="0.25"/>
    <row r="412" s="1" customFormat="1" x14ac:dyDescent="0.25"/>
    <row r="413" s="1" customFormat="1" x14ac:dyDescent="0.25"/>
    <row r="414" s="1" customFormat="1" x14ac:dyDescent="0.25"/>
    <row r="415" s="1" customFormat="1" x14ac:dyDescent="0.25"/>
    <row r="416" s="1" customFormat="1" x14ac:dyDescent="0.25"/>
    <row r="417" s="1" customFormat="1" x14ac:dyDescent="0.25"/>
    <row r="418" s="1" customFormat="1" x14ac:dyDescent="0.25"/>
    <row r="419" s="1" customFormat="1" x14ac:dyDescent="0.25"/>
    <row r="420" s="1" customFormat="1" x14ac:dyDescent="0.25"/>
    <row r="421" s="1" customFormat="1" x14ac:dyDescent="0.25"/>
    <row r="422" s="1" customFormat="1" x14ac:dyDescent="0.25"/>
    <row r="423" s="1" customFormat="1" x14ac:dyDescent="0.25"/>
    <row r="424" s="1" customFormat="1" x14ac:dyDescent="0.25"/>
    <row r="425" s="1" customFormat="1" x14ac:dyDescent="0.25"/>
    <row r="426" s="1" customFormat="1" x14ac:dyDescent="0.25"/>
    <row r="427" s="1" customFormat="1" x14ac:dyDescent="0.25"/>
    <row r="428" s="1" customFormat="1" x14ac:dyDescent="0.25"/>
    <row r="429" s="1" customFormat="1" x14ac:dyDescent="0.25"/>
    <row r="430" s="1" customFormat="1" x14ac:dyDescent="0.25"/>
    <row r="431" s="1" customFormat="1" x14ac:dyDescent="0.25"/>
    <row r="432" s="1" customFormat="1" x14ac:dyDescent="0.25"/>
    <row r="433" s="1" customFormat="1" x14ac:dyDescent="0.25"/>
    <row r="434" s="1" customFormat="1" x14ac:dyDescent="0.25"/>
    <row r="435" s="1" customFormat="1" x14ac:dyDescent="0.25"/>
    <row r="436" s="1" customFormat="1" x14ac:dyDescent="0.25"/>
    <row r="437" s="1" customFormat="1" x14ac:dyDescent="0.25"/>
    <row r="438" s="1" customFormat="1" x14ac:dyDescent="0.25"/>
    <row r="439" s="1" customFormat="1" x14ac:dyDescent="0.25"/>
    <row r="440" s="1" customFormat="1" x14ac:dyDescent="0.25"/>
    <row r="441" s="1" customFormat="1" x14ac:dyDescent="0.25"/>
    <row r="442" s="1" customFormat="1" x14ac:dyDescent="0.25"/>
    <row r="443" s="1" customFormat="1" x14ac:dyDescent="0.25"/>
    <row r="444" s="1" customFormat="1" x14ac:dyDescent="0.25"/>
    <row r="445" s="1" customFormat="1" x14ac:dyDescent="0.25"/>
    <row r="446" s="1" customFormat="1" x14ac:dyDescent="0.25"/>
    <row r="447" s="1" customFormat="1" x14ac:dyDescent="0.25"/>
    <row r="448" s="1" customFormat="1" x14ac:dyDescent="0.25"/>
    <row r="449" s="1" customFormat="1" x14ac:dyDescent="0.25"/>
    <row r="450" s="1" customFormat="1" x14ac:dyDescent="0.25"/>
    <row r="451" s="1" customFormat="1" x14ac:dyDescent="0.25"/>
    <row r="452" s="1" customFormat="1" x14ac:dyDescent="0.25"/>
    <row r="453" s="1" customFormat="1" x14ac:dyDescent="0.25"/>
    <row r="454" s="1" customFormat="1" x14ac:dyDescent="0.25"/>
    <row r="455" s="1" customFormat="1" x14ac:dyDescent="0.25"/>
    <row r="456" s="1" customFormat="1" x14ac:dyDescent="0.25"/>
    <row r="457" s="1" customFormat="1" x14ac:dyDescent="0.25"/>
    <row r="458" s="1" customFormat="1" x14ac:dyDescent="0.25"/>
    <row r="459" s="1" customFormat="1" x14ac:dyDescent="0.25"/>
    <row r="460" s="1" customFormat="1" x14ac:dyDescent="0.25"/>
    <row r="461" s="1" customFormat="1" x14ac:dyDescent="0.25"/>
    <row r="462" s="1" customFormat="1" x14ac:dyDescent="0.25"/>
    <row r="463" s="1" customFormat="1" x14ac:dyDescent="0.25"/>
    <row r="464" s="1" customFormat="1" x14ac:dyDescent="0.25"/>
    <row r="465" s="1" customFormat="1" x14ac:dyDescent="0.25"/>
    <row r="466" s="1" customFormat="1" x14ac:dyDescent="0.25"/>
    <row r="467" s="1" customFormat="1" x14ac:dyDescent="0.25"/>
    <row r="468" s="1" customFormat="1" x14ac:dyDescent="0.25"/>
    <row r="469" s="1" customFormat="1" x14ac:dyDescent="0.25"/>
    <row r="470" s="1" customFormat="1" x14ac:dyDescent="0.25"/>
    <row r="471" s="1" customFormat="1" x14ac:dyDescent="0.25"/>
    <row r="472" s="1" customFormat="1" x14ac:dyDescent="0.25"/>
    <row r="473" s="1" customFormat="1" x14ac:dyDescent="0.25"/>
    <row r="474" s="1" customFormat="1" x14ac:dyDescent="0.25"/>
    <row r="475" s="1" customFormat="1" x14ac:dyDescent="0.25"/>
    <row r="476" s="1" customFormat="1" x14ac:dyDescent="0.25"/>
    <row r="477" s="1" customFormat="1" x14ac:dyDescent="0.25"/>
    <row r="478" s="1" customFormat="1" x14ac:dyDescent="0.25"/>
    <row r="479" s="1" customFormat="1" x14ac:dyDescent="0.25"/>
    <row r="480" s="1" customFormat="1" x14ac:dyDescent="0.25"/>
    <row r="481" s="1" customFormat="1" x14ac:dyDescent="0.25"/>
    <row r="482" s="1" customFormat="1" x14ac:dyDescent="0.25"/>
    <row r="483" s="1" customFormat="1" x14ac:dyDescent="0.25"/>
    <row r="484" s="1" customFormat="1" x14ac:dyDescent="0.25"/>
    <row r="485" s="1" customFormat="1" x14ac:dyDescent="0.25"/>
    <row r="486" s="1" customFormat="1" x14ac:dyDescent="0.25"/>
    <row r="487" s="1" customFormat="1" x14ac:dyDescent="0.25"/>
    <row r="488" s="1" customFormat="1" x14ac:dyDescent="0.25"/>
    <row r="489" s="1" customFormat="1" x14ac:dyDescent="0.25"/>
    <row r="490" s="1" customFormat="1" x14ac:dyDescent="0.25"/>
    <row r="491" s="1" customFormat="1" x14ac:dyDescent="0.25"/>
    <row r="492" s="1" customFormat="1" x14ac:dyDescent="0.25"/>
    <row r="493" s="1" customFormat="1" x14ac:dyDescent="0.25"/>
    <row r="494" s="1" customFormat="1" x14ac:dyDescent="0.25"/>
    <row r="495" s="1" customFormat="1" x14ac:dyDescent="0.25"/>
    <row r="496" s="1" customFormat="1" x14ac:dyDescent="0.25"/>
    <row r="497" s="1" customFormat="1" x14ac:dyDescent="0.25"/>
    <row r="498" s="1" customFormat="1" x14ac:dyDescent="0.25"/>
    <row r="499" s="1" customFormat="1" x14ac:dyDescent="0.25"/>
    <row r="500" s="1" customFormat="1" x14ac:dyDescent="0.25"/>
    <row r="501" s="1" customFormat="1" x14ac:dyDescent="0.25"/>
    <row r="502" s="1" customFormat="1" x14ac:dyDescent="0.25"/>
    <row r="503" s="1" customFormat="1" x14ac:dyDescent="0.25"/>
    <row r="504" s="1" customFormat="1" x14ac:dyDescent="0.25"/>
    <row r="505" s="1" customFormat="1" x14ac:dyDescent="0.25"/>
    <row r="506" s="1" customFormat="1" x14ac:dyDescent="0.25"/>
    <row r="507" s="1" customFormat="1" x14ac:dyDescent="0.25"/>
    <row r="508" s="1" customFormat="1" x14ac:dyDescent="0.25"/>
    <row r="509" s="1" customFormat="1" x14ac:dyDescent="0.25"/>
    <row r="510" s="1" customFormat="1" x14ac:dyDescent="0.25"/>
    <row r="511" s="1" customFormat="1" x14ac:dyDescent="0.25"/>
    <row r="512" s="1" customFormat="1" x14ac:dyDescent="0.25"/>
    <row r="513" s="1" customFormat="1" x14ac:dyDescent="0.25"/>
    <row r="514" s="1" customFormat="1" x14ac:dyDescent="0.25"/>
    <row r="515" s="1" customFormat="1" x14ac:dyDescent="0.25"/>
    <row r="516" s="1" customFormat="1" x14ac:dyDescent="0.25"/>
    <row r="517" s="1" customFormat="1" x14ac:dyDescent="0.25"/>
    <row r="518" s="1" customFormat="1" x14ac:dyDescent="0.25"/>
    <row r="519" s="1" customFormat="1" x14ac:dyDescent="0.25"/>
    <row r="520" s="1" customFormat="1" x14ac:dyDescent="0.25"/>
    <row r="521" s="1" customFormat="1" x14ac:dyDescent="0.25"/>
    <row r="522" s="1" customFormat="1" x14ac:dyDescent="0.25"/>
    <row r="523" s="1" customFormat="1" x14ac:dyDescent="0.25"/>
    <row r="524" s="1" customFormat="1" x14ac:dyDescent="0.25"/>
    <row r="525" s="1" customFormat="1" x14ac:dyDescent="0.25"/>
    <row r="526" s="1" customFormat="1" x14ac:dyDescent="0.25"/>
    <row r="527" s="1" customFormat="1" x14ac:dyDescent="0.25"/>
    <row r="528" s="1" customFormat="1" x14ac:dyDescent="0.25"/>
    <row r="529" s="1" customFormat="1" x14ac:dyDescent="0.25"/>
    <row r="530" s="1" customFormat="1" x14ac:dyDescent="0.25"/>
    <row r="531" s="1" customFormat="1" x14ac:dyDescent="0.25"/>
    <row r="532" s="1" customFormat="1" x14ac:dyDescent="0.25"/>
    <row r="533" s="1" customFormat="1" x14ac:dyDescent="0.25"/>
    <row r="534" s="1" customFormat="1" x14ac:dyDescent="0.25"/>
    <row r="535" s="1" customFormat="1" x14ac:dyDescent="0.25"/>
    <row r="536" s="1" customFormat="1" x14ac:dyDescent="0.25"/>
    <row r="537" s="1" customFormat="1" x14ac:dyDescent="0.25"/>
    <row r="538" s="1" customFormat="1" x14ac:dyDescent="0.25"/>
    <row r="539" s="1" customFormat="1" x14ac:dyDescent="0.25"/>
    <row r="540" s="1" customFormat="1" x14ac:dyDescent="0.25"/>
    <row r="541" s="1" customFormat="1" x14ac:dyDescent="0.25"/>
    <row r="542" s="1" customFormat="1" x14ac:dyDescent="0.25"/>
    <row r="543" s="1" customFormat="1" x14ac:dyDescent="0.25"/>
    <row r="544" s="1" customFormat="1" x14ac:dyDescent="0.25"/>
    <row r="545" s="1" customFormat="1" x14ac:dyDescent="0.25"/>
    <row r="546" s="1" customFormat="1" x14ac:dyDescent="0.25"/>
    <row r="547" s="1" customFormat="1" x14ac:dyDescent="0.25"/>
    <row r="548" s="1" customFormat="1" x14ac:dyDescent="0.25"/>
    <row r="549" s="1" customFormat="1" x14ac:dyDescent="0.25"/>
    <row r="550" s="1" customFormat="1" x14ac:dyDescent="0.25"/>
    <row r="551" s="1" customFormat="1" x14ac:dyDescent="0.25"/>
    <row r="552" s="1" customFormat="1" x14ac:dyDescent="0.25"/>
    <row r="553" s="1" customFormat="1" x14ac:dyDescent="0.25"/>
    <row r="554" s="1" customFormat="1" x14ac:dyDescent="0.25"/>
    <row r="555" s="1" customFormat="1" x14ac:dyDescent="0.25"/>
    <row r="556" s="1" customFormat="1" x14ac:dyDescent="0.25"/>
    <row r="557" s="1" customFormat="1" x14ac:dyDescent="0.25"/>
    <row r="558" s="1" customFormat="1" x14ac:dyDescent="0.25"/>
    <row r="559" s="1" customFormat="1" x14ac:dyDescent="0.25"/>
    <row r="560" s="1" customFormat="1" x14ac:dyDescent="0.25"/>
    <row r="561" s="1" customFormat="1" x14ac:dyDescent="0.25"/>
    <row r="562" s="1" customFormat="1" x14ac:dyDescent="0.25"/>
    <row r="563" s="1" customFormat="1" x14ac:dyDescent="0.25"/>
    <row r="564" s="1" customFormat="1" x14ac:dyDescent="0.25"/>
    <row r="565" s="1" customFormat="1" x14ac:dyDescent="0.25"/>
    <row r="566" s="1" customFormat="1" x14ac:dyDescent="0.25"/>
    <row r="567" s="1" customFormat="1" x14ac:dyDescent="0.25"/>
    <row r="568" s="1" customFormat="1" x14ac:dyDescent="0.25"/>
    <row r="569" s="1" customFormat="1" x14ac:dyDescent="0.25"/>
    <row r="570" s="1" customFormat="1" x14ac:dyDescent="0.25"/>
    <row r="571" s="1" customFormat="1" x14ac:dyDescent="0.25"/>
    <row r="572" s="1" customFormat="1" x14ac:dyDescent="0.25"/>
    <row r="573" s="1" customFormat="1" x14ac:dyDescent="0.25"/>
    <row r="574" s="1" customFormat="1" x14ac:dyDescent="0.25"/>
    <row r="575" s="1" customFormat="1" x14ac:dyDescent="0.25"/>
    <row r="576" s="1" customFormat="1" x14ac:dyDescent="0.25"/>
    <row r="577" s="1" customFormat="1" x14ac:dyDescent="0.25"/>
    <row r="578" s="1" customFormat="1" x14ac:dyDescent="0.25"/>
    <row r="579" s="1" customFormat="1" x14ac:dyDescent="0.25"/>
    <row r="580" s="1" customFormat="1" x14ac:dyDescent="0.25"/>
    <row r="581" s="1" customFormat="1" x14ac:dyDescent="0.25"/>
    <row r="582" s="1" customFormat="1" x14ac:dyDescent="0.25"/>
    <row r="583" s="1" customFormat="1" x14ac:dyDescent="0.25"/>
    <row r="584" s="1" customFormat="1" x14ac:dyDescent="0.25"/>
    <row r="585" s="1" customFormat="1" x14ac:dyDescent="0.25"/>
    <row r="586" s="1" customFormat="1" x14ac:dyDescent="0.25"/>
    <row r="587" s="1" customFormat="1" x14ac:dyDescent="0.25"/>
    <row r="588" s="1" customFormat="1" x14ac:dyDescent="0.25"/>
    <row r="589" s="1" customFormat="1" x14ac:dyDescent="0.25"/>
    <row r="590" s="1" customFormat="1" x14ac:dyDescent="0.25"/>
    <row r="591" s="1" customFormat="1" x14ac:dyDescent="0.25"/>
    <row r="592" s="1" customFormat="1" x14ac:dyDescent="0.25"/>
    <row r="593" s="1" customFormat="1" x14ac:dyDescent="0.25"/>
    <row r="594" s="1" customFormat="1" x14ac:dyDescent="0.25"/>
    <row r="595" s="1" customFormat="1" x14ac:dyDescent="0.25"/>
    <row r="596" s="1" customFormat="1" x14ac:dyDescent="0.25"/>
    <row r="597" s="1" customFormat="1" x14ac:dyDescent="0.25"/>
    <row r="598" s="1" customFormat="1" x14ac:dyDescent="0.25"/>
    <row r="599" s="1" customFormat="1" x14ac:dyDescent="0.25"/>
    <row r="600" s="1" customFormat="1" x14ac:dyDescent="0.25"/>
    <row r="601" s="1" customFormat="1" x14ac:dyDescent="0.25"/>
    <row r="602" s="1" customFormat="1" x14ac:dyDescent="0.25"/>
    <row r="603" s="1" customFormat="1" x14ac:dyDescent="0.25"/>
    <row r="604" s="1" customFormat="1" x14ac:dyDescent="0.25"/>
    <row r="605" s="1" customFormat="1" x14ac:dyDescent="0.25"/>
    <row r="606" s="1" customFormat="1" x14ac:dyDescent="0.25"/>
    <row r="607" s="1" customFormat="1" x14ac:dyDescent="0.25"/>
    <row r="608" s="1" customFormat="1" x14ac:dyDescent="0.25"/>
    <row r="609" s="1" customFormat="1" x14ac:dyDescent="0.25"/>
    <row r="610" s="1" customFormat="1" x14ac:dyDescent="0.25"/>
    <row r="611" s="1" customFormat="1" x14ac:dyDescent="0.25"/>
    <row r="612" s="1" customFormat="1" x14ac:dyDescent="0.25"/>
    <row r="613" s="1" customFormat="1" x14ac:dyDescent="0.25"/>
    <row r="614" s="1" customFormat="1" x14ac:dyDescent="0.25"/>
    <row r="615" s="1" customFormat="1" x14ac:dyDescent="0.25"/>
    <row r="616" s="1" customFormat="1" x14ac:dyDescent="0.25"/>
    <row r="617" s="1" customFormat="1" x14ac:dyDescent="0.25"/>
    <row r="618" s="1" customFormat="1" x14ac:dyDescent="0.25"/>
    <row r="619" s="1" customFormat="1" x14ac:dyDescent="0.25"/>
    <row r="620" s="1" customFormat="1" x14ac:dyDescent="0.25"/>
    <row r="621" s="1" customFormat="1" x14ac:dyDescent="0.25"/>
    <row r="622" s="1" customFormat="1" x14ac:dyDescent="0.25"/>
    <row r="623" s="1" customFormat="1" x14ac:dyDescent="0.25"/>
    <row r="624" s="1" customFormat="1" x14ac:dyDescent="0.25"/>
    <row r="625" s="1" customFormat="1" x14ac:dyDescent="0.25"/>
    <row r="626" s="1" customFormat="1" x14ac:dyDescent="0.25"/>
    <row r="627" s="1" customFormat="1" x14ac:dyDescent="0.25"/>
    <row r="628" s="1" customFormat="1" x14ac:dyDescent="0.25"/>
    <row r="629" s="1" customFormat="1" x14ac:dyDescent="0.25"/>
    <row r="630" s="1" customFormat="1" x14ac:dyDescent="0.25"/>
    <row r="631" s="1" customFormat="1" x14ac:dyDescent="0.25"/>
    <row r="632" s="1" customFormat="1" x14ac:dyDescent="0.25"/>
    <row r="633" s="1" customFormat="1" x14ac:dyDescent="0.25"/>
    <row r="634" s="1" customFormat="1" x14ac:dyDescent="0.25"/>
    <row r="635" s="1" customFormat="1" x14ac:dyDescent="0.25"/>
    <row r="636" s="1" customFormat="1" x14ac:dyDescent="0.25"/>
    <row r="637" s="1" customFormat="1" x14ac:dyDescent="0.25"/>
    <row r="638" s="1" customFormat="1" x14ac:dyDescent="0.25"/>
    <row r="639" s="1" customFormat="1" x14ac:dyDescent="0.25"/>
    <row r="640" s="1" customFormat="1" x14ac:dyDescent="0.25"/>
    <row r="641" s="1" customFormat="1" x14ac:dyDescent="0.25"/>
    <row r="642" s="1" customFormat="1" x14ac:dyDescent="0.25"/>
    <row r="643" s="1" customFormat="1" x14ac:dyDescent="0.25"/>
    <row r="644" s="1" customFormat="1" x14ac:dyDescent="0.25"/>
    <row r="645" s="1" customFormat="1" x14ac:dyDescent="0.25"/>
    <row r="646" s="1" customFormat="1" x14ac:dyDescent="0.25"/>
    <row r="647" s="1" customFormat="1" x14ac:dyDescent="0.25"/>
    <row r="648" s="1" customFormat="1" x14ac:dyDescent="0.25"/>
    <row r="649" s="1" customFormat="1" x14ac:dyDescent="0.25"/>
    <row r="650" s="1" customFormat="1" x14ac:dyDescent="0.25"/>
    <row r="651" s="1" customFormat="1" x14ac:dyDescent="0.25"/>
    <row r="652" s="1" customFormat="1" x14ac:dyDescent="0.25"/>
    <row r="653" s="1" customFormat="1" x14ac:dyDescent="0.25"/>
    <row r="654" s="1" customFormat="1" x14ac:dyDescent="0.25"/>
    <row r="655" s="1" customFormat="1" x14ac:dyDescent="0.25"/>
    <row r="656" s="1" customFormat="1" x14ac:dyDescent="0.25"/>
    <row r="657" s="1" customFormat="1" x14ac:dyDescent="0.25"/>
    <row r="658" s="1" customFormat="1" x14ac:dyDescent="0.25"/>
    <row r="659" s="1" customFormat="1" x14ac:dyDescent="0.25"/>
    <row r="660" s="1" customFormat="1" x14ac:dyDescent="0.25"/>
    <row r="661" s="1" customFormat="1" x14ac:dyDescent="0.25"/>
    <row r="662" s="1" customFormat="1" x14ac:dyDescent="0.25"/>
    <row r="663" s="1" customFormat="1" x14ac:dyDescent="0.25"/>
    <row r="664" s="1" customFormat="1" x14ac:dyDescent="0.25"/>
    <row r="665" s="1" customFormat="1" x14ac:dyDescent="0.25"/>
    <row r="666" s="1" customFormat="1" x14ac:dyDescent="0.25"/>
    <row r="667" s="1" customFormat="1" x14ac:dyDescent="0.25"/>
    <row r="668" s="1" customFormat="1" x14ac:dyDescent="0.25"/>
    <row r="669" s="1" customFormat="1" x14ac:dyDescent="0.25"/>
    <row r="670" s="1" customFormat="1" x14ac:dyDescent="0.25"/>
    <row r="671" s="1" customFormat="1" x14ac:dyDescent="0.25"/>
    <row r="672" s="1" customFormat="1" x14ac:dyDescent="0.25"/>
    <row r="673" s="1" customFormat="1" x14ac:dyDescent="0.25"/>
    <row r="674" s="1" customFormat="1" x14ac:dyDescent="0.25"/>
    <row r="675" s="1" customFormat="1" x14ac:dyDescent="0.25"/>
    <row r="676" s="1" customFormat="1" x14ac:dyDescent="0.25"/>
    <row r="677" s="1" customFormat="1" x14ac:dyDescent="0.25"/>
    <row r="678" s="1" customFormat="1" x14ac:dyDescent="0.25"/>
    <row r="679" s="1" customFormat="1" x14ac:dyDescent="0.25"/>
    <row r="680" s="1" customFormat="1" x14ac:dyDescent="0.25"/>
    <row r="681" s="1" customFormat="1" x14ac:dyDescent="0.25"/>
    <row r="682" s="1" customFormat="1" x14ac:dyDescent="0.25"/>
    <row r="683" s="1" customFormat="1" x14ac:dyDescent="0.25"/>
    <row r="684" s="1" customFormat="1" x14ac:dyDescent="0.25"/>
    <row r="685" s="1" customFormat="1" x14ac:dyDescent="0.25"/>
    <row r="686" s="1" customFormat="1" x14ac:dyDescent="0.25"/>
    <row r="687" s="1" customFormat="1" x14ac:dyDescent="0.25"/>
    <row r="688" s="1" customFormat="1" x14ac:dyDescent="0.25"/>
    <row r="689" s="1" customFormat="1" x14ac:dyDescent="0.25"/>
    <row r="690" s="1" customFormat="1" x14ac:dyDescent="0.25"/>
    <row r="691" s="1" customFormat="1" x14ac:dyDescent="0.25"/>
    <row r="692" s="1" customFormat="1" x14ac:dyDescent="0.25"/>
    <row r="693" s="1" customFormat="1" x14ac:dyDescent="0.25"/>
    <row r="694" s="1" customFormat="1" x14ac:dyDescent="0.25"/>
    <row r="695" s="1" customFormat="1" x14ac:dyDescent="0.25"/>
    <row r="696" s="1" customFormat="1" x14ac:dyDescent="0.25"/>
    <row r="697" s="1" customFormat="1" x14ac:dyDescent="0.25"/>
    <row r="698" s="1" customFormat="1" x14ac:dyDescent="0.25"/>
    <row r="699" s="1" customFormat="1" x14ac:dyDescent="0.25"/>
    <row r="700" s="1" customFormat="1" x14ac:dyDescent="0.25"/>
    <row r="701" s="1" customFormat="1" x14ac:dyDescent="0.25"/>
    <row r="702" s="1" customFormat="1" x14ac:dyDescent="0.25"/>
    <row r="703" s="1" customFormat="1" x14ac:dyDescent="0.25"/>
    <row r="704" s="1" customFormat="1" x14ac:dyDescent="0.25"/>
    <row r="705" s="1" customFormat="1" x14ac:dyDescent="0.25"/>
    <row r="706" s="1" customFormat="1" x14ac:dyDescent="0.25"/>
    <row r="707" s="1" customFormat="1" x14ac:dyDescent="0.25"/>
    <row r="708" s="1" customFormat="1" x14ac:dyDescent="0.25"/>
    <row r="709" s="1" customFormat="1" x14ac:dyDescent="0.25"/>
    <row r="710" s="1" customFormat="1" x14ac:dyDescent="0.25"/>
    <row r="711" s="1" customFormat="1" x14ac:dyDescent="0.25"/>
    <row r="712" s="1" customFormat="1" x14ac:dyDescent="0.25"/>
    <row r="713" s="1" customFormat="1" x14ac:dyDescent="0.25"/>
    <row r="714" s="1" customFormat="1" x14ac:dyDescent="0.25"/>
    <row r="715" s="1" customFormat="1" x14ac:dyDescent="0.25"/>
    <row r="716" s="1" customFormat="1" x14ac:dyDescent="0.25"/>
    <row r="717" s="1" customFormat="1" x14ac:dyDescent="0.25"/>
    <row r="718" s="1" customFormat="1" x14ac:dyDescent="0.25"/>
    <row r="719" s="1" customFormat="1" x14ac:dyDescent="0.25"/>
    <row r="720" s="1" customFormat="1" x14ac:dyDescent="0.25"/>
    <row r="721" s="1" customFormat="1" x14ac:dyDescent="0.25"/>
    <row r="722" s="1" customFormat="1" x14ac:dyDescent="0.25"/>
    <row r="723" s="1" customFormat="1" x14ac:dyDescent="0.25"/>
    <row r="724" s="1" customFormat="1" x14ac:dyDescent="0.25"/>
    <row r="725" s="1" customFormat="1" x14ac:dyDescent="0.25"/>
    <row r="726" s="1" customFormat="1" x14ac:dyDescent="0.25"/>
    <row r="727" s="1" customFormat="1" x14ac:dyDescent="0.25"/>
    <row r="728" s="1" customFormat="1" x14ac:dyDescent="0.25"/>
    <row r="729" s="1" customFormat="1" x14ac:dyDescent="0.25"/>
    <row r="730" s="1" customFormat="1" x14ac:dyDescent="0.25"/>
    <row r="731" s="1" customFormat="1" x14ac:dyDescent="0.25"/>
    <row r="732" s="1" customFormat="1" x14ac:dyDescent="0.25"/>
    <row r="733" s="1" customFormat="1" x14ac:dyDescent="0.25"/>
    <row r="734" s="1" customFormat="1" x14ac:dyDescent="0.25"/>
    <row r="735" s="1" customFormat="1" x14ac:dyDescent="0.25"/>
    <row r="736" s="1" customFormat="1" x14ac:dyDescent="0.25"/>
    <row r="737" s="1" customFormat="1" x14ac:dyDescent="0.25"/>
    <row r="738" s="1" customFormat="1" x14ac:dyDescent="0.25"/>
    <row r="739" s="1" customFormat="1" x14ac:dyDescent="0.25"/>
    <row r="740" s="1" customFormat="1" x14ac:dyDescent="0.25"/>
    <row r="741" s="1" customFormat="1" x14ac:dyDescent="0.25"/>
    <row r="742" s="1" customFormat="1" x14ac:dyDescent="0.25"/>
    <row r="743" s="1" customFormat="1" x14ac:dyDescent="0.25"/>
    <row r="744" s="1" customFormat="1" x14ac:dyDescent="0.25"/>
    <row r="745" s="1" customFormat="1" x14ac:dyDescent="0.25"/>
    <row r="746" s="1" customFormat="1" x14ac:dyDescent="0.25"/>
    <row r="747" s="1" customFormat="1" x14ac:dyDescent="0.25"/>
    <row r="748" s="1" customFormat="1" x14ac:dyDescent="0.25"/>
    <row r="749" s="1" customFormat="1" x14ac:dyDescent="0.25"/>
    <row r="750" s="1" customFormat="1" x14ac:dyDescent="0.25"/>
    <row r="751" s="1" customFormat="1" x14ac:dyDescent="0.25"/>
    <row r="752" s="1" customFormat="1" x14ac:dyDescent="0.25"/>
    <row r="753" s="1" customFormat="1" x14ac:dyDescent="0.25"/>
    <row r="754" s="1" customFormat="1" x14ac:dyDescent="0.25"/>
    <row r="755" s="1" customFormat="1" x14ac:dyDescent="0.25"/>
    <row r="756" s="1" customFormat="1" x14ac:dyDescent="0.25"/>
    <row r="757" s="1" customFormat="1" x14ac:dyDescent="0.25"/>
    <row r="758" s="1" customFormat="1" x14ac:dyDescent="0.25"/>
    <row r="759" s="1" customFormat="1" x14ac:dyDescent="0.25"/>
    <row r="760" s="1" customFormat="1" x14ac:dyDescent="0.25"/>
    <row r="761" s="1" customFormat="1" x14ac:dyDescent="0.25"/>
    <row r="762" s="1" customFormat="1" x14ac:dyDescent="0.25"/>
    <row r="763" s="1" customFormat="1" x14ac:dyDescent="0.25"/>
    <row r="764" s="1" customFormat="1" x14ac:dyDescent="0.25"/>
    <row r="765" s="1" customFormat="1" x14ac:dyDescent="0.25"/>
    <row r="766" s="1" customFormat="1" x14ac:dyDescent="0.25"/>
    <row r="767" s="1" customFormat="1" x14ac:dyDescent="0.25"/>
    <row r="768" s="1" customFormat="1" x14ac:dyDescent="0.25"/>
    <row r="769" s="1" customFormat="1" x14ac:dyDescent="0.25"/>
    <row r="770" s="1" customFormat="1" x14ac:dyDescent="0.25"/>
    <row r="771" s="1" customFormat="1" x14ac:dyDescent="0.25"/>
    <row r="772" s="1" customFormat="1" x14ac:dyDescent="0.25"/>
    <row r="773" s="1" customFormat="1" x14ac:dyDescent="0.25"/>
    <row r="774" s="1" customFormat="1" x14ac:dyDescent="0.25"/>
    <row r="775" s="1" customFormat="1" x14ac:dyDescent="0.25"/>
    <row r="776" s="1" customFormat="1" x14ac:dyDescent="0.25"/>
    <row r="777" s="1" customFormat="1" x14ac:dyDescent="0.25"/>
    <row r="778" s="1" customFormat="1" x14ac:dyDescent="0.25"/>
    <row r="779" s="1" customFormat="1" x14ac:dyDescent="0.25"/>
    <row r="780" s="1" customFormat="1" x14ac:dyDescent="0.25"/>
    <row r="781" s="1" customFormat="1" x14ac:dyDescent="0.25"/>
    <row r="782" s="1" customFormat="1" x14ac:dyDescent="0.25"/>
    <row r="783" s="1" customFormat="1" x14ac:dyDescent="0.25"/>
    <row r="784" s="1" customFormat="1" x14ac:dyDescent="0.25"/>
    <row r="785" s="1" customFormat="1" x14ac:dyDescent="0.25"/>
    <row r="786" s="1" customFormat="1" x14ac:dyDescent="0.25"/>
    <row r="787" s="1" customFormat="1" x14ac:dyDescent="0.25"/>
    <row r="788" s="1" customFormat="1" x14ac:dyDescent="0.25"/>
    <row r="789" s="1" customFormat="1" x14ac:dyDescent="0.25"/>
    <row r="790" s="1" customFormat="1" x14ac:dyDescent="0.25"/>
    <row r="791" s="1" customFormat="1" x14ac:dyDescent="0.25"/>
    <row r="792" s="1" customFormat="1" x14ac:dyDescent="0.25"/>
    <row r="793" s="1" customFormat="1" x14ac:dyDescent="0.25"/>
    <row r="794" s="1" customFormat="1" x14ac:dyDescent="0.25"/>
    <row r="795" s="1" customFormat="1" x14ac:dyDescent="0.25"/>
    <row r="796" s="1" customFormat="1" x14ac:dyDescent="0.25"/>
    <row r="797" s="1" customFormat="1" x14ac:dyDescent="0.25"/>
    <row r="798" s="1" customFormat="1" x14ac:dyDescent="0.25"/>
    <row r="799" s="1" customFormat="1" x14ac:dyDescent="0.25"/>
    <row r="800" s="1" customFormat="1" x14ac:dyDescent="0.25"/>
    <row r="801" s="1" customFormat="1" x14ac:dyDescent="0.25"/>
    <row r="802" s="1" customFormat="1" x14ac:dyDescent="0.25"/>
    <row r="803" s="1" customFormat="1" x14ac:dyDescent="0.25"/>
    <row r="804" s="1" customFormat="1" x14ac:dyDescent="0.25"/>
    <row r="805" s="1" customFormat="1" x14ac:dyDescent="0.25"/>
    <row r="806" s="1" customFormat="1" x14ac:dyDescent="0.25"/>
    <row r="807" s="1" customFormat="1" x14ac:dyDescent="0.25"/>
    <row r="808" s="1" customFormat="1" x14ac:dyDescent="0.25"/>
    <row r="809" s="1" customFormat="1" x14ac:dyDescent="0.25"/>
    <row r="810" s="1" customFormat="1" x14ac:dyDescent="0.25"/>
    <row r="811" s="1" customFormat="1" x14ac:dyDescent="0.25"/>
    <row r="812" s="1" customFormat="1" x14ac:dyDescent="0.25"/>
    <row r="813" s="1" customFormat="1" x14ac:dyDescent="0.25"/>
    <row r="814" s="1" customFormat="1" x14ac:dyDescent="0.25"/>
    <row r="815" s="1" customFormat="1" x14ac:dyDescent="0.25"/>
    <row r="816" s="1" customFormat="1" x14ac:dyDescent="0.25"/>
    <row r="817" s="1" customFormat="1" x14ac:dyDescent="0.25"/>
    <row r="818" s="1" customFormat="1" x14ac:dyDescent="0.25"/>
    <row r="819" s="1" customFormat="1" x14ac:dyDescent="0.25"/>
    <row r="820" s="1" customFormat="1" x14ac:dyDescent="0.25"/>
    <row r="821" s="1" customFormat="1" x14ac:dyDescent="0.25"/>
    <row r="822" s="1" customFormat="1" x14ac:dyDescent="0.25"/>
    <row r="823" s="1" customFormat="1" x14ac:dyDescent="0.25"/>
    <row r="824" s="1" customFormat="1" x14ac:dyDescent="0.25"/>
    <row r="825" s="1" customFormat="1" x14ac:dyDescent="0.25"/>
    <row r="826" s="1" customFormat="1" x14ac:dyDescent="0.25"/>
    <row r="827" s="1" customFormat="1" x14ac:dyDescent="0.25"/>
    <row r="828" s="1" customFormat="1" x14ac:dyDescent="0.25"/>
    <row r="829" s="1" customFormat="1" x14ac:dyDescent="0.25"/>
    <row r="830" s="1" customFormat="1" x14ac:dyDescent="0.25"/>
    <row r="831" s="1" customFormat="1" x14ac:dyDescent="0.25"/>
    <row r="832" s="1" customFormat="1" x14ac:dyDescent="0.25"/>
    <row r="833" s="1" customFormat="1" x14ac:dyDescent="0.25"/>
    <row r="834" s="1" customFormat="1" x14ac:dyDescent="0.25"/>
    <row r="835" s="1" customFormat="1" x14ac:dyDescent="0.25"/>
    <row r="836" s="1" customFormat="1" x14ac:dyDescent="0.25"/>
    <row r="837" s="1" customFormat="1" x14ac:dyDescent="0.25"/>
    <row r="838" s="1" customFormat="1" x14ac:dyDescent="0.25"/>
    <row r="839" s="1" customFormat="1" x14ac:dyDescent="0.25"/>
    <row r="840" s="1" customFormat="1" x14ac:dyDescent="0.25"/>
    <row r="841" s="1" customFormat="1" x14ac:dyDescent="0.25"/>
    <row r="842" s="1" customFormat="1" x14ac:dyDescent="0.25"/>
    <row r="843" s="1" customFormat="1" x14ac:dyDescent="0.25"/>
    <row r="844" s="1" customFormat="1" x14ac:dyDescent="0.25"/>
    <row r="845" s="1" customFormat="1" x14ac:dyDescent="0.25"/>
    <row r="846" s="1" customFormat="1" x14ac:dyDescent="0.25"/>
    <row r="847" s="1" customFormat="1" x14ac:dyDescent="0.25"/>
    <row r="848" s="1" customFormat="1" x14ac:dyDescent="0.25"/>
    <row r="849" s="1" customFormat="1" x14ac:dyDescent="0.25"/>
    <row r="850" s="1" customFormat="1" x14ac:dyDescent="0.25"/>
    <row r="851" s="1" customFormat="1" x14ac:dyDescent="0.25"/>
    <row r="852" s="1" customFormat="1" x14ac:dyDescent="0.25"/>
    <row r="853" s="1" customFormat="1" x14ac:dyDescent="0.25"/>
    <row r="854" s="1" customFormat="1" x14ac:dyDescent="0.25"/>
    <row r="855" s="1" customFormat="1" x14ac:dyDescent="0.25"/>
    <row r="856" s="1" customFormat="1" x14ac:dyDescent="0.25"/>
    <row r="857" s="1" customFormat="1" x14ac:dyDescent="0.25"/>
    <row r="858" s="1" customFormat="1" x14ac:dyDescent="0.25"/>
    <row r="859" s="1" customFormat="1" x14ac:dyDescent="0.25"/>
    <row r="860" s="1" customFormat="1" x14ac:dyDescent="0.25"/>
    <row r="861" s="1" customFormat="1" x14ac:dyDescent="0.25"/>
    <row r="862" s="1" customFormat="1" x14ac:dyDescent="0.25"/>
    <row r="863" s="1" customFormat="1" x14ac:dyDescent="0.25"/>
    <row r="864" s="1" customFormat="1" x14ac:dyDescent="0.25"/>
    <row r="865" s="1" customFormat="1" x14ac:dyDescent="0.25"/>
    <row r="866" s="1" customFormat="1" x14ac:dyDescent="0.25"/>
    <row r="867" s="1" customFormat="1" x14ac:dyDescent="0.25"/>
    <row r="868" s="1" customFormat="1" x14ac:dyDescent="0.25"/>
    <row r="869" s="1" customFormat="1" x14ac:dyDescent="0.25"/>
    <row r="870" s="1" customFormat="1" x14ac:dyDescent="0.25"/>
    <row r="871" s="1" customFormat="1" x14ac:dyDescent="0.25"/>
    <row r="872" s="1" customFormat="1" x14ac:dyDescent="0.25"/>
    <row r="873" s="1" customFormat="1" x14ac:dyDescent="0.25"/>
    <row r="874" s="1" customFormat="1" x14ac:dyDescent="0.25"/>
    <row r="875" s="1" customFormat="1" x14ac:dyDescent="0.25"/>
    <row r="876" s="1" customFormat="1" x14ac:dyDescent="0.25"/>
    <row r="877" s="1" customFormat="1" x14ac:dyDescent="0.25"/>
    <row r="878" s="1" customFormat="1" x14ac:dyDescent="0.25"/>
    <row r="879" s="1" customFormat="1" x14ac:dyDescent="0.25"/>
    <row r="880" s="1" customFormat="1" x14ac:dyDescent="0.25"/>
    <row r="881" s="1" customFormat="1" x14ac:dyDescent="0.25"/>
    <row r="882" s="1" customFormat="1" x14ac:dyDescent="0.25"/>
    <row r="883" s="1" customFormat="1" x14ac:dyDescent="0.25"/>
    <row r="884" s="1" customFormat="1" x14ac:dyDescent="0.25"/>
    <row r="885" s="1" customFormat="1" x14ac:dyDescent="0.25"/>
    <row r="886" s="1" customFormat="1" x14ac:dyDescent="0.25"/>
    <row r="887" s="1" customFormat="1" x14ac:dyDescent="0.25"/>
    <row r="888" s="1" customFormat="1" x14ac:dyDescent="0.25"/>
    <row r="889" s="1" customFormat="1" x14ac:dyDescent="0.25"/>
    <row r="890" s="1" customFormat="1" x14ac:dyDescent="0.25"/>
    <row r="891" s="1" customFormat="1" x14ac:dyDescent="0.25"/>
    <row r="892" s="1" customFormat="1" x14ac:dyDescent="0.25"/>
    <row r="893" s="1" customFormat="1" x14ac:dyDescent="0.25"/>
    <row r="894" s="1" customFormat="1" x14ac:dyDescent="0.25"/>
    <row r="895" s="1" customFormat="1" x14ac:dyDescent="0.25"/>
    <row r="896" s="1" customFormat="1" x14ac:dyDescent="0.25"/>
    <row r="897" s="1" customFormat="1" x14ac:dyDescent="0.25"/>
    <row r="898" s="1" customFormat="1" x14ac:dyDescent="0.25"/>
    <row r="899" s="1" customFormat="1" x14ac:dyDescent="0.25"/>
    <row r="900" s="1" customFormat="1" x14ac:dyDescent="0.25"/>
    <row r="901" s="1" customFormat="1" x14ac:dyDescent="0.25"/>
    <row r="902" s="1" customFormat="1" x14ac:dyDescent="0.25"/>
    <row r="903" s="1" customFormat="1" x14ac:dyDescent="0.25"/>
    <row r="904" s="1" customFormat="1" x14ac:dyDescent="0.25"/>
    <row r="905" s="1" customFormat="1" x14ac:dyDescent="0.25"/>
    <row r="906" s="1" customFormat="1" x14ac:dyDescent="0.25"/>
    <row r="907" s="1" customFormat="1" x14ac:dyDescent="0.25"/>
    <row r="908" s="1" customFormat="1" x14ac:dyDescent="0.25"/>
    <row r="909" s="1" customFormat="1" x14ac:dyDescent="0.25"/>
    <row r="910" s="1" customFormat="1" x14ac:dyDescent="0.25"/>
    <row r="911" s="1" customFormat="1" x14ac:dyDescent="0.25"/>
    <row r="912" s="1" customFormat="1" x14ac:dyDescent="0.25"/>
    <row r="913" s="1" customFormat="1" x14ac:dyDescent="0.25"/>
    <row r="914" s="1" customFormat="1" x14ac:dyDescent="0.25"/>
    <row r="915" s="1" customFormat="1" x14ac:dyDescent="0.25"/>
    <row r="916" s="1" customFormat="1" x14ac:dyDescent="0.25"/>
    <row r="917" s="1" customFormat="1" x14ac:dyDescent="0.25"/>
    <row r="918" s="1" customFormat="1" x14ac:dyDescent="0.25"/>
    <row r="919" s="1" customFormat="1" x14ac:dyDescent="0.25"/>
    <row r="920" s="1" customFormat="1" x14ac:dyDescent="0.25"/>
    <row r="921" s="1" customFormat="1" x14ac:dyDescent="0.25"/>
    <row r="922" s="1" customFormat="1" x14ac:dyDescent="0.25"/>
    <row r="923" s="1" customFormat="1" x14ac:dyDescent="0.25"/>
    <row r="924" s="1" customFormat="1" x14ac:dyDescent="0.25"/>
    <row r="925" s="1" customFormat="1" x14ac:dyDescent="0.25"/>
    <row r="926" s="1" customFormat="1" x14ac:dyDescent="0.25"/>
    <row r="927" s="1" customFormat="1" x14ac:dyDescent="0.25"/>
    <row r="928" s="1" customFormat="1" x14ac:dyDescent="0.25"/>
    <row r="929" s="1" customFormat="1" x14ac:dyDescent="0.25"/>
    <row r="930" s="1" customFormat="1" x14ac:dyDescent="0.25"/>
    <row r="931" s="1" customFormat="1" x14ac:dyDescent="0.25"/>
    <row r="932" s="1" customFormat="1" x14ac:dyDescent="0.25"/>
    <row r="933" s="1" customFormat="1" x14ac:dyDescent="0.25"/>
    <row r="934" s="1" customFormat="1" x14ac:dyDescent="0.25"/>
    <row r="935" s="1" customFormat="1" x14ac:dyDescent="0.25"/>
    <row r="936" s="1" customFormat="1" x14ac:dyDescent="0.25"/>
    <row r="937" s="1" customFormat="1" x14ac:dyDescent="0.25"/>
    <row r="938" s="1" customFormat="1" x14ac:dyDescent="0.25"/>
    <row r="939" s="1" customFormat="1" x14ac:dyDescent="0.25"/>
    <row r="940" s="1" customFormat="1" x14ac:dyDescent="0.25"/>
    <row r="941" s="1" customFormat="1" x14ac:dyDescent="0.25"/>
    <row r="942" s="1" customFormat="1" x14ac:dyDescent="0.25"/>
    <row r="943" s="1" customFormat="1" x14ac:dyDescent="0.25"/>
    <row r="944" s="1" customFormat="1" x14ac:dyDescent="0.25"/>
    <row r="945" s="1" customFormat="1" x14ac:dyDescent="0.25"/>
    <row r="946" s="1" customFormat="1" x14ac:dyDescent="0.25"/>
    <row r="947" s="1" customFormat="1" x14ac:dyDescent="0.25"/>
    <row r="948" s="1" customFormat="1" x14ac:dyDescent="0.25"/>
    <row r="949" s="1" customFormat="1" x14ac:dyDescent="0.25"/>
    <row r="950" s="1" customFormat="1" x14ac:dyDescent="0.25"/>
    <row r="951" s="1" customFormat="1" x14ac:dyDescent="0.25"/>
    <row r="952" s="1" customFormat="1" x14ac:dyDescent="0.25"/>
    <row r="953" s="1" customFormat="1" x14ac:dyDescent="0.25"/>
    <row r="954" s="1" customFormat="1" x14ac:dyDescent="0.25"/>
    <row r="955" s="1" customFormat="1" x14ac:dyDescent="0.25"/>
    <row r="956" s="1" customFormat="1" x14ac:dyDescent="0.25"/>
    <row r="957" s="1" customFormat="1" x14ac:dyDescent="0.25"/>
    <row r="958" s="1" customFormat="1" x14ac:dyDescent="0.25"/>
    <row r="959" s="1" customFormat="1" x14ac:dyDescent="0.25"/>
    <row r="960" s="1" customFormat="1" x14ac:dyDescent="0.25"/>
    <row r="961" s="1" customFormat="1" x14ac:dyDescent="0.25"/>
    <row r="962" s="1" customFormat="1" x14ac:dyDescent="0.25"/>
    <row r="963" s="1" customFormat="1" x14ac:dyDescent="0.25"/>
    <row r="964" s="1" customFormat="1" x14ac:dyDescent="0.25"/>
    <row r="965" s="1" customFormat="1" x14ac:dyDescent="0.25"/>
    <row r="966" s="1" customFormat="1" x14ac:dyDescent="0.25"/>
    <row r="967" s="1" customFormat="1" x14ac:dyDescent="0.25"/>
    <row r="968" s="1" customFormat="1" x14ac:dyDescent="0.25"/>
    <row r="969" s="1" customFormat="1" x14ac:dyDescent="0.25"/>
    <row r="970" s="1" customFormat="1" x14ac:dyDescent="0.25"/>
    <row r="971" s="1" customFormat="1" x14ac:dyDescent="0.25"/>
    <row r="972" s="1" customFormat="1" x14ac:dyDescent="0.25"/>
    <row r="973" s="1" customFormat="1" x14ac:dyDescent="0.25"/>
    <row r="974" s="1" customFormat="1" x14ac:dyDescent="0.25"/>
    <row r="975" s="1" customFormat="1" x14ac:dyDescent="0.25"/>
    <row r="976" s="1" customFormat="1" x14ac:dyDescent="0.25"/>
    <row r="977" s="1" customFormat="1" x14ac:dyDescent="0.25"/>
    <row r="978" s="1" customFormat="1" x14ac:dyDescent="0.25"/>
    <row r="979" s="1" customFormat="1" x14ac:dyDescent="0.25"/>
    <row r="980" s="1" customFormat="1" x14ac:dyDescent="0.25"/>
    <row r="981" s="1" customFormat="1" x14ac:dyDescent="0.25"/>
    <row r="982" s="1" customFormat="1" x14ac:dyDescent="0.25"/>
    <row r="983" s="1" customFormat="1" x14ac:dyDescent="0.25"/>
    <row r="984" s="1" customFormat="1" x14ac:dyDescent="0.25"/>
    <row r="985" s="1" customFormat="1" x14ac:dyDescent="0.25"/>
    <row r="986" s="1" customFormat="1" x14ac:dyDescent="0.25"/>
    <row r="987" s="1" customFormat="1" x14ac:dyDescent="0.25"/>
    <row r="988" s="1" customFormat="1" x14ac:dyDescent="0.25"/>
    <row r="989" s="1" customFormat="1" x14ac:dyDescent="0.25"/>
    <row r="990" s="1" customFormat="1" x14ac:dyDescent="0.25"/>
    <row r="991" s="1" customFormat="1" x14ac:dyDescent="0.25"/>
    <row r="992" s="1" customFormat="1" x14ac:dyDescent="0.25"/>
    <row r="993" s="1" customFormat="1" x14ac:dyDescent="0.25"/>
    <row r="994" s="1" customFormat="1" x14ac:dyDescent="0.25"/>
    <row r="995" s="1" customFormat="1" x14ac:dyDescent="0.25"/>
    <row r="996" s="1" customFormat="1" x14ac:dyDescent="0.25"/>
    <row r="997" s="1" customFormat="1" x14ac:dyDescent="0.25"/>
    <row r="998" s="1" customFormat="1" x14ac:dyDescent="0.25"/>
    <row r="999" s="1" customFormat="1" x14ac:dyDescent="0.25"/>
    <row r="1000" s="1" customFormat="1" x14ac:dyDescent="0.25"/>
    <row r="1001" s="1" customFormat="1" x14ac:dyDescent="0.25"/>
    <row r="1002" s="1" customFormat="1" x14ac:dyDescent="0.25"/>
    <row r="1003" s="1" customFormat="1" x14ac:dyDescent="0.25"/>
    <row r="1004" s="1" customFormat="1" x14ac:dyDescent="0.25"/>
    <row r="1005" s="1" customFormat="1" x14ac:dyDescent="0.25"/>
    <row r="1006" s="1" customFormat="1" x14ac:dyDescent="0.25"/>
    <row r="1007" s="1" customFormat="1" x14ac:dyDescent="0.25"/>
    <row r="1008" s="1" customFormat="1" x14ac:dyDescent="0.25"/>
    <row r="1009" s="1" customFormat="1" x14ac:dyDescent="0.25"/>
    <row r="1010" s="1" customFormat="1" x14ac:dyDescent="0.25"/>
    <row r="1011" s="1" customFormat="1" x14ac:dyDescent="0.25"/>
    <row r="1012" s="1" customFormat="1" x14ac:dyDescent="0.25"/>
    <row r="1013" s="1" customFormat="1" x14ac:dyDescent="0.25"/>
    <row r="1014" s="1" customFormat="1" x14ac:dyDescent="0.25"/>
    <row r="1015" s="1" customFormat="1" x14ac:dyDescent="0.25"/>
    <row r="1016" s="1" customFormat="1" x14ac:dyDescent="0.25"/>
    <row r="1017" s="1" customFormat="1" x14ac:dyDescent="0.25"/>
    <row r="1018" s="1" customFormat="1" x14ac:dyDescent="0.25"/>
    <row r="1019" s="1" customFormat="1" x14ac:dyDescent="0.25"/>
    <row r="1020" s="1" customFormat="1" x14ac:dyDescent="0.25"/>
    <row r="1021" s="1" customFormat="1" x14ac:dyDescent="0.25"/>
    <row r="1022" s="1" customFormat="1" x14ac:dyDescent="0.25"/>
    <row r="1023" s="1" customFormat="1" x14ac:dyDescent="0.25"/>
    <row r="1024" s="1" customFormat="1" x14ac:dyDescent="0.25"/>
    <row r="1025" s="1" customFormat="1" x14ac:dyDescent="0.25"/>
    <row r="1026" s="1" customFormat="1" x14ac:dyDescent="0.25"/>
    <row r="1027" s="1" customFormat="1" x14ac:dyDescent="0.25"/>
    <row r="1028" s="1" customFormat="1" x14ac:dyDescent="0.25"/>
    <row r="1029" s="1" customFormat="1" x14ac:dyDescent="0.25"/>
    <row r="1030" s="1" customFormat="1" x14ac:dyDescent="0.25"/>
    <row r="1031" s="1" customFormat="1" x14ac:dyDescent="0.25"/>
    <row r="1032" s="1" customFormat="1" x14ac:dyDescent="0.25"/>
    <row r="1033" s="1" customFormat="1" x14ac:dyDescent="0.25"/>
    <row r="1034" s="1" customFormat="1" x14ac:dyDescent="0.25"/>
    <row r="1035" s="1" customFormat="1" x14ac:dyDescent="0.25"/>
    <row r="1036" s="1" customFormat="1" x14ac:dyDescent="0.25"/>
    <row r="1037" s="1" customFormat="1" x14ac:dyDescent="0.25"/>
    <row r="1038" s="1" customFormat="1" x14ac:dyDescent="0.25"/>
    <row r="1039" s="1" customFormat="1" x14ac:dyDescent="0.25"/>
    <row r="1040" s="1" customFormat="1" x14ac:dyDescent="0.25"/>
    <row r="1041" s="1" customFormat="1" x14ac:dyDescent="0.25"/>
    <row r="1042" s="1" customFormat="1" x14ac:dyDescent="0.25"/>
    <row r="1043" s="1" customFormat="1" x14ac:dyDescent="0.25"/>
    <row r="1044" s="1" customFormat="1" x14ac:dyDescent="0.25"/>
    <row r="1045" s="1" customFormat="1" x14ac:dyDescent="0.25"/>
    <row r="1046" s="1" customFormat="1" x14ac:dyDescent="0.25"/>
    <row r="1047" s="1" customFormat="1" x14ac:dyDescent="0.25"/>
    <row r="1048" s="1" customFormat="1" x14ac:dyDescent="0.25"/>
    <row r="1049" s="1" customFormat="1" x14ac:dyDescent="0.25"/>
    <row r="1050" s="1" customFormat="1" x14ac:dyDescent="0.25"/>
    <row r="1051" s="1" customFormat="1" x14ac:dyDescent="0.25"/>
    <row r="1052" s="1" customFormat="1" x14ac:dyDescent="0.25"/>
    <row r="1053" s="1" customFormat="1" x14ac:dyDescent="0.25"/>
    <row r="1054" s="1" customFormat="1" x14ac:dyDescent="0.25"/>
    <row r="1055" s="1" customFormat="1" x14ac:dyDescent="0.25"/>
    <row r="1056" s="1" customFormat="1" x14ac:dyDescent="0.25"/>
    <row r="1057" s="1" customFormat="1" x14ac:dyDescent="0.25"/>
    <row r="1058" s="1" customFormat="1" x14ac:dyDescent="0.25"/>
    <row r="1059" s="1" customFormat="1" x14ac:dyDescent="0.25"/>
    <row r="1060" s="1" customFormat="1" x14ac:dyDescent="0.25"/>
    <row r="1061" s="1" customFormat="1" x14ac:dyDescent="0.25"/>
    <row r="1062" s="1" customFormat="1" x14ac:dyDescent="0.25"/>
    <row r="1063" s="1" customFormat="1" x14ac:dyDescent="0.25"/>
    <row r="1064" s="1" customFormat="1" x14ac:dyDescent="0.25"/>
    <row r="1065" s="1" customFormat="1" x14ac:dyDescent="0.25"/>
    <row r="1066" s="1" customFormat="1" x14ac:dyDescent="0.25"/>
    <row r="1067" s="1" customFormat="1" x14ac:dyDescent="0.25"/>
    <row r="1068" s="1" customFormat="1" x14ac:dyDescent="0.25"/>
    <row r="1069" s="1" customFormat="1" x14ac:dyDescent="0.25"/>
    <row r="1070" s="1" customFormat="1" x14ac:dyDescent="0.25"/>
    <row r="1071" s="1" customFormat="1" x14ac:dyDescent="0.25"/>
    <row r="1072" s="1" customFormat="1" x14ac:dyDescent="0.25"/>
    <row r="1073" s="1" customFormat="1" x14ac:dyDescent="0.25"/>
    <row r="1074" s="1" customFormat="1" x14ac:dyDescent="0.25"/>
    <row r="1075" s="1" customFormat="1" x14ac:dyDescent="0.25"/>
    <row r="1076" s="1" customFormat="1" x14ac:dyDescent="0.25"/>
    <row r="1077" s="1" customFormat="1" x14ac:dyDescent="0.25"/>
    <row r="1078" s="1" customFormat="1" x14ac:dyDescent="0.25"/>
    <row r="1079" s="1" customFormat="1" x14ac:dyDescent="0.25"/>
    <row r="1080" s="1" customFormat="1" x14ac:dyDescent="0.25"/>
    <row r="1081" s="1" customFormat="1" x14ac:dyDescent="0.25"/>
    <row r="1082" s="1" customFormat="1" x14ac:dyDescent="0.25"/>
    <row r="1083" s="1" customFormat="1" x14ac:dyDescent="0.25"/>
    <row r="1084" s="1" customFormat="1" x14ac:dyDescent="0.25"/>
    <row r="1085" s="1" customFormat="1" x14ac:dyDescent="0.25"/>
    <row r="1086" s="1" customFormat="1" x14ac:dyDescent="0.25"/>
    <row r="1087" s="1" customFormat="1" x14ac:dyDescent="0.25"/>
    <row r="1088" s="1" customFormat="1" x14ac:dyDescent="0.25"/>
    <row r="1089" s="1" customFormat="1" x14ac:dyDescent="0.25"/>
    <row r="1090" s="1" customFormat="1" x14ac:dyDescent="0.25"/>
    <row r="1091" s="1" customFormat="1" x14ac:dyDescent="0.25"/>
    <row r="1092" s="1" customFormat="1" x14ac:dyDescent="0.25"/>
    <row r="1093" s="1" customFormat="1" x14ac:dyDescent="0.25"/>
    <row r="1094" s="1" customFormat="1" x14ac:dyDescent="0.25"/>
    <row r="1095" s="1" customFormat="1" x14ac:dyDescent="0.25"/>
    <row r="1096" s="1" customFormat="1" x14ac:dyDescent="0.25"/>
    <row r="1097" s="1" customFormat="1" x14ac:dyDescent="0.25"/>
    <row r="1098" s="1" customFormat="1" x14ac:dyDescent="0.25"/>
    <row r="1099" s="1" customFormat="1" x14ac:dyDescent="0.25"/>
    <row r="1100" s="1" customFormat="1" x14ac:dyDescent="0.25"/>
    <row r="1101" s="1" customFormat="1" x14ac:dyDescent="0.25"/>
    <row r="1102" s="1" customFormat="1" x14ac:dyDescent="0.25"/>
    <row r="1103" s="1" customFormat="1" x14ac:dyDescent="0.25"/>
    <row r="1104" s="1" customFormat="1" x14ac:dyDescent="0.25"/>
    <row r="1105" s="1" customFormat="1" x14ac:dyDescent="0.25"/>
    <row r="1106" s="1" customFormat="1" x14ac:dyDescent="0.25"/>
    <row r="1107" s="1" customFormat="1" x14ac:dyDescent="0.25"/>
    <row r="1108" s="1" customFormat="1" x14ac:dyDescent="0.25"/>
    <row r="1109" s="1" customFormat="1" x14ac:dyDescent="0.25"/>
    <row r="1110" s="1" customFormat="1" x14ac:dyDescent="0.25"/>
    <row r="1111" s="1" customFormat="1" x14ac:dyDescent="0.25"/>
    <row r="1112" s="1" customFormat="1" x14ac:dyDescent="0.25"/>
    <row r="1113" s="1" customFormat="1" x14ac:dyDescent="0.25"/>
    <row r="1114" s="1" customFormat="1" x14ac:dyDescent="0.25"/>
    <row r="1115" s="1" customFormat="1" x14ac:dyDescent="0.25"/>
    <row r="1116" s="1" customFormat="1" x14ac:dyDescent="0.25"/>
    <row r="1117" s="1" customFormat="1" x14ac:dyDescent="0.25"/>
    <row r="1118" s="1" customFormat="1" x14ac:dyDescent="0.25"/>
    <row r="1119" s="1" customFormat="1" x14ac:dyDescent="0.25"/>
    <row r="1120" s="1" customFormat="1" x14ac:dyDescent="0.25"/>
    <row r="1121" s="1" customFormat="1" x14ac:dyDescent="0.25"/>
    <row r="1122" s="1" customFormat="1" x14ac:dyDescent="0.25"/>
    <row r="1123" s="1" customFormat="1" x14ac:dyDescent="0.25"/>
    <row r="1124" s="1" customFormat="1" x14ac:dyDescent="0.25"/>
    <row r="1125" s="1" customFormat="1" x14ac:dyDescent="0.25"/>
    <row r="1126" s="1" customFormat="1" x14ac:dyDescent="0.25"/>
    <row r="1127" s="1" customFormat="1" x14ac:dyDescent="0.25"/>
    <row r="1128" s="1" customFormat="1" x14ac:dyDescent="0.25"/>
    <row r="1129" s="1" customFormat="1" x14ac:dyDescent="0.25"/>
    <row r="1130" s="1" customFormat="1" x14ac:dyDescent="0.25"/>
    <row r="1131" s="1" customFormat="1" x14ac:dyDescent="0.25"/>
    <row r="1132" s="1" customFormat="1" x14ac:dyDescent="0.25"/>
    <row r="1133" s="1" customFormat="1" x14ac:dyDescent="0.25"/>
    <row r="1134" s="1" customFormat="1" x14ac:dyDescent="0.25"/>
    <row r="1135" s="1" customFormat="1" x14ac:dyDescent="0.25"/>
    <row r="1136" s="1" customFormat="1" x14ac:dyDescent="0.25"/>
    <row r="1137" s="1" customFormat="1" x14ac:dyDescent="0.25"/>
    <row r="1138" s="1" customFormat="1" x14ac:dyDescent="0.25"/>
    <row r="1139" s="1" customFormat="1" x14ac:dyDescent="0.25"/>
    <row r="1140" s="1" customFormat="1" x14ac:dyDescent="0.25"/>
    <row r="1141" s="1" customFormat="1" x14ac:dyDescent="0.25"/>
    <row r="1142" s="1" customFormat="1" x14ac:dyDescent="0.25"/>
    <row r="1143" s="1" customFormat="1" x14ac:dyDescent="0.25"/>
    <row r="1144" s="1" customFormat="1" x14ac:dyDescent="0.25"/>
    <row r="1145" s="1" customFormat="1" x14ac:dyDescent="0.25"/>
    <row r="1146" s="1" customFormat="1" x14ac:dyDescent="0.25"/>
    <row r="1147" s="1" customFormat="1" x14ac:dyDescent="0.25"/>
    <row r="1148" s="1" customFormat="1" x14ac:dyDescent="0.25"/>
    <row r="1149" s="1" customFormat="1" x14ac:dyDescent="0.25"/>
    <row r="1150" s="1" customFormat="1" x14ac:dyDescent="0.25"/>
    <row r="1151" s="1" customFormat="1" x14ac:dyDescent="0.25"/>
    <row r="1152" s="1" customFormat="1" x14ac:dyDescent="0.25"/>
    <row r="1153" s="1" customFormat="1" x14ac:dyDescent="0.25"/>
    <row r="1154" s="1" customFormat="1" x14ac:dyDescent="0.25"/>
    <row r="1155" s="1" customFormat="1" x14ac:dyDescent="0.25"/>
    <row r="1156" s="1" customFormat="1" x14ac:dyDescent="0.25"/>
    <row r="1157" s="1" customFormat="1" x14ac:dyDescent="0.25"/>
    <row r="1158" s="1" customFormat="1" x14ac:dyDescent="0.25"/>
    <row r="1159" s="1" customFormat="1" x14ac:dyDescent="0.25"/>
    <row r="1160" s="1" customFormat="1" x14ac:dyDescent="0.25"/>
    <row r="1161" s="1" customFormat="1" x14ac:dyDescent="0.25"/>
    <row r="1162" s="1" customFormat="1" x14ac:dyDescent="0.25"/>
    <row r="1163" s="1" customFormat="1" x14ac:dyDescent="0.25"/>
    <row r="1164" s="1" customFormat="1" x14ac:dyDescent="0.25"/>
    <row r="1165" s="1" customFormat="1" x14ac:dyDescent="0.25"/>
    <row r="1166" s="1" customFormat="1" x14ac:dyDescent="0.25"/>
    <row r="1167" s="1" customFormat="1" x14ac:dyDescent="0.25"/>
    <row r="1168" s="1" customFormat="1" x14ac:dyDescent="0.25"/>
    <row r="1169" s="1" customFormat="1" x14ac:dyDescent="0.25"/>
    <row r="1170" s="1" customFormat="1" x14ac:dyDescent="0.25"/>
    <row r="1171" s="1" customFormat="1" x14ac:dyDescent="0.25"/>
    <row r="1172" s="1" customFormat="1" x14ac:dyDescent="0.25"/>
    <row r="1173" s="1" customFormat="1" x14ac:dyDescent="0.25"/>
    <row r="1174" s="1" customFormat="1" x14ac:dyDescent="0.25"/>
    <row r="1175" s="1" customFormat="1" x14ac:dyDescent="0.25"/>
    <row r="1176" s="1" customFormat="1" x14ac:dyDescent="0.25"/>
    <row r="1177" s="1" customFormat="1" x14ac:dyDescent="0.25"/>
    <row r="1178" s="1" customFormat="1" x14ac:dyDescent="0.25"/>
    <row r="1179" s="1" customFormat="1" x14ac:dyDescent="0.25"/>
    <row r="1180" s="1" customFormat="1" x14ac:dyDescent="0.25"/>
    <row r="1181" s="1" customFormat="1" x14ac:dyDescent="0.25"/>
    <row r="1182" s="1" customFormat="1" x14ac:dyDescent="0.25"/>
    <row r="1183" s="1" customFormat="1" x14ac:dyDescent="0.25"/>
    <row r="1184" s="1" customFormat="1" x14ac:dyDescent="0.25"/>
    <row r="1185" s="1" customFormat="1" x14ac:dyDescent="0.25"/>
    <row r="1186" s="1" customFormat="1" x14ac:dyDescent="0.25"/>
    <row r="1187" s="1" customFormat="1" x14ac:dyDescent="0.25"/>
    <row r="1188" s="1" customFormat="1" x14ac:dyDescent="0.25"/>
    <row r="1189" s="1" customFormat="1" x14ac:dyDescent="0.25"/>
    <row r="1190" s="1" customFormat="1" x14ac:dyDescent="0.25"/>
    <row r="1191" s="1" customFormat="1" x14ac:dyDescent="0.25"/>
    <row r="1192" s="1" customFormat="1" x14ac:dyDescent="0.25"/>
    <row r="1193" s="1" customFormat="1" x14ac:dyDescent="0.25"/>
    <row r="1194" s="1" customFormat="1" x14ac:dyDescent="0.25"/>
    <row r="1195" s="1" customFormat="1" x14ac:dyDescent="0.25"/>
    <row r="1196" s="1" customFormat="1" x14ac:dyDescent="0.25"/>
    <row r="1197" s="1" customFormat="1" x14ac:dyDescent="0.25"/>
    <row r="1198" s="1" customFormat="1" x14ac:dyDescent="0.25"/>
    <row r="1199" s="1" customFormat="1" x14ac:dyDescent="0.25"/>
    <row r="1200" s="1" customFormat="1" x14ac:dyDescent="0.25"/>
    <row r="1201" s="1" customFormat="1" x14ac:dyDescent="0.25"/>
    <row r="1202" s="1" customFormat="1" x14ac:dyDescent="0.25"/>
    <row r="1203" s="1" customFormat="1" x14ac:dyDescent="0.25"/>
    <row r="1204" s="1" customFormat="1" x14ac:dyDescent="0.25"/>
    <row r="1205" s="1" customFormat="1" x14ac:dyDescent="0.25"/>
    <row r="1206" s="1" customFormat="1" x14ac:dyDescent="0.25"/>
    <row r="1207" s="1" customFormat="1" x14ac:dyDescent="0.25"/>
    <row r="1208" s="1" customFormat="1" x14ac:dyDescent="0.25"/>
    <row r="1209" s="1" customFormat="1" x14ac:dyDescent="0.25"/>
    <row r="1210" s="1" customFormat="1" x14ac:dyDescent="0.25"/>
    <row r="1211" s="1" customFormat="1" x14ac:dyDescent="0.25"/>
    <row r="1212" s="1" customFormat="1" x14ac:dyDescent="0.25"/>
    <row r="1213" s="1" customFormat="1" x14ac:dyDescent="0.25"/>
    <row r="1214" s="1" customFormat="1" x14ac:dyDescent="0.25"/>
    <row r="1215" s="1" customFormat="1" x14ac:dyDescent="0.25"/>
    <row r="1216" s="1" customFormat="1" x14ac:dyDescent="0.25"/>
    <row r="1217" s="1" customFormat="1" x14ac:dyDescent="0.25"/>
    <row r="1218" s="1" customFormat="1" x14ac:dyDescent="0.25"/>
    <row r="1219" s="1" customFormat="1" x14ac:dyDescent="0.25"/>
    <row r="1220" s="1" customFormat="1" x14ac:dyDescent="0.25"/>
    <row r="1221" s="1" customFormat="1" x14ac:dyDescent="0.25"/>
    <row r="1222" s="1" customFormat="1" x14ac:dyDescent="0.25"/>
    <row r="1223" s="1" customFormat="1" x14ac:dyDescent="0.25"/>
    <row r="1224" s="1" customFormat="1" x14ac:dyDescent="0.25"/>
    <row r="1225" s="1" customFormat="1" x14ac:dyDescent="0.25"/>
    <row r="1226" s="1" customFormat="1" x14ac:dyDescent="0.25"/>
    <row r="1227" s="1" customFormat="1" x14ac:dyDescent="0.25"/>
    <row r="1228" s="1" customFormat="1" x14ac:dyDescent="0.25"/>
    <row r="1229" s="1" customFormat="1" x14ac:dyDescent="0.25"/>
    <row r="1230" s="1" customFormat="1" x14ac:dyDescent="0.25"/>
    <row r="1231" s="1" customFormat="1" x14ac:dyDescent="0.25"/>
    <row r="1232" s="1" customFormat="1" x14ac:dyDescent="0.25"/>
    <row r="1233" s="1" customFormat="1" x14ac:dyDescent="0.25"/>
    <row r="1234" s="1" customFormat="1" x14ac:dyDescent="0.25"/>
    <row r="1235" s="1" customFormat="1" x14ac:dyDescent="0.25"/>
    <row r="1236" s="1" customFormat="1" x14ac:dyDescent="0.25"/>
    <row r="1237" s="1" customFormat="1" x14ac:dyDescent="0.25"/>
    <row r="1238" s="1" customFormat="1" x14ac:dyDescent="0.25"/>
    <row r="1239" s="1" customFormat="1" x14ac:dyDescent="0.25"/>
    <row r="1240" s="1" customFormat="1" x14ac:dyDescent="0.25"/>
    <row r="1241" s="1" customFormat="1" x14ac:dyDescent="0.25"/>
    <row r="1242" s="1" customFormat="1" x14ac:dyDescent="0.25"/>
    <row r="1243" s="1" customFormat="1" x14ac:dyDescent="0.25"/>
    <row r="1244" s="1" customFormat="1" x14ac:dyDescent="0.25"/>
    <row r="1245" s="1" customFormat="1" x14ac:dyDescent="0.25"/>
    <row r="1246" s="1" customFormat="1" x14ac:dyDescent="0.25"/>
    <row r="1247" s="1" customFormat="1" x14ac:dyDescent="0.25"/>
    <row r="1248" s="1" customFormat="1" x14ac:dyDescent="0.25"/>
    <row r="1249" s="1" customFormat="1" x14ac:dyDescent="0.25"/>
    <row r="1250" s="1" customFormat="1" x14ac:dyDescent="0.25"/>
    <row r="1251" s="1" customFormat="1" x14ac:dyDescent="0.25"/>
    <row r="1252" s="1" customFormat="1" x14ac:dyDescent="0.25"/>
    <row r="1253" s="1" customFormat="1" x14ac:dyDescent="0.25"/>
    <row r="1254" s="1" customFormat="1" x14ac:dyDescent="0.25"/>
    <row r="1255" s="1" customFormat="1" x14ac:dyDescent="0.25"/>
    <row r="1256" s="1" customFormat="1" x14ac:dyDescent="0.25"/>
    <row r="1257" s="1" customFormat="1" x14ac:dyDescent="0.25"/>
    <row r="1258" s="1" customFormat="1" x14ac:dyDescent="0.25"/>
    <row r="1259" s="1" customFormat="1" x14ac:dyDescent="0.25"/>
    <row r="1260" s="1" customFormat="1" x14ac:dyDescent="0.25"/>
    <row r="1261" s="1" customFormat="1" x14ac:dyDescent="0.25"/>
    <row r="1262" s="1" customFormat="1" x14ac:dyDescent="0.25"/>
    <row r="1263" s="1" customFormat="1" x14ac:dyDescent="0.25"/>
    <row r="1264" s="1" customFormat="1" x14ac:dyDescent="0.25"/>
    <row r="1265" s="1" customFormat="1" x14ac:dyDescent="0.25"/>
    <row r="1266" s="1" customFormat="1" x14ac:dyDescent="0.25"/>
    <row r="1267" s="1" customFormat="1" x14ac:dyDescent="0.25"/>
    <row r="1268" s="1" customFormat="1" x14ac:dyDescent="0.25"/>
    <row r="1269" s="1" customFormat="1" x14ac:dyDescent="0.25"/>
    <row r="1270" s="1" customFormat="1" x14ac:dyDescent="0.25"/>
    <row r="1271" s="1" customFormat="1" x14ac:dyDescent="0.25"/>
    <row r="1272" s="1" customFormat="1" x14ac:dyDescent="0.25"/>
    <row r="1273" s="1" customFormat="1" x14ac:dyDescent="0.25"/>
    <row r="1274" s="1" customFormat="1" x14ac:dyDescent="0.25"/>
    <row r="1275" s="1" customFormat="1" x14ac:dyDescent="0.25"/>
    <row r="1276" s="1" customFormat="1" x14ac:dyDescent="0.25"/>
    <row r="1277" s="1" customFormat="1" x14ac:dyDescent="0.25"/>
    <row r="1278" s="1" customFormat="1" x14ac:dyDescent="0.25"/>
    <row r="1279" s="1" customFormat="1" x14ac:dyDescent="0.25"/>
    <row r="1280" s="1" customFormat="1" x14ac:dyDescent="0.25"/>
    <row r="1281" s="1" customFormat="1" x14ac:dyDescent="0.25"/>
    <row r="1282" s="1" customFormat="1" x14ac:dyDescent="0.25"/>
    <row r="1283" s="1" customFormat="1" x14ac:dyDescent="0.25"/>
    <row r="1284" s="1" customFormat="1" x14ac:dyDescent="0.25"/>
    <row r="1285" s="1" customFormat="1" x14ac:dyDescent="0.25"/>
    <row r="1286" s="1" customFormat="1" x14ac:dyDescent="0.25"/>
    <row r="1287" s="1" customFormat="1" x14ac:dyDescent="0.25"/>
    <row r="1288" s="1" customFormat="1" x14ac:dyDescent="0.25"/>
    <row r="1289" s="1" customFormat="1" x14ac:dyDescent="0.25"/>
    <row r="1290" s="1" customFormat="1" x14ac:dyDescent="0.25"/>
    <row r="1291" s="1" customFormat="1" x14ac:dyDescent="0.25"/>
    <row r="1292" s="1" customFormat="1" x14ac:dyDescent="0.25"/>
    <row r="1293" s="1" customFormat="1" x14ac:dyDescent="0.25"/>
    <row r="1294" s="1" customFormat="1" x14ac:dyDescent="0.25"/>
    <row r="1295" s="1" customFormat="1" x14ac:dyDescent="0.25"/>
    <row r="1296" s="1" customFormat="1" x14ac:dyDescent="0.25"/>
    <row r="1297" s="1" customFormat="1" x14ac:dyDescent="0.25"/>
    <row r="1298" s="1" customFormat="1" x14ac:dyDescent="0.25"/>
    <row r="1299" s="1" customFormat="1" x14ac:dyDescent="0.25"/>
    <row r="1300" s="1" customFormat="1" x14ac:dyDescent="0.25"/>
    <row r="1301" s="1" customFormat="1" x14ac:dyDescent="0.25"/>
    <row r="1302" s="1" customFormat="1" x14ac:dyDescent="0.25"/>
    <row r="1303" s="1" customFormat="1" x14ac:dyDescent="0.25"/>
    <row r="1304" s="1" customFormat="1" x14ac:dyDescent="0.25"/>
    <row r="1305" s="1" customFormat="1" x14ac:dyDescent="0.25"/>
    <row r="1306" s="1" customFormat="1" x14ac:dyDescent="0.25"/>
    <row r="1307" s="1" customFormat="1" x14ac:dyDescent="0.25"/>
    <row r="1308" s="1" customFormat="1" x14ac:dyDescent="0.25"/>
    <row r="1309" s="1" customFormat="1" x14ac:dyDescent="0.25"/>
    <row r="1310" s="1" customFormat="1" x14ac:dyDescent="0.25"/>
    <row r="1311" s="1" customFormat="1" x14ac:dyDescent="0.25"/>
    <row r="1312" s="1" customFormat="1" x14ac:dyDescent="0.25"/>
    <row r="1313" s="1" customFormat="1" x14ac:dyDescent="0.25"/>
    <row r="1314" s="1" customFormat="1" x14ac:dyDescent="0.25"/>
    <row r="1315" s="1" customFormat="1" x14ac:dyDescent="0.25"/>
    <row r="1316" s="1" customFormat="1" x14ac:dyDescent="0.25"/>
    <row r="1317" s="1" customFormat="1" x14ac:dyDescent="0.25"/>
    <row r="1318" s="1" customFormat="1" x14ac:dyDescent="0.25"/>
    <row r="1319" s="1" customFormat="1" x14ac:dyDescent="0.25"/>
    <row r="1320" s="1" customFormat="1" x14ac:dyDescent="0.25"/>
    <row r="1321" s="1" customFormat="1" x14ac:dyDescent="0.25"/>
    <row r="1322" s="1" customFormat="1" x14ac:dyDescent="0.25"/>
    <row r="1323" s="1" customFormat="1" x14ac:dyDescent="0.25"/>
    <row r="1324" s="1" customFormat="1" x14ac:dyDescent="0.25"/>
    <row r="1325" s="1" customFormat="1" x14ac:dyDescent="0.25"/>
    <row r="1326" s="1" customFormat="1" x14ac:dyDescent="0.25"/>
    <row r="1327" s="1" customFormat="1" x14ac:dyDescent="0.25"/>
    <row r="1328" s="1" customFormat="1" x14ac:dyDescent="0.25"/>
    <row r="1329" s="1" customFormat="1" x14ac:dyDescent="0.25"/>
    <row r="1330" s="1" customFormat="1" x14ac:dyDescent="0.25"/>
    <row r="1331" s="1" customFormat="1" x14ac:dyDescent="0.25"/>
    <row r="1332" s="1" customFormat="1" x14ac:dyDescent="0.25"/>
    <row r="1333" s="1" customFormat="1" x14ac:dyDescent="0.25"/>
    <row r="1334" s="1" customFormat="1" x14ac:dyDescent="0.25"/>
    <row r="1335" s="1" customFormat="1" x14ac:dyDescent="0.25"/>
    <row r="1336" s="1" customFormat="1" x14ac:dyDescent="0.25"/>
    <row r="1337" s="1" customFormat="1" x14ac:dyDescent="0.25"/>
    <row r="1338" s="1" customFormat="1" x14ac:dyDescent="0.25"/>
    <row r="1339" s="1" customFormat="1" x14ac:dyDescent="0.25"/>
    <row r="1340" s="1" customFormat="1" x14ac:dyDescent="0.25"/>
    <row r="1341" s="1" customFormat="1" x14ac:dyDescent="0.25"/>
    <row r="1342" s="1" customFormat="1" x14ac:dyDescent="0.25"/>
    <row r="1343" s="1" customFormat="1" x14ac:dyDescent="0.25"/>
    <row r="1344" s="1" customFormat="1" x14ac:dyDescent="0.25"/>
    <row r="1345" s="1" customFormat="1" x14ac:dyDescent="0.25"/>
    <row r="1346" s="1" customFormat="1" x14ac:dyDescent="0.25"/>
    <row r="1347" s="1" customFormat="1" x14ac:dyDescent="0.25"/>
    <row r="1348" s="1" customFormat="1" x14ac:dyDescent="0.25"/>
    <row r="1349" s="1" customFormat="1" x14ac:dyDescent="0.25"/>
    <row r="1350" s="1" customFormat="1" x14ac:dyDescent="0.25"/>
    <row r="1351" s="1" customFormat="1" x14ac:dyDescent="0.25"/>
    <row r="1352" s="1" customFormat="1" x14ac:dyDescent="0.25"/>
    <row r="1353" s="1" customFormat="1" x14ac:dyDescent="0.25"/>
    <row r="1354" s="1" customFormat="1" x14ac:dyDescent="0.25"/>
    <row r="1355" s="1" customFormat="1" x14ac:dyDescent="0.25"/>
    <row r="1356" s="1" customFormat="1" x14ac:dyDescent="0.25"/>
    <row r="1357" s="1" customFormat="1" x14ac:dyDescent="0.25"/>
    <row r="1358" s="1" customFormat="1" x14ac:dyDescent="0.25"/>
    <row r="1359" s="1" customFormat="1" x14ac:dyDescent="0.25"/>
    <row r="1360" s="1" customFormat="1" x14ac:dyDescent="0.25"/>
    <row r="1361" s="1" customFormat="1" x14ac:dyDescent="0.25"/>
    <row r="1362" s="1" customFormat="1" x14ac:dyDescent="0.25"/>
    <row r="1363" s="1" customFormat="1" x14ac:dyDescent="0.25"/>
    <row r="1364" s="1" customFormat="1" x14ac:dyDescent="0.25"/>
    <row r="1365" s="1" customFormat="1" x14ac:dyDescent="0.25"/>
    <row r="1366" s="1" customFormat="1" x14ac:dyDescent="0.25"/>
    <row r="1367" s="1" customFormat="1" x14ac:dyDescent="0.25"/>
    <row r="1368" s="1" customFormat="1" x14ac:dyDescent="0.25"/>
    <row r="1369" s="1" customFormat="1" x14ac:dyDescent="0.25"/>
    <row r="1370" s="1" customFormat="1" x14ac:dyDescent="0.25"/>
    <row r="1371" s="1" customFormat="1" x14ac:dyDescent="0.25"/>
    <row r="1372" s="1" customFormat="1" x14ac:dyDescent="0.25"/>
    <row r="1373" s="1" customFormat="1" x14ac:dyDescent="0.25"/>
    <row r="1374" s="1" customFormat="1" x14ac:dyDescent="0.25"/>
    <row r="1375" s="1" customFormat="1" x14ac:dyDescent="0.25"/>
    <row r="1376" s="1" customFormat="1" x14ac:dyDescent="0.25"/>
    <row r="1377" s="1" customFormat="1" x14ac:dyDescent="0.25"/>
    <row r="1378" s="1" customFormat="1" x14ac:dyDescent="0.25"/>
    <row r="1379" s="1" customFormat="1" x14ac:dyDescent="0.25"/>
    <row r="1380" s="1" customFormat="1" x14ac:dyDescent="0.25"/>
    <row r="1381" s="1" customFormat="1" x14ac:dyDescent="0.25"/>
    <row r="1382" s="1" customFormat="1" x14ac:dyDescent="0.25"/>
    <row r="1383" s="1" customFormat="1" x14ac:dyDescent="0.25"/>
    <row r="1384" s="1" customFormat="1" x14ac:dyDescent="0.25"/>
    <row r="1385" s="1" customFormat="1" x14ac:dyDescent="0.25"/>
    <row r="1386" s="1" customFormat="1" x14ac:dyDescent="0.25"/>
    <row r="1387" s="1" customFormat="1" x14ac:dyDescent="0.25"/>
    <row r="1388" s="1" customFormat="1" x14ac:dyDescent="0.25"/>
    <row r="1389" s="1" customFormat="1" x14ac:dyDescent="0.25"/>
    <row r="1390" s="1" customFormat="1" x14ac:dyDescent="0.25"/>
    <row r="1391" s="1" customFormat="1" x14ac:dyDescent="0.25"/>
    <row r="1392" s="1" customFormat="1" x14ac:dyDescent="0.25"/>
    <row r="1393" s="1" customFormat="1" x14ac:dyDescent="0.25"/>
    <row r="1394" s="1" customFormat="1" x14ac:dyDescent="0.25"/>
    <row r="1395" s="1" customFormat="1" x14ac:dyDescent="0.25"/>
    <row r="1396" s="1" customFormat="1" x14ac:dyDescent="0.25"/>
    <row r="1397" s="1" customFormat="1" x14ac:dyDescent="0.25"/>
    <row r="1398" s="1" customFormat="1" x14ac:dyDescent="0.25"/>
    <row r="1399" s="1" customFormat="1" x14ac:dyDescent="0.25"/>
    <row r="1400" s="1" customFormat="1" x14ac:dyDescent="0.25"/>
    <row r="1401" s="1" customFormat="1" x14ac:dyDescent="0.25"/>
    <row r="1402" s="1" customFormat="1" x14ac:dyDescent="0.25"/>
    <row r="1403" s="1" customFormat="1" x14ac:dyDescent="0.25"/>
    <row r="1404" s="1" customFormat="1" x14ac:dyDescent="0.25"/>
    <row r="1405" s="1" customFormat="1" x14ac:dyDescent="0.25"/>
    <row r="1406" s="1" customFormat="1" x14ac:dyDescent="0.25"/>
    <row r="1407" s="1" customFormat="1" x14ac:dyDescent="0.25"/>
    <row r="1408" s="1" customFormat="1" x14ac:dyDescent="0.25"/>
    <row r="1409" s="1" customFormat="1" x14ac:dyDescent="0.25"/>
    <row r="1410" s="1" customFormat="1" x14ac:dyDescent="0.25"/>
    <row r="1411" s="1" customFormat="1" x14ac:dyDescent="0.25"/>
    <row r="1412" s="1" customFormat="1" x14ac:dyDescent="0.25"/>
    <row r="1413" s="1" customFormat="1" x14ac:dyDescent="0.25"/>
    <row r="1414" s="1" customFormat="1" x14ac:dyDescent="0.25"/>
    <row r="1415" s="1" customFormat="1" x14ac:dyDescent="0.25"/>
    <row r="1416" s="1" customFormat="1" x14ac:dyDescent="0.25"/>
    <row r="1417" s="1" customFormat="1" x14ac:dyDescent="0.25"/>
    <row r="1418" s="1" customFormat="1" x14ac:dyDescent="0.25"/>
    <row r="1419" s="1" customFormat="1" x14ac:dyDescent="0.25"/>
    <row r="1420" s="1" customFormat="1" x14ac:dyDescent="0.25"/>
    <row r="1421" s="1" customFormat="1" x14ac:dyDescent="0.25"/>
    <row r="1422" s="1" customFormat="1" x14ac:dyDescent="0.25"/>
    <row r="1423" s="1" customFormat="1" x14ac:dyDescent="0.25"/>
    <row r="1424" s="1" customFormat="1" x14ac:dyDescent="0.25"/>
    <row r="1425" s="1" customFormat="1" x14ac:dyDescent="0.25"/>
    <row r="1426" s="1" customFormat="1" x14ac:dyDescent="0.25"/>
    <row r="1427" s="1" customFormat="1" x14ac:dyDescent="0.25"/>
    <row r="1428" s="1" customFormat="1" x14ac:dyDescent="0.25"/>
    <row r="1429" s="1" customFormat="1" x14ac:dyDescent="0.25"/>
    <row r="1430" s="1" customFormat="1" x14ac:dyDescent="0.25"/>
    <row r="1431" s="1" customFormat="1" x14ac:dyDescent="0.25"/>
    <row r="1432" s="1" customFormat="1" x14ac:dyDescent="0.25"/>
    <row r="1433" s="1" customFormat="1" x14ac:dyDescent="0.25"/>
    <row r="1434" s="1" customFormat="1" x14ac:dyDescent="0.25"/>
    <row r="1435" s="1" customFormat="1" x14ac:dyDescent="0.25"/>
    <row r="1436" s="1" customFormat="1" x14ac:dyDescent="0.25"/>
    <row r="1437" s="1" customFormat="1" x14ac:dyDescent="0.25"/>
    <row r="1438" s="1" customFormat="1" x14ac:dyDescent="0.25"/>
    <row r="1439" s="1" customFormat="1" x14ac:dyDescent="0.25"/>
    <row r="1440" s="1" customFormat="1" x14ac:dyDescent="0.25"/>
    <row r="1441" s="1" customFormat="1" x14ac:dyDescent="0.25"/>
    <row r="1442" s="1" customFormat="1" x14ac:dyDescent="0.25"/>
    <row r="1443" s="1" customFormat="1" x14ac:dyDescent="0.25"/>
    <row r="1444" s="1" customFormat="1" x14ac:dyDescent="0.25"/>
    <row r="1445" s="1" customFormat="1" x14ac:dyDescent="0.25"/>
    <row r="1446" s="1" customFormat="1" x14ac:dyDescent="0.25"/>
    <row r="1447" s="1" customFormat="1" x14ac:dyDescent="0.25"/>
    <row r="1448" s="1" customFormat="1" x14ac:dyDescent="0.25"/>
    <row r="1449" s="1" customFormat="1" x14ac:dyDescent="0.25"/>
    <row r="1450" s="1" customFormat="1" x14ac:dyDescent="0.25"/>
    <row r="1451" s="1" customFormat="1" x14ac:dyDescent="0.25"/>
    <row r="1452" s="1" customFormat="1" x14ac:dyDescent="0.25"/>
    <row r="1453" s="1" customFormat="1" x14ac:dyDescent="0.25"/>
    <row r="1454" s="1" customFormat="1" x14ac:dyDescent="0.25"/>
    <row r="1455" s="1" customFormat="1" x14ac:dyDescent="0.25"/>
    <row r="1456" s="1" customFormat="1" x14ac:dyDescent="0.25"/>
    <row r="1457" s="1" customFormat="1" x14ac:dyDescent="0.25"/>
    <row r="1458" s="1" customFormat="1" x14ac:dyDescent="0.25"/>
    <row r="1459" s="1" customFormat="1" x14ac:dyDescent="0.25"/>
    <row r="1460" s="1" customFormat="1" x14ac:dyDescent="0.25"/>
    <row r="1461" s="1" customFormat="1" x14ac:dyDescent="0.25"/>
    <row r="1462" s="1" customFormat="1" x14ac:dyDescent="0.25"/>
    <row r="1463" s="1" customFormat="1" x14ac:dyDescent="0.25"/>
    <row r="1464" s="1" customFormat="1" x14ac:dyDescent="0.25"/>
    <row r="1465" s="1" customFormat="1" x14ac:dyDescent="0.25"/>
    <row r="1466" s="1" customFormat="1" x14ac:dyDescent="0.25"/>
    <row r="1467" s="1" customFormat="1" x14ac:dyDescent="0.25"/>
    <row r="1468" s="1" customFormat="1" x14ac:dyDescent="0.25"/>
    <row r="1469" s="1" customFormat="1" x14ac:dyDescent="0.25"/>
    <row r="1470" s="1" customFormat="1" x14ac:dyDescent="0.25"/>
    <row r="1471" s="1" customFormat="1" x14ac:dyDescent="0.25"/>
    <row r="1472" s="1" customFormat="1" x14ac:dyDescent="0.25"/>
    <row r="1473" s="1" customFormat="1" x14ac:dyDescent="0.25"/>
    <row r="1474" s="1" customFormat="1" x14ac:dyDescent="0.25"/>
    <row r="1475" s="1" customFormat="1" x14ac:dyDescent="0.25"/>
    <row r="1476" s="1" customFormat="1" x14ac:dyDescent="0.25"/>
    <row r="1477" s="1" customFormat="1" x14ac:dyDescent="0.25"/>
    <row r="1478" s="1" customFormat="1" x14ac:dyDescent="0.25"/>
    <row r="1479" s="1" customFormat="1" x14ac:dyDescent="0.25"/>
    <row r="1480" s="1" customFormat="1" x14ac:dyDescent="0.25"/>
    <row r="1481" s="1" customFormat="1" x14ac:dyDescent="0.25"/>
    <row r="1482" s="1" customFormat="1" x14ac:dyDescent="0.25"/>
    <row r="1483" s="1" customFormat="1" x14ac:dyDescent="0.25"/>
    <row r="1484" s="1" customFormat="1" x14ac:dyDescent="0.25"/>
    <row r="1485" s="1" customFormat="1" x14ac:dyDescent="0.25"/>
    <row r="1486" s="1" customFormat="1" x14ac:dyDescent="0.25"/>
    <row r="1487" s="1" customFormat="1" x14ac:dyDescent="0.25"/>
    <row r="1488" s="1" customFormat="1" x14ac:dyDescent="0.25"/>
    <row r="1489" s="1" customFormat="1" x14ac:dyDescent="0.25"/>
    <row r="1490" s="1" customFormat="1" x14ac:dyDescent="0.25"/>
    <row r="1491" s="1" customFormat="1" x14ac:dyDescent="0.25"/>
    <row r="1492" s="1" customFormat="1" x14ac:dyDescent="0.25"/>
    <row r="1493" s="1" customFormat="1" x14ac:dyDescent="0.25"/>
    <row r="1494" s="1" customFormat="1" x14ac:dyDescent="0.25"/>
    <row r="1495" s="1" customFormat="1" x14ac:dyDescent="0.25"/>
    <row r="1496" s="1" customFormat="1" x14ac:dyDescent="0.25"/>
    <row r="1497" s="1" customFormat="1" x14ac:dyDescent="0.25"/>
    <row r="1498" s="1" customFormat="1" x14ac:dyDescent="0.25"/>
    <row r="1499" s="1" customFormat="1" x14ac:dyDescent="0.25"/>
    <row r="1500" s="1" customFormat="1" x14ac:dyDescent="0.25"/>
    <row r="1501" s="1" customFormat="1" x14ac:dyDescent="0.25"/>
    <row r="1502" s="1" customFormat="1" x14ac:dyDescent="0.25"/>
    <row r="1503" s="1" customFormat="1" x14ac:dyDescent="0.25"/>
    <row r="1504" s="1" customFormat="1" x14ac:dyDescent="0.25"/>
    <row r="1505" s="1" customFormat="1" x14ac:dyDescent="0.25"/>
    <row r="1506" s="1" customFormat="1" x14ac:dyDescent="0.25"/>
    <row r="1507" s="1" customFormat="1" x14ac:dyDescent="0.25"/>
    <row r="1508" s="1" customFormat="1" x14ac:dyDescent="0.25"/>
    <row r="1509" s="1" customFormat="1" x14ac:dyDescent="0.25"/>
    <row r="1510" s="1" customFormat="1" x14ac:dyDescent="0.25"/>
    <row r="1511" s="1" customFormat="1" x14ac:dyDescent="0.25"/>
    <row r="1512" s="1" customFormat="1" x14ac:dyDescent="0.25"/>
    <row r="1513" s="1" customFormat="1" x14ac:dyDescent="0.25"/>
    <row r="1514" s="1" customFormat="1" x14ac:dyDescent="0.25"/>
    <row r="1515" s="1" customFormat="1" x14ac:dyDescent="0.25"/>
    <row r="1516" s="1" customFormat="1" x14ac:dyDescent="0.25"/>
    <row r="1517" s="1" customFormat="1" x14ac:dyDescent="0.25"/>
    <row r="1518" s="1" customFormat="1" x14ac:dyDescent="0.25"/>
    <row r="1519" s="1" customFormat="1" x14ac:dyDescent="0.25"/>
    <row r="1520" s="1" customFormat="1" x14ac:dyDescent="0.25"/>
    <row r="1521" s="1" customFormat="1" x14ac:dyDescent="0.25"/>
    <row r="1522" s="1" customFormat="1" x14ac:dyDescent="0.25"/>
    <row r="1523" s="1" customFormat="1" x14ac:dyDescent="0.25"/>
    <row r="1524" s="1" customFormat="1" x14ac:dyDescent="0.25"/>
    <row r="1525" s="1" customFormat="1" x14ac:dyDescent="0.25"/>
    <row r="1526" s="1" customFormat="1" x14ac:dyDescent="0.25"/>
    <row r="1527" s="1" customFormat="1" x14ac:dyDescent="0.25"/>
    <row r="1528" s="1" customFormat="1" x14ac:dyDescent="0.25"/>
    <row r="1529" s="1" customFormat="1" x14ac:dyDescent="0.25"/>
    <row r="1530" s="1" customFormat="1" x14ac:dyDescent="0.25"/>
    <row r="1531" s="1" customFormat="1" x14ac:dyDescent="0.25"/>
    <row r="1532" s="1" customFormat="1" x14ac:dyDescent="0.25"/>
    <row r="1533" s="1" customFormat="1" x14ac:dyDescent="0.25"/>
    <row r="1534" s="1" customFormat="1" x14ac:dyDescent="0.25"/>
    <row r="1535" s="1" customFormat="1" x14ac:dyDescent="0.25"/>
    <row r="1536" s="1" customFormat="1" x14ac:dyDescent="0.25"/>
    <row r="1537" s="1" customFormat="1" x14ac:dyDescent="0.25"/>
    <row r="1538" s="1" customFormat="1" x14ac:dyDescent="0.25"/>
    <row r="1539" s="1" customFormat="1" x14ac:dyDescent="0.25"/>
    <row r="1540" s="1" customFormat="1" x14ac:dyDescent="0.25"/>
    <row r="1541" s="1" customFormat="1" x14ac:dyDescent="0.25"/>
    <row r="1542" s="1" customFormat="1" x14ac:dyDescent="0.25"/>
    <row r="1543" s="1" customFormat="1" x14ac:dyDescent="0.25"/>
    <row r="1544" s="1" customFormat="1" x14ac:dyDescent="0.25"/>
    <row r="1545" s="1" customFormat="1" x14ac:dyDescent="0.25"/>
    <row r="1546" s="1" customFormat="1" x14ac:dyDescent="0.25"/>
    <row r="1547" s="1" customFormat="1" x14ac:dyDescent="0.25"/>
    <row r="1548" s="1" customFormat="1" x14ac:dyDescent="0.25"/>
    <row r="1549" s="1" customFormat="1" x14ac:dyDescent="0.25"/>
    <row r="1550" s="1" customFormat="1" x14ac:dyDescent="0.25"/>
    <row r="1551" s="1" customFormat="1" x14ac:dyDescent="0.25"/>
    <row r="1552" s="1" customFormat="1" x14ac:dyDescent="0.25"/>
    <row r="1553" spans="8:18" x14ac:dyDescent="0.25">
      <c r="H1553" s="1"/>
      <c r="R1553" s="1"/>
    </row>
    <row r="1554" spans="8:18" x14ac:dyDescent="0.25">
      <c r="H1554" s="1"/>
      <c r="R1554" s="1"/>
    </row>
    <row r="1555" spans="8:18" x14ac:dyDescent="0.25">
      <c r="H1555" s="1"/>
      <c r="R1555" s="1"/>
    </row>
    <row r="1556" spans="8:18" x14ac:dyDescent="0.25">
      <c r="H1556" s="1"/>
      <c r="R1556" s="1"/>
    </row>
    <row r="1557" spans="8:18" x14ac:dyDescent="0.25">
      <c r="H1557" s="1"/>
      <c r="R1557" s="1"/>
    </row>
    <row r="1558" spans="8:18" x14ac:dyDescent="0.25">
      <c r="H1558" s="1"/>
      <c r="R1558" s="1"/>
    </row>
    <row r="1559" spans="8:18" x14ac:dyDescent="0.25">
      <c r="H1559" s="1"/>
    </row>
    <row r="1560" spans="8:18" x14ac:dyDescent="0.25">
      <c r="H1560" s="1"/>
    </row>
    <row r="1561" spans="8:18" x14ac:dyDescent="0.25">
      <c r="H1561" s="1"/>
    </row>
    <row r="1562" spans="8:18" x14ac:dyDescent="0.25">
      <c r="H1562" s="1"/>
    </row>
    <row r="1563" spans="8:18" x14ac:dyDescent="0.25">
      <c r="H1563" s="1"/>
    </row>
    <row r="1564" spans="8:18" x14ac:dyDescent="0.25">
      <c r="H1564" s="1"/>
    </row>
    <row r="1565" spans="8:18" x14ac:dyDescent="0.25">
      <c r="H1565" s="1"/>
    </row>
    <row r="1566" spans="8:18" x14ac:dyDescent="0.25">
      <c r="H1566" s="1"/>
    </row>
    <row r="1567" spans="8:18" x14ac:dyDescent="0.25">
      <c r="H1567" s="1"/>
    </row>
    <row r="1568" spans="8:18" x14ac:dyDescent="0.25">
      <c r="H1568" s="1"/>
    </row>
    <row r="1569" spans="8:8" x14ac:dyDescent="0.25">
      <c r="H1569" s="1"/>
    </row>
    <row r="1570" spans="8:8" x14ac:dyDescent="0.25">
      <c r="H1570" s="1"/>
    </row>
    <row r="1571" spans="8:8" x14ac:dyDescent="0.25">
      <c r="H1571" s="1"/>
    </row>
    <row r="1572" spans="8:8" x14ac:dyDescent="0.25">
      <c r="H1572" s="1"/>
    </row>
    <row r="1573" spans="8:8" x14ac:dyDescent="0.25">
      <c r="H1573" s="1"/>
    </row>
    <row r="1574" spans="8:8" x14ac:dyDescent="0.25">
      <c r="H1574" s="1"/>
    </row>
    <row r="1575" spans="8:8" x14ac:dyDescent="0.25">
      <c r="H1575" s="1"/>
    </row>
    <row r="1576" spans="8:8" x14ac:dyDescent="0.25">
      <c r="H1576" s="1"/>
    </row>
    <row r="1577" spans="8:8" x14ac:dyDescent="0.25">
      <c r="H1577" s="1"/>
    </row>
    <row r="1578" spans="8:8" x14ac:dyDescent="0.25">
      <c r="H1578" s="1"/>
    </row>
    <row r="1579" spans="8:8" x14ac:dyDescent="0.25">
      <c r="H1579" s="1"/>
    </row>
    <row r="1580" spans="8:8" x14ac:dyDescent="0.25">
      <c r="H1580" s="1"/>
    </row>
    <row r="1581" spans="8:8" x14ac:dyDescent="0.25">
      <c r="H1581" s="1"/>
    </row>
    <row r="1582" spans="8:8" x14ac:dyDescent="0.25">
      <c r="H1582" s="1"/>
    </row>
    <row r="1583" spans="8:8" x14ac:dyDescent="0.25">
      <c r="H1583" s="1"/>
    </row>
    <row r="1584" spans="8:8" x14ac:dyDescent="0.25">
      <c r="H1584" s="1"/>
    </row>
    <row r="1585" spans="8:8" x14ac:dyDescent="0.25">
      <c r="H1585" s="1"/>
    </row>
    <row r="1586" spans="8:8" x14ac:dyDescent="0.25">
      <c r="H1586" s="1"/>
    </row>
    <row r="1587" spans="8:8" x14ac:dyDescent="0.25">
      <c r="H1587" s="1"/>
    </row>
    <row r="1588" spans="8:8" x14ac:dyDescent="0.25">
      <c r="H1588" s="1"/>
    </row>
    <row r="1589" spans="8:8" x14ac:dyDescent="0.25">
      <c r="H1589" s="1"/>
    </row>
    <row r="1590" spans="8:8" x14ac:dyDescent="0.25">
      <c r="H1590" s="1"/>
    </row>
    <row r="1591" spans="8:8" x14ac:dyDescent="0.25">
      <c r="H1591" s="1"/>
    </row>
    <row r="1592" spans="8:8" x14ac:dyDescent="0.25">
      <c r="H1592" s="1"/>
    </row>
    <row r="1593" spans="8:8" x14ac:dyDescent="0.25">
      <c r="H1593" s="1"/>
    </row>
    <row r="1594" spans="8:8" x14ac:dyDescent="0.25">
      <c r="H1594" s="1"/>
    </row>
    <row r="1595" spans="8:8" x14ac:dyDescent="0.25">
      <c r="H1595" s="1"/>
    </row>
    <row r="1596" spans="8:8" x14ac:dyDescent="0.25">
      <c r="H1596" s="1"/>
    </row>
    <row r="1597" spans="8:8" x14ac:dyDescent="0.25">
      <c r="H1597" s="1"/>
    </row>
    <row r="1598" spans="8:8" x14ac:dyDescent="0.25">
      <c r="H1598" s="1"/>
    </row>
    <row r="1599" spans="8:8" x14ac:dyDescent="0.25">
      <c r="H1599" s="1"/>
    </row>
    <row r="1600" spans="8:8" x14ac:dyDescent="0.25">
      <c r="H1600" s="1"/>
    </row>
    <row r="1601" spans="8:8" x14ac:dyDescent="0.25">
      <c r="H1601" s="1"/>
    </row>
    <row r="1602" spans="8:8" x14ac:dyDescent="0.25">
      <c r="H1602" s="1"/>
    </row>
    <row r="1603" spans="8:8" x14ac:dyDescent="0.25">
      <c r="H1603" s="1"/>
    </row>
    <row r="1604" spans="8:8" x14ac:dyDescent="0.25">
      <c r="H1604" s="1"/>
    </row>
    <row r="1605" spans="8:8" x14ac:dyDescent="0.25">
      <c r="H1605" s="1"/>
    </row>
    <row r="1606" spans="8:8" x14ac:dyDescent="0.25">
      <c r="H1606" s="1"/>
    </row>
    <row r="1607" spans="8:8" x14ac:dyDescent="0.25">
      <c r="H1607" s="1"/>
    </row>
    <row r="1608" spans="8:8" x14ac:dyDescent="0.25">
      <c r="H1608" s="1"/>
    </row>
    <row r="1609" spans="8:8" x14ac:dyDescent="0.25">
      <c r="H1609" s="1"/>
    </row>
    <row r="1610" spans="8:8" x14ac:dyDescent="0.25">
      <c r="H1610" s="1"/>
    </row>
    <row r="1611" spans="8:8" x14ac:dyDescent="0.25">
      <c r="H1611" s="1"/>
    </row>
    <row r="1612" spans="8:8" x14ac:dyDescent="0.25">
      <c r="H1612" s="1"/>
    </row>
    <row r="1613" spans="8:8" x14ac:dyDescent="0.25">
      <c r="H1613" s="1"/>
    </row>
    <row r="1614" spans="8:8" x14ac:dyDescent="0.25">
      <c r="H1614" s="1"/>
    </row>
    <row r="1615" spans="8:8" x14ac:dyDescent="0.25">
      <c r="H1615" s="1"/>
    </row>
    <row r="1616" spans="8:8" x14ac:dyDescent="0.25">
      <c r="H1616" s="1"/>
    </row>
    <row r="1617" spans="8:8" x14ac:dyDescent="0.25">
      <c r="H1617" s="1"/>
    </row>
    <row r="1618" spans="8:8" x14ac:dyDescent="0.25">
      <c r="H1618" s="1"/>
    </row>
    <row r="1619" spans="8:8" x14ac:dyDescent="0.25">
      <c r="H1619" s="1"/>
    </row>
    <row r="1620" spans="8:8" x14ac:dyDescent="0.25">
      <c r="H1620" s="1"/>
    </row>
    <row r="1621" spans="8:8" x14ac:dyDescent="0.25">
      <c r="H1621" s="1"/>
    </row>
    <row r="1622" spans="8:8" x14ac:dyDescent="0.25">
      <c r="H1622" s="1"/>
    </row>
    <row r="1623" spans="8:8" x14ac:dyDescent="0.25">
      <c r="H1623" s="1"/>
    </row>
    <row r="1624" spans="8:8" x14ac:dyDescent="0.25">
      <c r="H1624" s="1"/>
    </row>
    <row r="1625" spans="8:8" x14ac:dyDescent="0.25">
      <c r="H1625" s="1"/>
    </row>
    <row r="1626" spans="8:8" x14ac:dyDescent="0.25">
      <c r="H1626" s="1"/>
    </row>
    <row r="1627" spans="8:8" x14ac:dyDescent="0.25">
      <c r="H1627" s="1"/>
    </row>
    <row r="1628" spans="8:8" x14ac:dyDescent="0.25">
      <c r="H1628" s="1"/>
    </row>
    <row r="1629" spans="8:8" x14ac:dyDescent="0.25">
      <c r="H1629" s="1"/>
    </row>
    <row r="1630" spans="8:8" x14ac:dyDescent="0.25">
      <c r="H1630" s="1"/>
    </row>
    <row r="1631" spans="8:8" x14ac:dyDescent="0.25">
      <c r="H1631" s="1"/>
    </row>
    <row r="1632" spans="8:8" x14ac:dyDescent="0.25">
      <c r="H1632" s="1"/>
    </row>
    <row r="1633" spans="8:8" x14ac:dyDescent="0.25">
      <c r="H1633" s="1"/>
    </row>
    <row r="1634" spans="8:8" x14ac:dyDescent="0.25">
      <c r="H1634" s="1"/>
    </row>
    <row r="1635" spans="8:8" x14ac:dyDescent="0.25">
      <c r="H1635" s="1"/>
    </row>
    <row r="1636" spans="8:8" x14ac:dyDescent="0.25">
      <c r="H1636" s="1"/>
    </row>
    <row r="1637" spans="8:8" x14ac:dyDescent="0.25">
      <c r="H1637" s="1"/>
    </row>
    <row r="1638" spans="8:8" x14ac:dyDescent="0.25">
      <c r="H1638" s="1"/>
    </row>
    <row r="1639" spans="8:8" x14ac:dyDescent="0.25">
      <c r="H1639" s="1"/>
    </row>
    <row r="1640" spans="8:8" x14ac:dyDescent="0.25">
      <c r="H1640" s="1"/>
    </row>
    <row r="1641" spans="8:8" x14ac:dyDescent="0.25">
      <c r="H1641" s="1"/>
    </row>
    <row r="1642" spans="8:8" x14ac:dyDescent="0.25">
      <c r="H1642" s="1"/>
    </row>
    <row r="1643" spans="8:8" x14ac:dyDescent="0.25">
      <c r="H1643" s="1"/>
    </row>
    <row r="1644" spans="8:8" x14ac:dyDescent="0.25">
      <c r="H1644" s="1"/>
    </row>
    <row r="1645" spans="8:8" x14ac:dyDescent="0.25">
      <c r="H1645" s="1"/>
    </row>
    <row r="1646" spans="8:8" x14ac:dyDescent="0.25">
      <c r="H1646" s="1"/>
    </row>
    <row r="1647" spans="8:8" x14ac:dyDescent="0.25">
      <c r="H1647" s="1"/>
    </row>
    <row r="1648" spans="8:8" x14ac:dyDescent="0.25">
      <c r="H1648" s="1"/>
    </row>
    <row r="1649" spans="8:8" x14ac:dyDescent="0.25">
      <c r="H1649" s="1"/>
    </row>
    <row r="1650" spans="8:8" x14ac:dyDescent="0.25">
      <c r="H1650" s="1"/>
    </row>
    <row r="1651" spans="8:8" x14ac:dyDescent="0.25">
      <c r="H1651" s="1"/>
    </row>
    <row r="1652" spans="8:8" x14ac:dyDescent="0.25">
      <c r="H1652" s="1"/>
    </row>
    <row r="1653" spans="8:8" x14ac:dyDescent="0.25">
      <c r="H1653" s="1"/>
    </row>
    <row r="1654" spans="8:8" x14ac:dyDescent="0.25">
      <c r="H1654" s="1"/>
    </row>
    <row r="1655" spans="8:8" x14ac:dyDescent="0.25">
      <c r="H1655" s="1"/>
    </row>
    <row r="1656" spans="8:8" x14ac:dyDescent="0.25">
      <c r="H1656" s="1"/>
    </row>
    <row r="1657" spans="8:8" x14ac:dyDescent="0.25">
      <c r="H1657" s="1"/>
    </row>
    <row r="1658" spans="8:8" x14ac:dyDescent="0.25">
      <c r="H1658" s="1"/>
    </row>
    <row r="1659" spans="8:8" x14ac:dyDescent="0.25">
      <c r="H1659" s="1"/>
    </row>
    <row r="1660" spans="8:8" x14ac:dyDescent="0.25">
      <c r="H1660" s="1"/>
    </row>
    <row r="1661" spans="8:8" x14ac:dyDescent="0.25">
      <c r="H1661" s="1"/>
    </row>
    <row r="1662" spans="8:8" x14ac:dyDescent="0.25">
      <c r="H1662" s="1"/>
    </row>
    <row r="1663" spans="8:8" x14ac:dyDescent="0.25">
      <c r="H1663" s="1"/>
    </row>
    <row r="1664" spans="8:8" x14ac:dyDescent="0.25">
      <c r="H1664" s="1"/>
    </row>
    <row r="1665" spans="8:8" x14ac:dyDescent="0.25">
      <c r="H1665" s="1"/>
    </row>
    <row r="1666" spans="8:8" x14ac:dyDescent="0.25">
      <c r="H1666" s="1"/>
    </row>
    <row r="1667" spans="8:8" x14ac:dyDescent="0.25">
      <c r="H1667" s="1"/>
    </row>
    <row r="1668" spans="8:8" x14ac:dyDescent="0.25">
      <c r="H1668" s="1"/>
    </row>
    <row r="1669" spans="8:8" x14ac:dyDescent="0.25">
      <c r="H1669" s="1"/>
    </row>
    <row r="1670" spans="8:8" x14ac:dyDescent="0.25">
      <c r="H1670" s="1"/>
    </row>
    <row r="1671" spans="8:8" x14ac:dyDescent="0.25">
      <c r="H1671" s="1"/>
    </row>
    <row r="1672" spans="8:8" x14ac:dyDescent="0.25">
      <c r="H1672" s="1"/>
    </row>
    <row r="1673" spans="8:8" x14ac:dyDescent="0.25">
      <c r="H1673" s="1"/>
    </row>
    <row r="1674" spans="8:8" x14ac:dyDescent="0.25">
      <c r="H1674" s="1"/>
    </row>
    <row r="1675" spans="8:8" x14ac:dyDescent="0.25">
      <c r="H1675" s="1"/>
    </row>
    <row r="1676" spans="8:8" x14ac:dyDescent="0.25">
      <c r="H1676" s="1"/>
    </row>
    <row r="1677" spans="8:8" x14ac:dyDescent="0.25">
      <c r="H1677" s="1"/>
    </row>
    <row r="1678" spans="8:8" x14ac:dyDescent="0.25">
      <c r="H1678" s="1"/>
    </row>
    <row r="1679" spans="8:8" x14ac:dyDescent="0.25">
      <c r="H1679" s="1"/>
    </row>
    <row r="1680" spans="8:8" x14ac:dyDescent="0.25">
      <c r="H1680" s="1"/>
    </row>
    <row r="1681" spans="8:8" x14ac:dyDescent="0.25">
      <c r="H1681" s="1"/>
    </row>
    <row r="1682" spans="8:8" x14ac:dyDescent="0.25">
      <c r="H1682" s="1"/>
    </row>
    <row r="1683" spans="8:8" x14ac:dyDescent="0.25">
      <c r="H1683" s="1"/>
    </row>
    <row r="1684" spans="8:8" x14ac:dyDescent="0.25">
      <c r="H1684" s="1"/>
    </row>
    <row r="1685" spans="8:8" x14ac:dyDescent="0.25">
      <c r="H1685" s="1"/>
    </row>
    <row r="1686" spans="8:8" x14ac:dyDescent="0.25">
      <c r="H1686" s="1"/>
    </row>
    <row r="1687" spans="8:8" x14ac:dyDescent="0.25">
      <c r="H1687" s="1"/>
    </row>
    <row r="1688" spans="8:8" x14ac:dyDescent="0.25">
      <c r="H1688" s="1"/>
    </row>
    <row r="1689" spans="8:8" x14ac:dyDescent="0.25">
      <c r="H1689" s="1"/>
    </row>
    <row r="1690" spans="8:8" x14ac:dyDescent="0.25">
      <c r="H1690" s="1"/>
    </row>
    <row r="1691" spans="8:8" x14ac:dyDescent="0.25">
      <c r="H1691" s="1"/>
    </row>
    <row r="1692" spans="8:8" x14ac:dyDescent="0.25">
      <c r="H1692" s="1"/>
    </row>
    <row r="1693" spans="8:8" x14ac:dyDescent="0.25">
      <c r="H1693" s="1"/>
    </row>
    <row r="1694" spans="8:8" x14ac:dyDescent="0.25">
      <c r="H1694" s="1"/>
    </row>
    <row r="1695" spans="8:8" x14ac:dyDescent="0.25">
      <c r="H1695" s="1"/>
    </row>
    <row r="1696" spans="8:8" x14ac:dyDescent="0.25">
      <c r="H1696" s="1"/>
    </row>
    <row r="1697" spans="8:8" x14ac:dyDescent="0.25">
      <c r="H1697" s="1"/>
    </row>
    <row r="1698" spans="8:8" x14ac:dyDescent="0.25">
      <c r="H1698" s="1"/>
    </row>
    <row r="1699" spans="8:8" x14ac:dyDescent="0.25">
      <c r="H1699" s="1"/>
    </row>
    <row r="1700" spans="8:8" x14ac:dyDescent="0.25">
      <c r="H1700" s="1"/>
    </row>
    <row r="1701" spans="8:8" x14ac:dyDescent="0.25">
      <c r="H1701" s="1"/>
    </row>
    <row r="1702" spans="8:8" x14ac:dyDescent="0.25">
      <c r="H1702" s="1"/>
    </row>
    <row r="1703" spans="8:8" x14ac:dyDescent="0.25">
      <c r="H1703" s="1"/>
    </row>
    <row r="1704" spans="8:8" x14ac:dyDescent="0.25">
      <c r="H1704" s="1"/>
    </row>
    <row r="1705" spans="8:8" x14ac:dyDescent="0.25">
      <c r="H1705" s="1"/>
    </row>
    <row r="1706" spans="8:8" x14ac:dyDescent="0.25">
      <c r="H1706" s="1"/>
    </row>
    <row r="1707" spans="8:8" x14ac:dyDescent="0.25">
      <c r="H1707" s="1"/>
    </row>
    <row r="1708" spans="8:8" x14ac:dyDescent="0.25">
      <c r="H1708" s="1"/>
    </row>
    <row r="1709" spans="8:8" x14ac:dyDescent="0.25">
      <c r="H1709" s="1"/>
    </row>
    <row r="1710" spans="8:8" x14ac:dyDescent="0.25">
      <c r="H1710" s="1"/>
    </row>
    <row r="1711" spans="8:8" x14ac:dyDescent="0.25">
      <c r="H1711" s="1"/>
    </row>
    <row r="1712" spans="8:8" x14ac:dyDescent="0.25">
      <c r="H1712" s="1"/>
    </row>
    <row r="1713" spans="8:8" x14ac:dyDescent="0.25">
      <c r="H1713" s="1"/>
    </row>
    <row r="1714" spans="8:8" x14ac:dyDescent="0.25">
      <c r="H1714" s="1"/>
    </row>
    <row r="1715" spans="8:8" x14ac:dyDescent="0.25">
      <c r="H1715" s="1"/>
    </row>
    <row r="1716" spans="8:8" x14ac:dyDescent="0.25">
      <c r="H1716" s="1"/>
    </row>
    <row r="1717" spans="8:8" x14ac:dyDescent="0.25">
      <c r="H1717" s="1"/>
    </row>
    <row r="1718" spans="8:8" x14ac:dyDescent="0.25">
      <c r="H1718" s="1"/>
    </row>
    <row r="1719" spans="8:8" x14ac:dyDescent="0.25">
      <c r="H1719" s="1"/>
    </row>
    <row r="1720" spans="8:8" x14ac:dyDescent="0.25">
      <c r="H1720" s="1"/>
    </row>
    <row r="1721" spans="8:8" x14ac:dyDescent="0.25">
      <c r="H1721" s="1"/>
    </row>
    <row r="1722" spans="8:8" x14ac:dyDescent="0.25">
      <c r="H1722" s="1"/>
    </row>
    <row r="1723" spans="8:8" x14ac:dyDescent="0.25">
      <c r="H1723" s="1"/>
    </row>
    <row r="1724" spans="8:8" x14ac:dyDescent="0.25">
      <c r="H1724" s="1"/>
    </row>
    <row r="1725" spans="8:8" x14ac:dyDescent="0.25">
      <c r="H1725" s="1"/>
    </row>
    <row r="1726" spans="8:8" x14ac:dyDescent="0.25">
      <c r="H1726" s="1"/>
    </row>
    <row r="1727" spans="8:8" x14ac:dyDescent="0.25">
      <c r="H1727" s="1"/>
    </row>
    <row r="1728" spans="8:8" x14ac:dyDescent="0.25">
      <c r="H1728" s="1"/>
    </row>
    <row r="1729" spans="8:8" x14ac:dyDescent="0.25">
      <c r="H1729" s="1"/>
    </row>
    <row r="1730" spans="8:8" x14ac:dyDescent="0.25">
      <c r="H1730" s="1"/>
    </row>
    <row r="1731" spans="8:8" x14ac:dyDescent="0.25">
      <c r="H1731" s="1"/>
    </row>
    <row r="1732" spans="8:8" x14ac:dyDescent="0.25">
      <c r="H1732" s="1"/>
    </row>
    <row r="1733" spans="8:8" x14ac:dyDescent="0.25">
      <c r="H1733" s="1"/>
    </row>
    <row r="1734" spans="8:8" x14ac:dyDescent="0.25">
      <c r="H1734" s="1"/>
    </row>
    <row r="1735" spans="8:8" x14ac:dyDescent="0.25">
      <c r="H1735" s="1"/>
    </row>
    <row r="1736" spans="8:8" x14ac:dyDescent="0.25">
      <c r="H1736" s="1"/>
    </row>
    <row r="1737" spans="8:8" x14ac:dyDescent="0.25">
      <c r="H1737" s="1"/>
    </row>
    <row r="1738" spans="8:8" x14ac:dyDescent="0.25">
      <c r="H1738" s="1"/>
    </row>
    <row r="1739" spans="8:8" x14ac:dyDescent="0.25">
      <c r="H1739" s="1"/>
    </row>
    <row r="1740" spans="8:8" x14ac:dyDescent="0.25">
      <c r="H1740" s="1"/>
    </row>
    <row r="1741" spans="8:8" x14ac:dyDescent="0.25">
      <c r="H1741" s="1"/>
    </row>
    <row r="1742" spans="8:8" x14ac:dyDescent="0.25">
      <c r="H1742" s="1"/>
    </row>
    <row r="1743" spans="8:8" x14ac:dyDescent="0.25">
      <c r="H1743" s="1"/>
    </row>
    <row r="1744" spans="8:8" x14ac:dyDescent="0.25">
      <c r="H1744" s="1"/>
    </row>
    <row r="1745" spans="8:8" x14ac:dyDescent="0.25">
      <c r="H1745" s="1"/>
    </row>
    <row r="1746" spans="8:8" x14ac:dyDescent="0.25">
      <c r="H1746" s="1"/>
    </row>
    <row r="1747" spans="8:8" x14ac:dyDescent="0.25">
      <c r="H1747" s="1"/>
    </row>
    <row r="1748" spans="8:8" x14ac:dyDescent="0.25">
      <c r="H1748" s="1"/>
    </row>
    <row r="1749" spans="8:8" x14ac:dyDescent="0.25">
      <c r="H1749" s="1"/>
    </row>
    <row r="1750" spans="8:8" x14ac:dyDescent="0.25">
      <c r="H1750" s="1"/>
    </row>
    <row r="1751" spans="8:8" x14ac:dyDescent="0.25">
      <c r="H1751" s="1"/>
    </row>
    <row r="1752" spans="8:8" x14ac:dyDescent="0.25">
      <c r="H1752" s="1"/>
    </row>
    <row r="1753" spans="8:8" x14ac:dyDescent="0.25">
      <c r="H1753" s="1"/>
    </row>
    <row r="1754" spans="8:8" x14ac:dyDescent="0.25">
      <c r="H1754" s="1"/>
    </row>
    <row r="1755" spans="8:8" x14ac:dyDescent="0.25">
      <c r="H1755" s="1"/>
    </row>
    <row r="1756" spans="8:8" x14ac:dyDescent="0.25">
      <c r="H1756" s="1"/>
    </row>
    <row r="1757" spans="8:8" x14ac:dyDescent="0.25">
      <c r="H1757" s="1"/>
    </row>
    <row r="1758" spans="8:8" x14ac:dyDescent="0.25">
      <c r="H1758" s="1"/>
    </row>
    <row r="1759" spans="8:8" x14ac:dyDescent="0.25">
      <c r="H1759" s="1"/>
    </row>
    <row r="1760" spans="8:8" x14ac:dyDescent="0.25">
      <c r="H1760" s="1"/>
    </row>
    <row r="1761" spans="8:8" x14ac:dyDescent="0.25">
      <c r="H1761" s="1"/>
    </row>
    <row r="1762" spans="8:8" x14ac:dyDescent="0.25">
      <c r="H1762" s="1"/>
    </row>
    <row r="1763" spans="8:8" x14ac:dyDescent="0.25">
      <c r="H1763" s="1"/>
    </row>
    <row r="1764" spans="8:8" x14ac:dyDescent="0.25">
      <c r="H1764" s="1"/>
    </row>
    <row r="1765" spans="8:8" x14ac:dyDescent="0.25">
      <c r="H1765" s="1"/>
    </row>
    <row r="1766" spans="8:8" x14ac:dyDescent="0.25">
      <c r="H1766" s="1"/>
    </row>
    <row r="1767" spans="8:8" x14ac:dyDescent="0.25">
      <c r="H1767" s="1"/>
    </row>
    <row r="1768" spans="8:8" x14ac:dyDescent="0.25">
      <c r="H1768" s="1"/>
    </row>
    <row r="1769" spans="8:8" x14ac:dyDescent="0.25">
      <c r="H1769" s="1"/>
    </row>
    <row r="1770" spans="8:8" x14ac:dyDescent="0.25">
      <c r="H1770" s="1"/>
    </row>
    <row r="1771" spans="8:8" x14ac:dyDescent="0.25">
      <c r="H1771" s="1"/>
    </row>
    <row r="1772" spans="8:8" x14ac:dyDescent="0.25">
      <c r="H1772" s="1"/>
    </row>
    <row r="1773" spans="8:8" x14ac:dyDescent="0.25">
      <c r="H1773" s="1"/>
    </row>
    <row r="1774" spans="8:8" x14ac:dyDescent="0.25">
      <c r="H1774" s="1"/>
    </row>
    <row r="1775" spans="8:8" x14ac:dyDescent="0.25">
      <c r="H1775" s="1"/>
    </row>
    <row r="1776" spans="8:8" x14ac:dyDescent="0.25">
      <c r="H1776" s="1"/>
    </row>
    <row r="1777" spans="8:8" x14ac:dyDescent="0.25">
      <c r="H1777" s="1"/>
    </row>
    <row r="1778" spans="8:8" x14ac:dyDescent="0.25">
      <c r="H1778" s="1"/>
    </row>
    <row r="1779" spans="8:8" x14ac:dyDescent="0.25">
      <c r="H1779" s="1"/>
    </row>
    <row r="1780" spans="8:8" x14ac:dyDescent="0.25">
      <c r="H1780" s="1"/>
    </row>
    <row r="1781" spans="8:8" x14ac:dyDescent="0.25">
      <c r="H1781" s="1"/>
    </row>
    <row r="1782" spans="8:8" x14ac:dyDescent="0.25">
      <c r="H1782" s="1"/>
    </row>
    <row r="1783" spans="8:8" x14ac:dyDescent="0.25">
      <c r="H1783" s="1"/>
    </row>
    <row r="1784" spans="8:8" x14ac:dyDescent="0.25">
      <c r="H1784" s="1"/>
    </row>
    <row r="1785" spans="8:8" x14ac:dyDescent="0.25">
      <c r="H1785" s="1"/>
    </row>
    <row r="1786" spans="8:8" x14ac:dyDescent="0.25">
      <c r="H1786" s="1"/>
    </row>
    <row r="1787" spans="8:8" x14ac:dyDescent="0.25">
      <c r="H1787" s="1"/>
    </row>
    <row r="1788" spans="8:8" x14ac:dyDescent="0.25">
      <c r="H1788" s="1"/>
    </row>
    <row r="1789" spans="8:8" x14ac:dyDescent="0.25">
      <c r="H1789" s="1"/>
    </row>
    <row r="1790" spans="8:8" x14ac:dyDescent="0.25">
      <c r="H1790" s="1"/>
    </row>
    <row r="1791" spans="8:8" x14ac:dyDescent="0.25">
      <c r="H1791" s="1"/>
    </row>
    <row r="1792" spans="8:8" x14ac:dyDescent="0.25">
      <c r="H1792" s="1"/>
    </row>
    <row r="1793" spans="8:8" x14ac:dyDescent="0.25">
      <c r="H1793" s="1"/>
    </row>
    <row r="1794" spans="8:8" x14ac:dyDescent="0.25">
      <c r="H1794" s="1"/>
    </row>
    <row r="1795" spans="8:8" x14ac:dyDescent="0.25">
      <c r="H1795" s="1"/>
    </row>
    <row r="1796" spans="8:8" x14ac:dyDescent="0.25">
      <c r="H1796" s="1"/>
    </row>
    <row r="1797" spans="8:8" x14ac:dyDescent="0.25">
      <c r="H1797" s="1"/>
    </row>
    <row r="1798" spans="8:8" x14ac:dyDescent="0.25">
      <c r="H1798" s="1"/>
    </row>
    <row r="1799" spans="8:8" x14ac:dyDescent="0.25">
      <c r="H1799" s="1"/>
    </row>
    <row r="1800" spans="8:8" x14ac:dyDescent="0.25">
      <c r="H1800" s="1"/>
    </row>
    <row r="1801" spans="8:8" x14ac:dyDescent="0.25">
      <c r="H1801" s="1"/>
    </row>
    <row r="1802" spans="8:8" x14ac:dyDescent="0.25">
      <c r="H1802" s="1"/>
    </row>
    <row r="1803" spans="8:8" x14ac:dyDescent="0.25">
      <c r="H1803" s="1"/>
    </row>
    <row r="1804" spans="8:8" x14ac:dyDescent="0.25">
      <c r="H1804" s="1"/>
    </row>
    <row r="1805" spans="8:8" x14ac:dyDescent="0.25">
      <c r="H1805" s="1"/>
    </row>
    <row r="1806" spans="8:8" x14ac:dyDescent="0.25">
      <c r="H1806" s="1"/>
    </row>
    <row r="1807" spans="8:8" x14ac:dyDescent="0.25">
      <c r="H1807" s="1"/>
    </row>
    <row r="1808" spans="8:8" x14ac:dyDescent="0.25">
      <c r="H1808" s="1"/>
    </row>
    <row r="1809" spans="8:8" x14ac:dyDescent="0.25">
      <c r="H1809" s="1"/>
    </row>
    <row r="1810" spans="8:8" x14ac:dyDescent="0.25">
      <c r="H1810" s="1"/>
    </row>
    <row r="1811" spans="8:8" x14ac:dyDescent="0.25">
      <c r="H1811" s="1"/>
    </row>
    <row r="1812" spans="8:8" x14ac:dyDescent="0.25">
      <c r="H1812" s="1"/>
    </row>
    <row r="1813" spans="8:8" x14ac:dyDescent="0.25">
      <c r="H1813" s="1"/>
    </row>
    <row r="1814" spans="8:8" x14ac:dyDescent="0.25">
      <c r="H1814" s="1"/>
    </row>
    <row r="1815" spans="8:8" x14ac:dyDescent="0.25">
      <c r="H1815" s="1"/>
    </row>
    <row r="1816" spans="8:8" x14ac:dyDescent="0.25">
      <c r="H1816" s="1"/>
    </row>
    <row r="1817" spans="8:8" x14ac:dyDescent="0.25">
      <c r="H1817" s="1"/>
    </row>
    <row r="1818" spans="8:8" x14ac:dyDescent="0.25">
      <c r="H1818" s="1"/>
    </row>
    <row r="1819" spans="8:8" x14ac:dyDescent="0.25">
      <c r="H1819" s="1"/>
    </row>
    <row r="1820" spans="8:8" x14ac:dyDescent="0.25">
      <c r="H1820" s="1"/>
    </row>
    <row r="1821" spans="8:8" x14ac:dyDescent="0.25">
      <c r="H1821" s="1"/>
    </row>
    <row r="1822" spans="8:8" x14ac:dyDescent="0.25">
      <c r="H1822" s="1"/>
    </row>
    <row r="1823" spans="8:8" x14ac:dyDescent="0.25">
      <c r="H1823" s="1"/>
    </row>
    <row r="1824" spans="8:8" x14ac:dyDescent="0.25">
      <c r="H1824" s="1"/>
    </row>
    <row r="1825" spans="8:8" x14ac:dyDescent="0.25">
      <c r="H1825" s="1"/>
    </row>
    <row r="1826" spans="8:8" x14ac:dyDescent="0.25">
      <c r="H1826" s="1"/>
    </row>
    <row r="1827" spans="8:8" x14ac:dyDescent="0.25">
      <c r="H1827" s="1"/>
    </row>
    <row r="1828" spans="8:8" x14ac:dyDescent="0.25">
      <c r="H1828" s="1"/>
    </row>
    <row r="1829" spans="8:8" x14ac:dyDescent="0.25">
      <c r="H1829" s="1"/>
    </row>
    <row r="1830" spans="8:8" x14ac:dyDescent="0.25">
      <c r="H1830" s="1"/>
    </row>
    <row r="1831" spans="8:8" x14ac:dyDescent="0.25">
      <c r="H1831" s="1"/>
    </row>
    <row r="1832" spans="8:8" x14ac:dyDescent="0.25">
      <c r="H1832" s="1"/>
    </row>
    <row r="1833" spans="8:8" x14ac:dyDescent="0.25">
      <c r="H1833" s="1"/>
    </row>
    <row r="1834" spans="8:8" x14ac:dyDescent="0.25">
      <c r="H1834" s="1"/>
    </row>
    <row r="1835" spans="8:8" x14ac:dyDescent="0.25">
      <c r="H1835" s="1"/>
    </row>
    <row r="1836" spans="8:8" x14ac:dyDescent="0.25">
      <c r="H1836" s="1"/>
    </row>
    <row r="1837" spans="8:8" x14ac:dyDescent="0.25">
      <c r="H1837" s="1"/>
    </row>
    <row r="1838" spans="8:8" x14ac:dyDescent="0.25">
      <c r="H1838" s="1"/>
    </row>
    <row r="1839" spans="8:8" x14ac:dyDescent="0.25">
      <c r="H1839" s="1"/>
    </row>
    <row r="1840" spans="8:8" x14ac:dyDescent="0.25">
      <c r="H1840" s="1"/>
    </row>
    <row r="1841" spans="8:8" x14ac:dyDescent="0.25">
      <c r="H1841" s="1"/>
    </row>
    <row r="1842" spans="8:8" x14ac:dyDescent="0.25">
      <c r="H1842" s="1"/>
    </row>
    <row r="1843" spans="8:8" x14ac:dyDescent="0.25">
      <c r="H1843" s="1"/>
    </row>
    <row r="1844" spans="8:8" x14ac:dyDescent="0.25">
      <c r="H1844" s="1"/>
    </row>
    <row r="1845" spans="8:8" x14ac:dyDescent="0.25">
      <c r="H1845" s="1"/>
    </row>
    <row r="1846" spans="8:8" x14ac:dyDescent="0.25">
      <c r="H1846" s="1"/>
    </row>
    <row r="1847" spans="8:8" x14ac:dyDescent="0.25">
      <c r="H1847" s="1"/>
    </row>
    <row r="1848" spans="8:8" x14ac:dyDescent="0.25">
      <c r="H1848" s="1"/>
    </row>
    <row r="1849" spans="8:8" x14ac:dyDescent="0.25">
      <c r="H1849" s="1"/>
    </row>
    <row r="1850" spans="8:8" x14ac:dyDescent="0.25">
      <c r="H1850" s="1"/>
    </row>
    <row r="1851" spans="8:8" x14ac:dyDescent="0.25">
      <c r="H1851" s="1"/>
    </row>
    <row r="1852" spans="8:8" x14ac:dyDescent="0.25">
      <c r="H1852" s="1"/>
    </row>
    <row r="1853" spans="8:8" x14ac:dyDescent="0.25">
      <c r="H1853" s="1"/>
    </row>
    <row r="1854" spans="8:8" x14ac:dyDescent="0.25">
      <c r="H1854" s="1"/>
    </row>
    <row r="1855" spans="8:8" x14ac:dyDescent="0.25">
      <c r="H1855" s="1"/>
    </row>
    <row r="1856" spans="8:8" x14ac:dyDescent="0.25">
      <c r="H1856" s="1"/>
    </row>
    <row r="1857" spans="8:8" x14ac:dyDescent="0.25">
      <c r="H1857" s="1"/>
    </row>
    <row r="1858" spans="8:8" x14ac:dyDescent="0.25">
      <c r="H1858" s="1"/>
    </row>
    <row r="1859" spans="8:8" x14ac:dyDescent="0.25">
      <c r="H1859" s="1"/>
    </row>
    <row r="1860" spans="8:8" x14ac:dyDescent="0.25">
      <c r="H1860" s="1"/>
    </row>
    <row r="1861" spans="8:8" x14ac:dyDescent="0.25">
      <c r="H1861" s="1"/>
    </row>
    <row r="1862" spans="8:8" x14ac:dyDescent="0.25">
      <c r="H1862" s="1"/>
    </row>
    <row r="1863" spans="8:8" x14ac:dyDescent="0.25">
      <c r="H1863" s="1"/>
    </row>
    <row r="1864" spans="8:8" x14ac:dyDescent="0.25">
      <c r="H1864" s="1"/>
    </row>
    <row r="1865" spans="8:8" x14ac:dyDescent="0.25">
      <c r="H1865" s="1"/>
    </row>
    <row r="1866" spans="8:8" x14ac:dyDescent="0.25">
      <c r="H1866" s="1"/>
    </row>
    <row r="1867" spans="8:8" x14ac:dyDescent="0.25">
      <c r="H1867" s="1"/>
    </row>
    <row r="1868" spans="8:8" x14ac:dyDescent="0.25">
      <c r="H1868" s="1"/>
    </row>
    <row r="1869" spans="8:8" x14ac:dyDescent="0.25">
      <c r="H1869" s="1"/>
    </row>
    <row r="1870" spans="8:8" x14ac:dyDescent="0.25">
      <c r="H1870" s="1"/>
    </row>
    <row r="1871" spans="8:8" x14ac:dyDescent="0.25">
      <c r="H1871" s="1"/>
    </row>
    <row r="1872" spans="8:8" x14ac:dyDescent="0.25">
      <c r="H1872" s="1"/>
    </row>
    <row r="1873" spans="8:8" x14ac:dyDescent="0.25">
      <c r="H1873" s="1"/>
    </row>
    <row r="1874" spans="8:8" x14ac:dyDescent="0.25">
      <c r="H1874" s="1"/>
    </row>
    <row r="1875" spans="8:8" x14ac:dyDescent="0.25">
      <c r="H1875" s="1"/>
    </row>
    <row r="1876" spans="8:8" x14ac:dyDescent="0.25">
      <c r="H1876" s="1"/>
    </row>
    <row r="1877" spans="8:8" x14ac:dyDescent="0.25">
      <c r="H1877" s="1"/>
    </row>
    <row r="1878" spans="8:8" x14ac:dyDescent="0.25">
      <c r="H1878" s="1"/>
    </row>
    <row r="1879" spans="8:8" x14ac:dyDescent="0.25">
      <c r="H1879" s="1"/>
    </row>
    <row r="1880" spans="8:8" x14ac:dyDescent="0.25">
      <c r="H1880" s="1"/>
    </row>
    <row r="1881" spans="8:8" x14ac:dyDescent="0.25">
      <c r="H1881" s="1"/>
    </row>
    <row r="1882" spans="8:8" x14ac:dyDescent="0.25">
      <c r="H1882" s="1"/>
    </row>
    <row r="1883" spans="8:8" x14ac:dyDescent="0.25">
      <c r="H1883" s="1"/>
    </row>
    <row r="1884" spans="8:8" x14ac:dyDescent="0.25">
      <c r="H1884" s="1"/>
    </row>
    <row r="1885" spans="8:8" x14ac:dyDescent="0.25">
      <c r="H1885" s="1"/>
    </row>
    <row r="1886" spans="8:8" x14ac:dyDescent="0.25">
      <c r="H1886" s="1"/>
    </row>
    <row r="1887" spans="8:8" x14ac:dyDescent="0.25">
      <c r="H1887" s="1"/>
    </row>
    <row r="1888" spans="8:8" x14ac:dyDescent="0.25">
      <c r="H1888" s="1"/>
    </row>
    <row r="1889" spans="8:8" x14ac:dyDescent="0.25">
      <c r="H1889" s="1"/>
    </row>
    <row r="1890" spans="8:8" x14ac:dyDescent="0.25">
      <c r="H1890" s="1"/>
    </row>
  </sheetData>
  <mergeCells count="18">
    <mergeCell ref="Q4:Q5"/>
    <mergeCell ref="R4:R5"/>
    <mergeCell ref="G4:G5"/>
    <mergeCell ref="H4:I4"/>
    <mergeCell ref="J4:J5"/>
    <mergeCell ref="K4:L4"/>
    <mergeCell ref="M4:N4"/>
    <mergeCell ref="O4:P4"/>
    <mergeCell ref="A4:A5"/>
    <mergeCell ref="B4:B5"/>
    <mergeCell ref="C4:C5"/>
    <mergeCell ref="D4:D5"/>
    <mergeCell ref="E4:E5"/>
    <mergeCell ref="M54:M56"/>
    <mergeCell ref="N54:P54"/>
    <mergeCell ref="N55:N56"/>
    <mergeCell ref="O55:P55"/>
    <mergeCell ref="F4:F5"/>
  </mergeCells>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2:R281"/>
  <sheetViews>
    <sheetView topLeftCell="A250" zoomScale="62" zoomScaleNormal="62" zoomScalePageLayoutView="50" workbookViewId="0">
      <selection activeCell="Q205" sqref="F203:Q208"/>
    </sheetView>
  </sheetViews>
  <sheetFormatPr defaultRowHeight="15" x14ac:dyDescent="0.25"/>
  <cols>
    <col min="1" max="1" width="4.7109375" style="120" customWidth="1"/>
    <col min="2" max="2" width="8.85546875" style="120" customWidth="1"/>
    <col min="3" max="4" width="11.42578125" style="120" customWidth="1"/>
    <col min="5" max="5" width="45.7109375" style="120" customWidth="1"/>
    <col min="6" max="6" width="57.7109375" style="120" customWidth="1"/>
    <col min="7" max="7" width="35.7109375" style="120" customWidth="1"/>
    <col min="8" max="8" width="19.28515625" style="120" customWidth="1"/>
    <col min="9" max="9" width="10.42578125" style="120" customWidth="1"/>
    <col min="10" max="10" width="29.7109375" style="120" customWidth="1"/>
    <col min="11" max="11" width="10.7109375" style="120" customWidth="1"/>
    <col min="12" max="12" width="15.5703125" style="120" customWidth="1"/>
    <col min="13" max="13" width="20.85546875" style="44" customWidth="1"/>
    <col min="14" max="14" width="15.42578125" style="121" customWidth="1"/>
    <col min="15" max="15" width="14.7109375" style="82" customWidth="1"/>
    <col min="16" max="16" width="14.7109375" style="121" customWidth="1"/>
    <col min="17" max="17" width="16.7109375" style="120" customWidth="1"/>
    <col min="18" max="18" width="24.140625" style="120" customWidth="1"/>
    <col min="19" max="165" width="9.140625" style="120"/>
    <col min="166" max="166" width="4.7109375" style="120" bestFit="1" customWidth="1"/>
    <col min="167" max="167" width="9.7109375" style="120" bestFit="1" customWidth="1"/>
    <col min="168" max="168" width="10" style="120" bestFit="1" customWidth="1"/>
    <col min="169" max="169" width="8.85546875" style="120" bestFit="1" customWidth="1"/>
    <col min="170" max="170" width="22.85546875" style="120" customWidth="1"/>
    <col min="171" max="171" width="59.7109375" style="120" bestFit="1" customWidth="1"/>
    <col min="172" max="172" width="57.85546875" style="120" bestFit="1" customWidth="1"/>
    <col min="173" max="173" width="35.28515625" style="120" bestFit="1" customWidth="1"/>
    <col min="174" max="174" width="28.140625" style="120" bestFit="1" customWidth="1"/>
    <col min="175" max="175" width="33.140625" style="120" bestFit="1" customWidth="1"/>
    <col min="176" max="176" width="26" style="120" bestFit="1" customWidth="1"/>
    <col min="177" max="177" width="19.140625" style="120" bestFit="1" customWidth="1"/>
    <col min="178" max="178" width="10.42578125" style="120" customWidth="1"/>
    <col min="179" max="179" width="11.85546875" style="120" customWidth="1"/>
    <col min="180" max="180" width="14.7109375" style="120" customWidth="1"/>
    <col min="181" max="181" width="9" style="120" bestFit="1" customWidth="1"/>
    <col min="182" max="421" width="9.140625" style="120"/>
    <col min="422" max="422" width="4.7109375" style="120" bestFit="1" customWidth="1"/>
    <col min="423" max="423" width="9.7109375" style="120" bestFit="1" customWidth="1"/>
    <col min="424" max="424" width="10" style="120" bestFit="1" customWidth="1"/>
    <col min="425" max="425" width="8.85546875" style="120" bestFit="1" customWidth="1"/>
    <col min="426" max="426" width="22.85546875" style="120" customWidth="1"/>
    <col min="427" max="427" width="59.7109375" style="120" bestFit="1" customWidth="1"/>
    <col min="428" max="428" width="57.85546875" style="120" bestFit="1" customWidth="1"/>
    <col min="429" max="429" width="35.28515625" style="120" bestFit="1" customWidth="1"/>
    <col min="430" max="430" width="28.140625" style="120" bestFit="1" customWidth="1"/>
    <col min="431" max="431" width="33.140625" style="120" bestFit="1" customWidth="1"/>
    <col min="432" max="432" width="26" style="120" bestFit="1" customWidth="1"/>
    <col min="433" max="433" width="19.140625" style="120" bestFit="1" customWidth="1"/>
    <col min="434" max="434" width="10.42578125" style="120" customWidth="1"/>
    <col min="435" max="435" width="11.85546875" style="120" customWidth="1"/>
    <col min="436" max="436" width="14.7109375" style="120" customWidth="1"/>
    <col min="437" max="437" width="9" style="120" bestFit="1" customWidth="1"/>
    <col min="438" max="677" width="9.140625" style="120"/>
    <col min="678" max="678" width="4.7109375" style="120" bestFit="1" customWidth="1"/>
    <col min="679" max="679" width="9.7109375" style="120" bestFit="1" customWidth="1"/>
    <col min="680" max="680" width="10" style="120" bestFit="1" customWidth="1"/>
    <col min="681" max="681" width="8.85546875" style="120" bestFit="1" customWidth="1"/>
    <col min="682" max="682" width="22.85546875" style="120" customWidth="1"/>
    <col min="683" max="683" width="59.7109375" style="120" bestFit="1" customWidth="1"/>
    <col min="684" max="684" width="57.85546875" style="120" bestFit="1" customWidth="1"/>
    <col min="685" max="685" width="35.28515625" style="120" bestFit="1" customWidth="1"/>
    <col min="686" max="686" width="28.140625" style="120" bestFit="1" customWidth="1"/>
    <col min="687" max="687" width="33.140625" style="120" bestFit="1" customWidth="1"/>
    <col min="688" max="688" width="26" style="120" bestFit="1" customWidth="1"/>
    <col min="689" max="689" width="19.140625" style="120" bestFit="1" customWidth="1"/>
    <col min="690" max="690" width="10.42578125" style="120" customWidth="1"/>
    <col min="691" max="691" width="11.85546875" style="120" customWidth="1"/>
    <col min="692" max="692" width="14.7109375" style="120" customWidth="1"/>
    <col min="693" max="693" width="9" style="120" bestFit="1" customWidth="1"/>
    <col min="694" max="933" width="9.140625" style="120"/>
    <col min="934" max="934" width="4.7109375" style="120" bestFit="1" customWidth="1"/>
    <col min="935" max="935" width="9.7109375" style="120" bestFit="1" customWidth="1"/>
    <col min="936" max="936" width="10" style="120" bestFit="1" customWidth="1"/>
    <col min="937" max="937" width="8.85546875" style="120" bestFit="1" customWidth="1"/>
    <col min="938" max="938" width="22.85546875" style="120" customWidth="1"/>
    <col min="939" max="939" width="59.7109375" style="120" bestFit="1" customWidth="1"/>
    <col min="940" max="940" width="57.85546875" style="120" bestFit="1" customWidth="1"/>
    <col min="941" max="941" width="35.28515625" style="120" bestFit="1" customWidth="1"/>
    <col min="942" max="942" width="28.140625" style="120" bestFit="1" customWidth="1"/>
    <col min="943" max="943" width="33.140625" style="120" bestFit="1" customWidth="1"/>
    <col min="944" max="944" width="26" style="120" bestFit="1" customWidth="1"/>
    <col min="945" max="945" width="19.140625" style="120" bestFit="1" customWidth="1"/>
    <col min="946" max="946" width="10.42578125" style="120" customWidth="1"/>
    <col min="947" max="947" width="11.85546875" style="120" customWidth="1"/>
    <col min="948" max="948" width="14.7109375" style="120" customWidth="1"/>
    <col min="949" max="949" width="9" style="120" bestFit="1" customWidth="1"/>
    <col min="950" max="1189" width="9.140625" style="120"/>
    <col min="1190" max="1190" width="4.7109375" style="120" bestFit="1" customWidth="1"/>
    <col min="1191" max="1191" width="9.7109375" style="120" bestFit="1" customWidth="1"/>
    <col min="1192" max="1192" width="10" style="120" bestFit="1" customWidth="1"/>
    <col min="1193" max="1193" width="8.85546875" style="120" bestFit="1" customWidth="1"/>
    <col min="1194" max="1194" width="22.85546875" style="120" customWidth="1"/>
    <col min="1195" max="1195" width="59.7109375" style="120" bestFit="1" customWidth="1"/>
    <col min="1196" max="1196" width="57.85546875" style="120" bestFit="1" customWidth="1"/>
    <col min="1197" max="1197" width="35.28515625" style="120" bestFit="1" customWidth="1"/>
    <col min="1198" max="1198" width="28.140625" style="120" bestFit="1" customWidth="1"/>
    <col min="1199" max="1199" width="33.140625" style="120" bestFit="1" customWidth="1"/>
    <col min="1200" max="1200" width="26" style="120" bestFit="1" customWidth="1"/>
    <col min="1201" max="1201" width="19.140625" style="120" bestFit="1" customWidth="1"/>
    <col min="1202" max="1202" width="10.42578125" style="120" customWidth="1"/>
    <col min="1203" max="1203" width="11.85546875" style="120" customWidth="1"/>
    <col min="1204" max="1204" width="14.7109375" style="120" customWidth="1"/>
    <col min="1205" max="1205" width="9" style="120" bestFit="1" customWidth="1"/>
    <col min="1206" max="1445" width="9.140625" style="120"/>
    <col min="1446" max="1446" width="4.7109375" style="120" bestFit="1" customWidth="1"/>
    <col min="1447" max="1447" width="9.7109375" style="120" bestFit="1" customWidth="1"/>
    <col min="1448" max="1448" width="10" style="120" bestFit="1" customWidth="1"/>
    <col min="1449" max="1449" width="8.85546875" style="120" bestFit="1" customWidth="1"/>
    <col min="1450" max="1450" width="22.85546875" style="120" customWidth="1"/>
    <col min="1451" max="1451" width="59.7109375" style="120" bestFit="1" customWidth="1"/>
    <col min="1452" max="1452" width="57.85546875" style="120" bestFit="1" customWidth="1"/>
    <col min="1453" max="1453" width="35.28515625" style="120" bestFit="1" customWidth="1"/>
    <col min="1454" max="1454" width="28.140625" style="120" bestFit="1" customWidth="1"/>
    <col min="1455" max="1455" width="33.140625" style="120" bestFit="1" customWidth="1"/>
    <col min="1456" max="1456" width="26" style="120" bestFit="1" customWidth="1"/>
    <col min="1457" max="1457" width="19.140625" style="120" bestFit="1" customWidth="1"/>
    <col min="1458" max="1458" width="10.42578125" style="120" customWidth="1"/>
    <col min="1459" max="1459" width="11.85546875" style="120" customWidth="1"/>
    <col min="1460" max="1460" width="14.7109375" style="120" customWidth="1"/>
    <col min="1461" max="1461" width="9" style="120" bestFit="1" customWidth="1"/>
    <col min="1462" max="1701" width="9.140625" style="120"/>
    <col min="1702" max="1702" width="4.7109375" style="120" bestFit="1" customWidth="1"/>
    <col min="1703" max="1703" width="9.7109375" style="120" bestFit="1" customWidth="1"/>
    <col min="1704" max="1704" width="10" style="120" bestFit="1" customWidth="1"/>
    <col min="1705" max="1705" width="8.85546875" style="120" bestFit="1" customWidth="1"/>
    <col min="1706" max="1706" width="22.85546875" style="120" customWidth="1"/>
    <col min="1707" max="1707" width="59.7109375" style="120" bestFit="1" customWidth="1"/>
    <col min="1708" max="1708" width="57.85546875" style="120" bestFit="1" customWidth="1"/>
    <col min="1709" max="1709" width="35.28515625" style="120" bestFit="1" customWidth="1"/>
    <col min="1710" max="1710" width="28.140625" style="120" bestFit="1" customWidth="1"/>
    <col min="1711" max="1711" width="33.140625" style="120" bestFit="1" customWidth="1"/>
    <col min="1712" max="1712" width="26" style="120" bestFit="1" customWidth="1"/>
    <col min="1713" max="1713" width="19.140625" style="120" bestFit="1" customWidth="1"/>
    <col min="1714" max="1714" width="10.42578125" style="120" customWidth="1"/>
    <col min="1715" max="1715" width="11.85546875" style="120" customWidth="1"/>
    <col min="1716" max="1716" width="14.7109375" style="120" customWidth="1"/>
    <col min="1717" max="1717" width="9" style="120" bestFit="1" customWidth="1"/>
    <col min="1718" max="1957" width="9.140625" style="120"/>
    <col min="1958" max="1958" width="4.7109375" style="120" bestFit="1" customWidth="1"/>
    <col min="1959" max="1959" width="9.7109375" style="120" bestFit="1" customWidth="1"/>
    <col min="1960" max="1960" width="10" style="120" bestFit="1" customWidth="1"/>
    <col min="1961" max="1961" width="8.85546875" style="120" bestFit="1" customWidth="1"/>
    <col min="1962" max="1962" width="22.85546875" style="120" customWidth="1"/>
    <col min="1963" max="1963" width="59.7109375" style="120" bestFit="1" customWidth="1"/>
    <col min="1964" max="1964" width="57.85546875" style="120" bestFit="1" customWidth="1"/>
    <col min="1965" max="1965" width="35.28515625" style="120" bestFit="1" customWidth="1"/>
    <col min="1966" max="1966" width="28.140625" style="120" bestFit="1" customWidth="1"/>
    <col min="1967" max="1967" width="33.140625" style="120" bestFit="1" customWidth="1"/>
    <col min="1968" max="1968" width="26" style="120" bestFit="1" customWidth="1"/>
    <col min="1969" max="1969" width="19.140625" style="120" bestFit="1" customWidth="1"/>
    <col min="1970" max="1970" width="10.42578125" style="120" customWidth="1"/>
    <col min="1971" max="1971" width="11.85546875" style="120" customWidth="1"/>
    <col min="1972" max="1972" width="14.7109375" style="120" customWidth="1"/>
    <col min="1973" max="1973" width="9" style="120" bestFit="1" customWidth="1"/>
    <col min="1974" max="2213" width="9.140625" style="120"/>
    <col min="2214" max="2214" width="4.7109375" style="120" bestFit="1" customWidth="1"/>
    <col min="2215" max="2215" width="9.7109375" style="120" bestFit="1" customWidth="1"/>
    <col min="2216" max="2216" width="10" style="120" bestFit="1" customWidth="1"/>
    <col min="2217" max="2217" width="8.85546875" style="120" bestFit="1" customWidth="1"/>
    <col min="2218" max="2218" width="22.85546875" style="120" customWidth="1"/>
    <col min="2219" max="2219" width="59.7109375" style="120" bestFit="1" customWidth="1"/>
    <col min="2220" max="2220" width="57.85546875" style="120" bestFit="1" customWidth="1"/>
    <col min="2221" max="2221" width="35.28515625" style="120" bestFit="1" customWidth="1"/>
    <col min="2222" max="2222" width="28.140625" style="120" bestFit="1" customWidth="1"/>
    <col min="2223" max="2223" width="33.140625" style="120" bestFit="1" customWidth="1"/>
    <col min="2224" max="2224" width="26" style="120" bestFit="1" customWidth="1"/>
    <col min="2225" max="2225" width="19.140625" style="120" bestFit="1" customWidth="1"/>
    <col min="2226" max="2226" width="10.42578125" style="120" customWidth="1"/>
    <col min="2227" max="2227" width="11.85546875" style="120" customWidth="1"/>
    <col min="2228" max="2228" width="14.7109375" style="120" customWidth="1"/>
    <col min="2229" max="2229" width="9" style="120" bestFit="1" customWidth="1"/>
    <col min="2230" max="2469" width="9.140625" style="120"/>
    <col min="2470" max="2470" width="4.7109375" style="120" bestFit="1" customWidth="1"/>
    <col min="2471" max="2471" width="9.7109375" style="120" bestFit="1" customWidth="1"/>
    <col min="2472" max="2472" width="10" style="120" bestFit="1" customWidth="1"/>
    <col min="2473" max="2473" width="8.85546875" style="120" bestFit="1" customWidth="1"/>
    <col min="2474" max="2474" width="22.85546875" style="120" customWidth="1"/>
    <col min="2475" max="2475" width="59.7109375" style="120" bestFit="1" customWidth="1"/>
    <col min="2476" max="2476" width="57.85546875" style="120" bestFit="1" customWidth="1"/>
    <col min="2477" max="2477" width="35.28515625" style="120" bestFit="1" customWidth="1"/>
    <col min="2478" max="2478" width="28.140625" style="120" bestFit="1" customWidth="1"/>
    <col min="2479" max="2479" width="33.140625" style="120" bestFit="1" customWidth="1"/>
    <col min="2480" max="2480" width="26" style="120" bestFit="1" customWidth="1"/>
    <col min="2481" max="2481" width="19.140625" style="120" bestFit="1" customWidth="1"/>
    <col min="2482" max="2482" width="10.42578125" style="120" customWidth="1"/>
    <col min="2483" max="2483" width="11.85546875" style="120" customWidth="1"/>
    <col min="2484" max="2484" width="14.7109375" style="120" customWidth="1"/>
    <col min="2485" max="2485" width="9" style="120" bestFit="1" customWidth="1"/>
    <col min="2486" max="2725" width="9.140625" style="120"/>
    <col min="2726" max="2726" width="4.7109375" style="120" bestFit="1" customWidth="1"/>
    <col min="2727" max="2727" width="9.7109375" style="120" bestFit="1" customWidth="1"/>
    <col min="2728" max="2728" width="10" style="120" bestFit="1" customWidth="1"/>
    <col min="2729" max="2729" width="8.85546875" style="120" bestFit="1" customWidth="1"/>
    <col min="2730" max="2730" width="22.85546875" style="120" customWidth="1"/>
    <col min="2731" max="2731" width="59.7109375" style="120" bestFit="1" customWidth="1"/>
    <col min="2732" max="2732" width="57.85546875" style="120" bestFit="1" customWidth="1"/>
    <col min="2733" max="2733" width="35.28515625" style="120" bestFit="1" customWidth="1"/>
    <col min="2734" max="2734" width="28.140625" style="120" bestFit="1" customWidth="1"/>
    <col min="2735" max="2735" width="33.140625" style="120" bestFit="1" customWidth="1"/>
    <col min="2736" max="2736" width="26" style="120" bestFit="1" customWidth="1"/>
    <col min="2737" max="2737" width="19.140625" style="120" bestFit="1" customWidth="1"/>
    <col min="2738" max="2738" width="10.42578125" style="120" customWidth="1"/>
    <col min="2739" max="2739" width="11.85546875" style="120" customWidth="1"/>
    <col min="2740" max="2740" width="14.7109375" style="120" customWidth="1"/>
    <col min="2741" max="2741" width="9" style="120" bestFit="1" customWidth="1"/>
    <col min="2742" max="2981" width="9.140625" style="120"/>
    <col min="2982" max="2982" width="4.7109375" style="120" bestFit="1" customWidth="1"/>
    <col min="2983" max="2983" width="9.7109375" style="120" bestFit="1" customWidth="1"/>
    <col min="2984" max="2984" width="10" style="120" bestFit="1" customWidth="1"/>
    <col min="2985" max="2985" width="8.85546875" style="120" bestFit="1" customWidth="1"/>
    <col min="2986" max="2986" width="22.85546875" style="120" customWidth="1"/>
    <col min="2987" max="2987" width="59.7109375" style="120" bestFit="1" customWidth="1"/>
    <col min="2988" max="2988" width="57.85546875" style="120" bestFit="1" customWidth="1"/>
    <col min="2989" max="2989" width="35.28515625" style="120" bestFit="1" customWidth="1"/>
    <col min="2990" max="2990" width="28.140625" style="120" bestFit="1" customWidth="1"/>
    <col min="2991" max="2991" width="33.140625" style="120" bestFit="1" customWidth="1"/>
    <col min="2992" max="2992" width="26" style="120" bestFit="1" customWidth="1"/>
    <col min="2993" max="2993" width="19.140625" style="120" bestFit="1" customWidth="1"/>
    <col min="2994" max="2994" width="10.42578125" style="120" customWidth="1"/>
    <col min="2995" max="2995" width="11.85546875" style="120" customWidth="1"/>
    <col min="2996" max="2996" width="14.7109375" style="120" customWidth="1"/>
    <col min="2997" max="2997" width="9" style="120" bestFit="1" customWidth="1"/>
    <col min="2998" max="3237" width="9.140625" style="120"/>
    <col min="3238" max="3238" width="4.7109375" style="120" bestFit="1" customWidth="1"/>
    <col min="3239" max="3239" width="9.7109375" style="120" bestFit="1" customWidth="1"/>
    <col min="3240" max="3240" width="10" style="120" bestFit="1" customWidth="1"/>
    <col min="3241" max="3241" width="8.85546875" style="120" bestFit="1" customWidth="1"/>
    <col min="3242" max="3242" width="22.85546875" style="120" customWidth="1"/>
    <col min="3243" max="3243" width="59.7109375" style="120" bestFit="1" customWidth="1"/>
    <col min="3244" max="3244" width="57.85546875" style="120" bestFit="1" customWidth="1"/>
    <col min="3245" max="3245" width="35.28515625" style="120" bestFit="1" customWidth="1"/>
    <col min="3246" max="3246" width="28.140625" style="120" bestFit="1" customWidth="1"/>
    <col min="3247" max="3247" width="33.140625" style="120" bestFit="1" customWidth="1"/>
    <col min="3248" max="3248" width="26" style="120" bestFit="1" customWidth="1"/>
    <col min="3249" max="3249" width="19.140625" style="120" bestFit="1" customWidth="1"/>
    <col min="3250" max="3250" width="10.42578125" style="120" customWidth="1"/>
    <col min="3251" max="3251" width="11.85546875" style="120" customWidth="1"/>
    <col min="3252" max="3252" width="14.7109375" style="120" customWidth="1"/>
    <col min="3253" max="3253" width="9" style="120" bestFit="1" customWidth="1"/>
    <col min="3254" max="3493" width="9.140625" style="120"/>
    <col min="3494" max="3494" width="4.7109375" style="120" bestFit="1" customWidth="1"/>
    <col min="3495" max="3495" width="9.7109375" style="120" bestFit="1" customWidth="1"/>
    <col min="3496" max="3496" width="10" style="120" bestFit="1" customWidth="1"/>
    <col min="3497" max="3497" width="8.85546875" style="120" bestFit="1" customWidth="1"/>
    <col min="3498" max="3498" width="22.85546875" style="120" customWidth="1"/>
    <col min="3499" max="3499" width="59.7109375" style="120" bestFit="1" customWidth="1"/>
    <col min="3500" max="3500" width="57.85546875" style="120" bestFit="1" customWidth="1"/>
    <col min="3501" max="3501" width="35.28515625" style="120" bestFit="1" customWidth="1"/>
    <col min="3502" max="3502" width="28.140625" style="120" bestFit="1" customWidth="1"/>
    <col min="3503" max="3503" width="33.140625" style="120" bestFit="1" customWidth="1"/>
    <col min="3504" max="3504" width="26" style="120" bestFit="1" customWidth="1"/>
    <col min="3505" max="3505" width="19.140625" style="120" bestFit="1" customWidth="1"/>
    <col min="3506" max="3506" width="10.42578125" style="120" customWidth="1"/>
    <col min="3507" max="3507" width="11.85546875" style="120" customWidth="1"/>
    <col min="3508" max="3508" width="14.7109375" style="120" customWidth="1"/>
    <col min="3509" max="3509" width="9" style="120" bestFit="1" customWidth="1"/>
    <col min="3510" max="3749" width="9.140625" style="120"/>
    <col min="3750" max="3750" width="4.7109375" style="120" bestFit="1" customWidth="1"/>
    <col min="3751" max="3751" width="9.7109375" style="120" bestFit="1" customWidth="1"/>
    <col min="3752" max="3752" width="10" style="120" bestFit="1" customWidth="1"/>
    <col min="3753" max="3753" width="8.85546875" style="120" bestFit="1" customWidth="1"/>
    <col min="3754" max="3754" width="22.85546875" style="120" customWidth="1"/>
    <col min="3755" max="3755" width="59.7109375" style="120" bestFit="1" customWidth="1"/>
    <col min="3756" max="3756" width="57.85546875" style="120" bestFit="1" customWidth="1"/>
    <col min="3757" max="3757" width="35.28515625" style="120" bestFit="1" customWidth="1"/>
    <col min="3758" max="3758" width="28.140625" style="120" bestFit="1" customWidth="1"/>
    <col min="3759" max="3759" width="33.140625" style="120" bestFit="1" customWidth="1"/>
    <col min="3760" max="3760" width="26" style="120" bestFit="1" customWidth="1"/>
    <col min="3761" max="3761" width="19.140625" style="120" bestFit="1" customWidth="1"/>
    <col min="3762" max="3762" width="10.42578125" style="120" customWidth="1"/>
    <col min="3763" max="3763" width="11.85546875" style="120" customWidth="1"/>
    <col min="3764" max="3764" width="14.7109375" style="120" customWidth="1"/>
    <col min="3765" max="3765" width="9" style="120" bestFit="1" customWidth="1"/>
    <col min="3766" max="4005" width="9.140625" style="120"/>
    <col min="4006" max="4006" width="4.7109375" style="120" bestFit="1" customWidth="1"/>
    <col min="4007" max="4007" width="9.7109375" style="120" bestFit="1" customWidth="1"/>
    <col min="4008" max="4008" width="10" style="120" bestFit="1" customWidth="1"/>
    <col min="4009" max="4009" width="8.85546875" style="120" bestFit="1" customWidth="1"/>
    <col min="4010" max="4010" width="22.85546875" style="120" customWidth="1"/>
    <col min="4011" max="4011" width="59.7109375" style="120" bestFit="1" customWidth="1"/>
    <col min="4012" max="4012" width="57.85546875" style="120" bestFit="1" customWidth="1"/>
    <col min="4013" max="4013" width="35.28515625" style="120" bestFit="1" customWidth="1"/>
    <col min="4014" max="4014" width="28.140625" style="120" bestFit="1" customWidth="1"/>
    <col min="4015" max="4015" width="33.140625" style="120" bestFit="1" customWidth="1"/>
    <col min="4016" max="4016" width="26" style="120" bestFit="1" customWidth="1"/>
    <col min="4017" max="4017" width="19.140625" style="120" bestFit="1" customWidth="1"/>
    <col min="4018" max="4018" width="10.42578125" style="120" customWidth="1"/>
    <col min="4019" max="4019" width="11.85546875" style="120" customWidth="1"/>
    <col min="4020" max="4020" width="14.7109375" style="120" customWidth="1"/>
    <col min="4021" max="4021" width="9" style="120" bestFit="1" customWidth="1"/>
    <col min="4022" max="4261" width="9.140625" style="120"/>
    <col min="4262" max="4262" width="4.7109375" style="120" bestFit="1" customWidth="1"/>
    <col min="4263" max="4263" width="9.7109375" style="120" bestFit="1" customWidth="1"/>
    <col min="4264" max="4264" width="10" style="120" bestFit="1" customWidth="1"/>
    <col min="4265" max="4265" width="8.85546875" style="120" bestFit="1" customWidth="1"/>
    <col min="4266" max="4266" width="22.85546875" style="120" customWidth="1"/>
    <col min="4267" max="4267" width="59.7109375" style="120" bestFit="1" customWidth="1"/>
    <col min="4268" max="4268" width="57.85546875" style="120" bestFit="1" customWidth="1"/>
    <col min="4269" max="4269" width="35.28515625" style="120" bestFit="1" customWidth="1"/>
    <col min="4270" max="4270" width="28.140625" style="120" bestFit="1" customWidth="1"/>
    <col min="4271" max="4271" width="33.140625" style="120" bestFit="1" customWidth="1"/>
    <col min="4272" max="4272" width="26" style="120" bestFit="1" customWidth="1"/>
    <col min="4273" max="4273" width="19.140625" style="120" bestFit="1" customWidth="1"/>
    <col min="4274" max="4274" width="10.42578125" style="120" customWidth="1"/>
    <col min="4275" max="4275" width="11.85546875" style="120" customWidth="1"/>
    <col min="4276" max="4276" width="14.7109375" style="120" customWidth="1"/>
    <col min="4277" max="4277" width="9" style="120" bestFit="1" customWidth="1"/>
    <col min="4278" max="4517" width="9.140625" style="120"/>
    <col min="4518" max="4518" width="4.7109375" style="120" bestFit="1" customWidth="1"/>
    <col min="4519" max="4519" width="9.7109375" style="120" bestFit="1" customWidth="1"/>
    <col min="4520" max="4520" width="10" style="120" bestFit="1" customWidth="1"/>
    <col min="4521" max="4521" width="8.85546875" style="120" bestFit="1" customWidth="1"/>
    <col min="4522" max="4522" width="22.85546875" style="120" customWidth="1"/>
    <col min="4523" max="4523" width="59.7109375" style="120" bestFit="1" customWidth="1"/>
    <col min="4524" max="4524" width="57.85546875" style="120" bestFit="1" customWidth="1"/>
    <col min="4525" max="4525" width="35.28515625" style="120" bestFit="1" customWidth="1"/>
    <col min="4526" max="4526" width="28.140625" style="120" bestFit="1" customWidth="1"/>
    <col min="4527" max="4527" width="33.140625" style="120" bestFit="1" customWidth="1"/>
    <col min="4528" max="4528" width="26" style="120" bestFit="1" customWidth="1"/>
    <col min="4529" max="4529" width="19.140625" style="120" bestFit="1" customWidth="1"/>
    <col min="4530" max="4530" width="10.42578125" style="120" customWidth="1"/>
    <col min="4531" max="4531" width="11.85546875" style="120" customWidth="1"/>
    <col min="4532" max="4532" width="14.7109375" style="120" customWidth="1"/>
    <col min="4533" max="4533" width="9" style="120" bestFit="1" customWidth="1"/>
    <col min="4534" max="4773" width="9.140625" style="120"/>
    <col min="4774" max="4774" width="4.7109375" style="120" bestFit="1" customWidth="1"/>
    <col min="4775" max="4775" width="9.7109375" style="120" bestFit="1" customWidth="1"/>
    <col min="4776" max="4776" width="10" style="120" bestFit="1" customWidth="1"/>
    <col min="4777" max="4777" width="8.85546875" style="120" bestFit="1" customWidth="1"/>
    <col min="4778" max="4778" width="22.85546875" style="120" customWidth="1"/>
    <col min="4779" max="4779" width="59.7109375" style="120" bestFit="1" customWidth="1"/>
    <col min="4780" max="4780" width="57.85546875" style="120" bestFit="1" customWidth="1"/>
    <col min="4781" max="4781" width="35.28515625" style="120" bestFit="1" customWidth="1"/>
    <col min="4782" max="4782" width="28.140625" style="120" bestFit="1" customWidth="1"/>
    <col min="4783" max="4783" width="33.140625" style="120" bestFit="1" customWidth="1"/>
    <col min="4784" max="4784" width="26" style="120" bestFit="1" customWidth="1"/>
    <col min="4785" max="4785" width="19.140625" style="120" bestFit="1" customWidth="1"/>
    <col min="4786" max="4786" width="10.42578125" style="120" customWidth="1"/>
    <col min="4787" max="4787" width="11.85546875" style="120" customWidth="1"/>
    <col min="4788" max="4788" width="14.7109375" style="120" customWidth="1"/>
    <col min="4789" max="4789" width="9" style="120" bestFit="1" customWidth="1"/>
    <col min="4790" max="5029" width="9.140625" style="120"/>
    <col min="5030" max="5030" width="4.7109375" style="120" bestFit="1" customWidth="1"/>
    <col min="5031" max="5031" width="9.7109375" style="120" bestFit="1" customWidth="1"/>
    <col min="5032" max="5032" width="10" style="120" bestFit="1" customWidth="1"/>
    <col min="5033" max="5033" width="8.85546875" style="120" bestFit="1" customWidth="1"/>
    <col min="5034" max="5034" width="22.85546875" style="120" customWidth="1"/>
    <col min="5035" max="5035" width="59.7109375" style="120" bestFit="1" customWidth="1"/>
    <col min="5036" max="5036" width="57.85546875" style="120" bestFit="1" customWidth="1"/>
    <col min="5037" max="5037" width="35.28515625" style="120" bestFit="1" customWidth="1"/>
    <col min="5038" max="5038" width="28.140625" style="120" bestFit="1" customWidth="1"/>
    <col min="5039" max="5039" width="33.140625" style="120" bestFit="1" customWidth="1"/>
    <col min="5040" max="5040" width="26" style="120" bestFit="1" customWidth="1"/>
    <col min="5041" max="5041" width="19.140625" style="120" bestFit="1" customWidth="1"/>
    <col min="5042" max="5042" width="10.42578125" style="120" customWidth="1"/>
    <col min="5043" max="5043" width="11.85546875" style="120" customWidth="1"/>
    <col min="5044" max="5044" width="14.7109375" style="120" customWidth="1"/>
    <col min="5045" max="5045" width="9" style="120" bestFit="1" customWidth="1"/>
    <col min="5046" max="5285" width="9.140625" style="120"/>
    <col min="5286" max="5286" width="4.7109375" style="120" bestFit="1" customWidth="1"/>
    <col min="5287" max="5287" width="9.7109375" style="120" bestFit="1" customWidth="1"/>
    <col min="5288" max="5288" width="10" style="120" bestFit="1" customWidth="1"/>
    <col min="5289" max="5289" width="8.85546875" style="120" bestFit="1" customWidth="1"/>
    <col min="5290" max="5290" width="22.85546875" style="120" customWidth="1"/>
    <col min="5291" max="5291" width="59.7109375" style="120" bestFit="1" customWidth="1"/>
    <col min="5292" max="5292" width="57.85546875" style="120" bestFit="1" customWidth="1"/>
    <col min="5293" max="5293" width="35.28515625" style="120" bestFit="1" customWidth="1"/>
    <col min="5294" max="5294" width="28.140625" style="120" bestFit="1" customWidth="1"/>
    <col min="5295" max="5295" width="33.140625" style="120" bestFit="1" customWidth="1"/>
    <col min="5296" max="5296" width="26" style="120" bestFit="1" customWidth="1"/>
    <col min="5297" max="5297" width="19.140625" style="120" bestFit="1" customWidth="1"/>
    <col min="5298" max="5298" width="10.42578125" style="120" customWidth="1"/>
    <col min="5299" max="5299" width="11.85546875" style="120" customWidth="1"/>
    <col min="5300" max="5300" width="14.7109375" style="120" customWidth="1"/>
    <col min="5301" max="5301" width="9" style="120" bestFit="1" customWidth="1"/>
    <col min="5302" max="5541" width="9.140625" style="120"/>
    <col min="5542" max="5542" width="4.7109375" style="120" bestFit="1" customWidth="1"/>
    <col min="5543" max="5543" width="9.7109375" style="120" bestFit="1" customWidth="1"/>
    <col min="5544" max="5544" width="10" style="120" bestFit="1" customWidth="1"/>
    <col min="5545" max="5545" width="8.85546875" style="120" bestFit="1" customWidth="1"/>
    <col min="5546" max="5546" width="22.85546875" style="120" customWidth="1"/>
    <col min="5547" max="5547" width="59.7109375" style="120" bestFit="1" customWidth="1"/>
    <col min="5548" max="5548" width="57.85546875" style="120" bestFit="1" customWidth="1"/>
    <col min="5549" max="5549" width="35.28515625" style="120" bestFit="1" customWidth="1"/>
    <col min="5550" max="5550" width="28.140625" style="120" bestFit="1" customWidth="1"/>
    <col min="5551" max="5551" width="33.140625" style="120" bestFit="1" customWidth="1"/>
    <col min="5552" max="5552" width="26" style="120" bestFit="1" customWidth="1"/>
    <col min="5553" max="5553" width="19.140625" style="120" bestFit="1" customWidth="1"/>
    <col min="5554" max="5554" width="10.42578125" style="120" customWidth="1"/>
    <col min="5555" max="5555" width="11.85546875" style="120" customWidth="1"/>
    <col min="5556" max="5556" width="14.7109375" style="120" customWidth="1"/>
    <col min="5557" max="5557" width="9" style="120" bestFit="1" customWidth="1"/>
    <col min="5558" max="5797" width="9.140625" style="120"/>
    <col min="5798" max="5798" width="4.7109375" style="120" bestFit="1" customWidth="1"/>
    <col min="5799" max="5799" width="9.7109375" style="120" bestFit="1" customWidth="1"/>
    <col min="5800" max="5800" width="10" style="120" bestFit="1" customWidth="1"/>
    <col min="5801" max="5801" width="8.85546875" style="120" bestFit="1" customWidth="1"/>
    <col min="5802" max="5802" width="22.85546875" style="120" customWidth="1"/>
    <col min="5803" max="5803" width="59.7109375" style="120" bestFit="1" customWidth="1"/>
    <col min="5804" max="5804" width="57.85546875" style="120" bestFit="1" customWidth="1"/>
    <col min="5805" max="5805" width="35.28515625" style="120" bestFit="1" customWidth="1"/>
    <col min="5806" max="5806" width="28.140625" style="120" bestFit="1" customWidth="1"/>
    <col min="5807" max="5807" width="33.140625" style="120" bestFit="1" customWidth="1"/>
    <col min="5808" max="5808" width="26" style="120" bestFit="1" customWidth="1"/>
    <col min="5809" max="5809" width="19.140625" style="120" bestFit="1" customWidth="1"/>
    <col min="5810" max="5810" width="10.42578125" style="120" customWidth="1"/>
    <col min="5811" max="5811" width="11.85546875" style="120" customWidth="1"/>
    <col min="5812" max="5812" width="14.7109375" style="120" customWidth="1"/>
    <col min="5813" max="5813" width="9" style="120" bestFit="1" customWidth="1"/>
    <col min="5814" max="6053" width="9.140625" style="120"/>
    <col min="6054" max="6054" width="4.7109375" style="120" bestFit="1" customWidth="1"/>
    <col min="6055" max="6055" width="9.7109375" style="120" bestFit="1" customWidth="1"/>
    <col min="6056" max="6056" width="10" style="120" bestFit="1" customWidth="1"/>
    <col min="6057" max="6057" width="8.85546875" style="120" bestFit="1" customWidth="1"/>
    <col min="6058" max="6058" width="22.85546875" style="120" customWidth="1"/>
    <col min="6059" max="6059" width="59.7109375" style="120" bestFit="1" customWidth="1"/>
    <col min="6060" max="6060" width="57.85546875" style="120" bestFit="1" customWidth="1"/>
    <col min="6061" max="6061" width="35.28515625" style="120" bestFit="1" customWidth="1"/>
    <col min="6062" max="6062" width="28.140625" style="120" bestFit="1" customWidth="1"/>
    <col min="6063" max="6063" width="33.140625" style="120" bestFit="1" customWidth="1"/>
    <col min="6064" max="6064" width="26" style="120" bestFit="1" customWidth="1"/>
    <col min="6065" max="6065" width="19.140625" style="120" bestFit="1" customWidth="1"/>
    <col min="6066" max="6066" width="10.42578125" style="120" customWidth="1"/>
    <col min="6067" max="6067" width="11.85546875" style="120" customWidth="1"/>
    <col min="6068" max="6068" width="14.7109375" style="120" customWidth="1"/>
    <col min="6069" max="6069" width="9" style="120" bestFit="1" customWidth="1"/>
    <col min="6070" max="6309" width="9.140625" style="120"/>
    <col min="6310" max="6310" width="4.7109375" style="120" bestFit="1" customWidth="1"/>
    <col min="6311" max="6311" width="9.7109375" style="120" bestFit="1" customWidth="1"/>
    <col min="6312" max="6312" width="10" style="120" bestFit="1" customWidth="1"/>
    <col min="6313" max="6313" width="8.85546875" style="120" bestFit="1" customWidth="1"/>
    <col min="6314" max="6314" width="22.85546875" style="120" customWidth="1"/>
    <col min="6315" max="6315" width="59.7109375" style="120" bestFit="1" customWidth="1"/>
    <col min="6316" max="6316" width="57.85546875" style="120" bestFit="1" customWidth="1"/>
    <col min="6317" max="6317" width="35.28515625" style="120" bestFit="1" customWidth="1"/>
    <col min="6318" max="6318" width="28.140625" style="120" bestFit="1" customWidth="1"/>
    <col min="6319" max="6319" width="33.140625" style="120" bestFit="1" customWidth="1"/>
    <col min="6320" max="6320" width="26" style="120" bestFit="1" customWidth="1"/>
    <col min="6321" max="6321" width="19.140625" style="120" bestFit="1" customWidth="1"/>
    <col min="6322" max="6322" width="10.42578125" style="120" customWidth="1"/>
    <col min="6323" max="6323" width="11.85546875" style="120" customWidth="1"/>
    <col min="6324" max="6324" width="14.7109375" style="120" customWidth="1"/>
    <col min="6325" max="6325" width="9" style="120" bestFit="1" customWidth="1"/>
    <col min="6326" max="6565" width="9.140625" style="120"/>
    <col min="6566" max="6566" width="4.7109375" style="120" bestFit="1" customWidth="1"/>
    <col min="6567" max="6567" width="9.7109375" style="120" bestFit="1" customWidth="1"/>
    <col min="6568" max="6568" width="10" style="120" bestFit="1" customWidth="1"/>
    <col min="6569" max="6569" width="8.85546875" style="120" bestFit="1" customWidth="1"/>
    <col min="6570" max="6570" width="22.85546875" style="120" customWidth="1"/>
    <col min="6571" max="6571" width="59.7109375" style="120" bestFit="1" customWidth="1"/>
    <col min="6572" max="6572" width="57.85546875" style="120" bestFit="1" customWidth="1"/>
    <col min="6573" max="6573" width="35.28515625" style="120" bestFit="1" customWidth="1"/>
    <col min="6574" max="6574" width="28.140625" style="120" bestFit="1" customWidth="1"/>
    <col min="6575" max="6575" width="33.140625" style="120" bestFit="1" customWidth="1"/>
    <col min="6576" max="6576" width="26" style="120" bestFit="1" customWidth="1"/>
    <col min="6577" max="6577" width="19.140625" style="120" bestFit="1" customWidth="1"/>
    <col min="6578" max="6578" width="10.42578125" style="120" customWidth="1"/>
    <col min="6579" max="6579" width="11.85546875" style="120" customWidth="1"/>
    <col min="6580" max="6580" width="14.7109375" style="120" customWidth="1"/>
    <col min="6581" max="6581" width="9" style="120" bestFit="1" customWidth="1"/>
    <col min="6582" max="6821" width="9.140625" style="120"/>
    <col min="6822" max="6822" width="4.7109375" style="120" bestFit="1" customWidth="1"/>
    <col min="6823" max="6823" width="9.7109375" style="120" bestFit="1" customWidth="1"/>
    <col min="6824" max="6824" width="10" style="120" bestFit="1" customWidth="1"/>
    <col min="6825" max="6825" width="8.85546875" style="120" bestFit="1" customWidth="1"/>
    <col min="6826" max="6826" width="22.85546875" style="120" customWidth="1"/>
    <col min="6827" max="6827" width="59.7109375" style="120" bestFit="1" customWidth="1"/>
    <col min="6828" max="6828" width="57.85546875" style="120" bestFit="1" customWidth="1"/>
    <col min="6829" max="6829" width="35.28515625" style="120" bestFit="1" customWidth="1"/>
    <col min="6830" max="6830" width="28.140625" style="120" bestFit="1" customWidth="1"/>
    <col min="6831" max="6831" width="33.140625" style="120" bestFit="1" customWidth="1"/>
    <col min="6832" max="6832" width="26" style="120" bestFit="1" customWidth="1"/>
    <col min="6833" max="6833" width="19.140625" style="120" bestFit="1" customWidth="1"/>
    <col min="6834" max="6834" width="10.42578125" style="120" customWidth="1"/>
    <col min="6835" max="6835" width="11.85546875" style="120" customWidth="1"/>
    <col min="6836" max="6836" width="14.7109375" style="120" customWidth="1"/>
    <col min="6837" max="6837" width="9" style="120" bestFit="1" customWidth="1"/>
    <col min="6838" max="7077" width="9.140625" style="120"/>
    <col min="7078" max="7078" width="4.7109375" style="120" bestFit="1" customWidth="1"/>
    <col min="7079" max="7079" width="9.7109375" style="120" bestFit="1" customWidth="1"/>
    <col min="7080" max="7080" width="10" style="120" bestFit="1" customWidth="1"/>
    <col min="7081" max="7081" width="8.85546875" style="120" bestFit="1" customWidth="1"/>
    <col min="7082" max="7082" width="22.85546875" style="120" customWidth="1"/>
    <col min="7083" max="7083" width="59.7109375" style="120" bestFit="1" customWidth="1"/>
    <col min="7084" max="7084" width="57.85546875" style="120" bestFit="1" customWidth="1"/>
    <col min="7085" max="7085" width="35.28515625" style="120" bestFit="1" customWidth="1"/>
    <col min="7086" max="7086" width="28.140625" style="120" bestFit="1" customWidth="1"/>
    <col min="7087" max="7087" width="33.140625" style="120" bestFit="1" customWidth="1"/>
    <col min="7088" max="7088" width="26" style="120" bestFit="1" customWidth="1"/>
    <col min="7089" max="7089" width="19.140625" style="120" bestFit="1" customWidth="1"/>
    <col min="7090" max="7090" width="10.42578125" style="120" customWidth="1"/>
    <col min="7091" max="7091" width="11.85546875" style="120" customWidth="1"/>
    <col min="7092" max="7092" width="14.7109375" style="120" customWidth="1"/>
    <col min="7093" max="7093" width="9" style="120" bestFit="1" customWidth="1"/>
    <col min="7094" max="7333" width="9.140625" style="120"/>
    <col min="7334" max="7334" width="4.7109375" style="120" bestFit="1" customWidth="1"/>
    <col min="7335" max="7335" width="9.7109375" style="120" bestFit="1" customWidth="1"/>
    <col min="7336" max="7336" width="10" style="120" bestFit="1" customWidth="1"/>
    <col min="7337" max="7337" width="8.85546875" style="120" bestFit="1" customWidth="1"/>
    <col min="7338" max="7338" width="22.85546875" style="120" customWidth="1"/>
    <col min="7339" max="7339" width="59.7109375" style="120" bestFit="1" customWidth="1"/>
    <col min="7340" max="7340" width="57.85546875" style="120" bestFit="1" customWidth="1"/>
    <col min="7341" max="7341" width="35.28515625" style="120" bestFit="1" customWidth="1"/>
    <col min="7342" max="7342" width="28.140625" style="120" bestFit="1" customWidth="1"/>
    <col min="7343" max="7343" width="33.140625" style="120" bestFit="1" customWidth="1"/>
    <col min="7344" max="7344" width="26" style="120" bestFit="1" customWidth="1"/>
    <col min="7345" max="7345" width="19.140625" style="120" bestFit="1" customWidth="1"/>
    <col min="7346" max="7346" width="10.42578125" style="120" customWidth="1"/>
    <col min="7347" max="7347" width="11.85546875" style="120" customWidth="1"/>
    <col min="7348" max="7348" width="14.7109375" style="120" customWidth="1"/>
    <col min="7349" max="7349" width="9" style="120" bestFit="1" customWidth="1"/>
    <col min="7350" max="7589" width="9.140625" style="120"/>
    <col min="7590" max="7590" width="4.7109375" style="120" bestFit="1" customWidth="1"/>
    <col min="7591" max="7591" width="9.7109375" style="120" bestFit="1" customWidth="1"/>
    <col min="7592" max="7592" width="10" style="120" bestFit="1" customWidth="1"/>
    <col min="7593" max="7593" width="8.85546875" style="120" bestFit="1" customWidth="1"/>
    <col min="7594" max="7594" width="22.85546875" style="120" customWidth="1"/>
    <col min="7595" max="7595" width="59.7109375" style="120" bestFit="1" customWidth="1"/>
    <col min="7596" max="7596" width="57.85546875" style="120" bestFit="1" customWidth="1"/>
    <col min="7597" max="7597" width="35.28515625" style="120" bestFit="1" customWidth="1"/>
    <col min="7598" max="7598" width="28.140625" style="120" bestFit="1" customWidth="1"/>
    <col min="7599" max="7599" width="33.140625" style="120" bestFit="1" customWidth="1"/>
    <col min="7600" max="7600" width="26" style="120" bestFit="1" customWidth="1"/>
    <col min="7601" max="7601" width="19.140625" style="120" bestFit="1" customWidth="1"/>
    <col min="7602" max="7602" width="10.42578125" style="120" customWidth="1"/>
    <col min="7603" max="7603" width="11.85546875" style="120" customWidth="1"/>
    <col min="7604" max="7604" width="14.7109375" style="120" customWidth="1"/>
    <col min="7605" max="7605" width="9" style="120" bestFit="1" customWidth="1"/>
    <col min="7606" max="7845" width="9.140625" style="120"/>
    <col min="7846" max="7846" width="4.7109375" style="120" bestFit="1" customWidth="1"/>
    <col min="7847" max="7847" width="9.7109375" style="120" bestFit="1" customWidth="1"/>
    <col min="7848" max="7848" width="10" style="120" bestFit="1" customWidth="1"/>
    <col min="7849" max="7849" width="8.85546875" style="120" bestFit="1" customWidth="1"/>
    <col min="7850" max="7850" width="22.85546875" style="120" customWidth="1"/>
    <col min="7851" max="7851" width="59.7109375" style="120" bestFit="1" customWidth="1"/>
    <col min="7852" max="7852" width="57.85546875" style="120" bestFit="1" customWidth="1"/>
    <col min="7853" max="7853" width="35.28515625" style="120" bestFit="1" customWidth="1"/>
    <col min="7854" max="7854" width="28.140625" style="120" bestFit="1" customWidth="1"/>
    <col min="7855" max="7855" width="33.140625" style="120" bestFit="1" customWidth="1"/>
    <col min="7856" max="7856" width="26" style="120" bestFit="1" customWidth="1"/>
    <col min="7857" max="7857" width="19.140625" style="120" bestFit="1" customWidth="1"/>
    <col min="7858" max="7858" width="10.42578125" style="120" customWidth="1"/>
    <col min="7859" max="7859" width="11.85546875" style="120" customWidth="1"/>
    <col min="7860" max="7860" width="14.7109375" style="120" customWidth="1"/>
    <col min="7861" max="7861" width="9" style="120" bestFit="1" customWidth="1"/>
    <col min="7862" max="8101" width="9.140625" style="120"/>
    <col min="8102" max="8102" width="4.7109375" style="120" bestFit="1" customWidth="1"/>
    <col min="8103" max="8103" width="9.7109375" style="120" bestFit="1" customWidth="1"/>
    <col min="8104" max="8104" width="10" style="120" bestFit="1" customWidth="1"/>
    <col min="8105" max="8105" width="8.85546875" style="120" bestFit="1" customWidth="1"/>
    <col min="8106" max="8106" width="22.85546875" style="120" customWidth="1"/>
    <col min="8107" max="8107" width="59.7109375" style="120" bestFit="1" customWidth="1"/>
    <col min="8108" max="8108" width="57.85546875" style="120" bestFit="1" customWidth="1"/>
    <col min="8109" max="8109" width="35.28515625" style="120" bestFit="1" customWidth="1"/>
    <col min="8110" max="8110" width="28.140625" style="120" bestFit="1" customWidth="1"/>
    <col min="8111" max="8111" width="33.140625" style="120" bestFit="1" customWidth="1"/>
    <col min="8112" max="8112" width="26" style="120" bestFit="1" customWidth="1"/>
    <col min="8113" max="8113" width="19.140625" style="120" bestFit="1" customWidth="1"/>
    <col min="8114" max="8114" width="10.42578125" style="120" customWidth="1"/>
    <col min="8115" max="8115" width="11.85546875" style="120" customWidth="1"/>
    <col min="8116" max="8116" width="14.7109375" style="120" customWidth="1"/>
    <col min="8117" max="8117" width="9" style="120" bestFit="1" customWidth="1"/>
    <col min="8118" max="8357" width="9.140625" style="120"/>
    <col min="8358" max="8358" width="4.7109375" style="120" bestFit="1" customWidth="1"/>
    <col min="8359" max="8359" width="9.7109375" style="120" bestFit="1" customWidth="1"/>
    <col min="8360" max="8360" width="10" style="120" bestFit="1" customWidth="1"/>
    <col min="8361" max="8361" width="8.85546875" style="120" bestFit="1" customWidth="1"/>
    <col min="8362" max="8362" width="22.85546875" style="120" customWidth="1"/>
    <col min="8363" max="8363" width="59.7109375" style="120" bestFit="1" customWidth="1"/>
    <col min="8364" max="8364" width="57.85546875" style="120" bestFit="1" customWidth="1"/>
    <col min="8365" max="8365" width="35.28515625" style="120" bestFit="1" customWidth="1"/>
    <col min="8366" max="8366" width="28.140625" style="120" bestFit="1" customWidth="1"/>
    <col min="8367" max="8367" width="33.140625" style="120" bestFit="1" customWidth="1"/>
    <col min="8368" max="8368" width="26" style="120" bestFit="1" customWidth="1"/>
    <col min="8369" max="8369" width="19.140625" style="120" bestFit="1" customWidth="1"/>
    <col min="8370" max="8370" width="10.42578125" style="120" customWidth="1"/>
    <col min="8371" max="8371" width="11.85546875" style="120" customWidth="1"/>
    <col min="8372" max="8372" width="14.7109375" style="120" customWidth="1"/>
    <col min="8373" max="8373" width="9" style="120" bestFit="1" customWidth="1"/>
    <col min="8374" max="8613" width="9.140625" style="120"/>
    <col min="8614" max="8614" width="4.7109375" style="120" bestFit="1" customWidth="1"/>
    <col min="8615" max="8615" width="9.7109375" style="120" bestFit="1" customWidth="1"/>
    <col min="8616" max="8616" width="10" style="120" bestFit="1" customWidth="1"/>
    <col min="8617" max="8617" width="8.85546875" style="120" bestFit="1" customWidth="1"/>
    <col min="8618" max="8618" width="22.85546875" style="120" customWidth="1"/>
    <col min="8619" max="8619" width="59.7109375" style="120" bestFit="1" customWidth="1"/>
    <col min="8620" max="8620" width="57.85546875" style="120" bestFit="1" customWidth="1"/>
    <col min="8621" max="8621" width="35.28515625" style="120" bestFit="1" customWidth="1"/>
    <col min="8622" max="8622" width="28.140625" style="120" bestFit="1" customWidth="1"/>
    <col min="8623" max="8623" width="33.140625" style="120" bestFit="1" customWidth="1"/>
    <col min="8624" max="8624" width="26" style="120" bestFit="1" customWidth="1"/>
    <col min="8625" max="8625" width="19.140625" style="120" bestFit="1" customWidth="1"/>
    <col min="8626" max="8626" width="10.42578125" style="120" customWidth="1"/>
    <col min="8627" max="8627" width="11.85546875" style="120" customWidth="1"/>
    <col min="8628" max="8628" width="14.7109375" style="120" customWidth="1"/>
    <col min="8629" max="8629" width="9" style="120" bestFit="1" customWidth="1"/>
    <col min="8630" max="8869" width="9.140625" style="120"/>
    <col min="8870" max="8870" width="4.7109375" style="120" bestFit="1" customWidth="1"/>
    <col min="8871" max="8871" width="9.7109375" style="120" bestFit="1" customWidth="1"/>
    <col min="8872" max="8872" width="10" style="120" bestFit="1" customWidth="1"/>
    <col min="8873" max="8873" width="8.85546875" style="120" bestFit="1" customWidth="1"/>
    <col min="8874" max="8874" width="22.85546875" style="120" customWidth="1"/>
    <col min="8875" max="8875" width="59.7109375" style="120" bestFit="1" customWidth="1"/>
    <col min="8876" max="8876" width="57.85546875" style="120" bestFit="1" customWidth="1"/>
    <col min="8877" max="8877" width="35.28515625" style="120" bestFit="1" customWidth="1"/>
    <col min="8878" max="8878" width="28.140625" style="120" bestFit="1" customWidth="1"/>
    <col min="8879" max="8879" width="33.140625" style="120" bestFit="1" customWidth="1"/>
    <col min="8880" max="8880" width="26" style="120" bestFit="1" customWidth="1"/>
    <col min="8881" max="8881" width="19.140625" style="120" bestFit="1" customWidth="1"/>
    <col min="8882" max="8882" width="10.42578125" style="120" customWidth="1"/>
    <col min="8883" max="8883" width="11.85546875" style="120" customWidth="1"/>
    <col min="8884" max="8884" width="14.7109375" style="120" customWidth="1"/>
    <col min="8885" max="8885" width="9" style="120" bestFit="1" customWidth="1"/>
    <col min="8886" max="9125" width="9.140625" style="120"/>
    <col min="9126" max="9126" width="4.7109375" style="120" bestFit="1" customWidth="1"/>
    <col min="9127" max="9127" width="9.7109375" style="120" bestFit="1" customWidth="1"/>
    <col min="9128" max="9128" width="10" style="120" bestFit="1" customWidth="1"/>
    <col min="9129" max="9129" width="8.85546875" style="120" bestFit="1" customWidth="1"/>
    <col min="9130" max="9130" width="22.85546875" style="120" customWidth="1"/>
    <col min="9131" max="9131" width="59.7109375" style="120" bestFit="1" customWidth="1"/>
    <col min="9132" max="9132" width="57.85546875" style="120" bestFit="1" customWidth="1"/>
    <col min="9133" max="9133" width="35.28515625" style="120" bestFit="1" customWidth="1"/>
    <col min="9134" max="9134" width="28.140625" style="120" bestFit="1" customWidth="1"/>
    <col min="9135" max="9135" width="33.140625" style="120" bestFit="1" customWidth="1"/>
    <col min="9136" max="9136" width="26" style="120" bestFit="1" customWidth="1"/>
    <col min="9137" max="9137" width="19.140625" style="120" bestFit="1" customWidth="1"/>
    <col min="9138" max="9138" width="10.42578125" style="120" customWidth="1"/>
    <col min="9139" max="9139" width="11.85546875" style="120" customWidth="1"/>
    <col min="9140" max="9140" width="14.7109375" style="120" customWidth="1"/>
    <col min="9141" max="9141" width="9" style="120" bestFit="1" customWidth="1"/>
    <col min="9142" max="9381" width="9.140625" style="120"/>
    <col min="9382" max="9382" width="4.7109375" style="120" bestFit="1" customWidth="1"/>
    <col min="9383" max="9383" width="9.7109375" style="120" bestFit="1" customWidth="1"/>
    <col min="9384" max="9384" width="10" style="120" bestFit="1" customWidth="1"/>
    <col min="9385" max="9385" width="8.85546875" style="120" bestFit="1" customWidth="1"/>
    <col min="9386" max="9386" width="22.85546875" style="120" customWidth="1"/>
    <col min="9387" max="9387" width="59.7109375" style="120" bestFit="1" customWidth="1"/>
    <col min="9388" max="9388" width="57.85546875" style="120" bestFit="1" customWidth="1"/>
    <col min="9389" max="9389" width="35.28515625" style="120" bestFit="1" customWidth="1"/>
    <col min="9390" max="9390" width="28.140625" style="120" bestFit="1" customWidth="1"/>
    <col min="9391" max="9391" width="33.140625" style="120" bestFit="1" customWidth="1"/>
    <col min="9392" max="9392" width="26" style="120" bestFit="1" customWidth="1"/>
    <col min="9393" max="9393" width="19.140625" style="120" bestFit="1" customWidth="1"/>
    <col min="9394" max="9394" width="10.42578125" style="120" customWidth="1"/>
    <col min="9395" max="9395" width="11.85546875" style="120" customWidth="1"/>
    <col min="9396" max="9396" width="14.7109375" style="120" customWidth="1"/>
    <col min="9397" max="9397" width="9" style="120" bestFit="1" customWidth="1"/>
    <col min="9398" max="9637" width="9.140625" style="120"/>
    <col min="9638" max="9638" width="4.7109375" style="120" bestFit="1" customWidth="1"/>
    <col min="9639" max="9639" width="9.7109375" style="120" bestFit="1" customWidth="1"/>
    <col min="9640" max="9640" width="10" style="120" bestFit="1" customWidth="1"/>
    <col min="9641" max="9641" width="8.85546875" style="120" bestFit="1" customWidth="1"/>
    <col min="9642" max="9642" width="22.85546875" style="120" customWidth="1"/>
    <col min="9643" max="9643" width="59.7109375" style="120" bestFit="1" customWidth="1"/>
    <col min="9644" max="9644" width="57.85546875" style="120" bestFit="1" customWidth="1"/>
    <col min="9645" max="9645" width="35.28515625" style="120" bestFit="1" customWidth="1"/>
    <col min="9646" max="9646" width="28.140625" style="120" bestFit="1" customWidth="1"/>
    <col min="9647" max="9647" width="33.140625" style="120" bestFit="1" customWidth="1"/>
    <col min="9648" max="9648" width="26" style="120" bestFit="1" customWidth="1"/>
    <col min="9649" max="9649" width="19.140625" style="120" bestFit="1" customWidth="1"/>
    <col min="9650" max="9650" width="10.42578125" style="120" customWidth="1"/>
    <col min="9651" max="9651" width="11.85546875" style="120" customWidth="1"/>
    <col min="9652" max="9652" width="14.7109375" style="120" customWidth="1"/>
    <col min="9653" max="9653" width="9" style="120" bestFit="1" customWidth="1"/>
    <col min="9654" max="9893" width="9.140625" style="120"/>
    <col min="9894" max="9894" width="4.7109375" style="120" bestFit="1" customWidth="1"/>
    <col min="9895" max="9895" width="9.7109375" style="120" bestFit="1" customWidth="1"/>
    <col min="9896" max="9896" width="10" style="120" bestFit="1" customWidth="1"/>
    <col min="9897" max="9897" width="8.85546875" style="120" bestFit="1" customWidth="1"/>
    <col min="9898" max="9898" width="22.85546875" style="120" customWidth="1"/>
    <col min="9899" max="9899" width="59.7109375" style="120" bestFit="1" customWidth="1"/>
    <col min="9900" max="9900" width="57.85546875" style="120" bestFit="1" customWidth="1"/>
    <col min="9901" max="9901" width="35.28515625" style="120" bestFit="1" customWidth="1"/>
    <col min="9902" max="9902" width="28.140625" style="120" bestFit="1" customWidth="1"/>
    <col min="9903" max="9903" width="33.140625" style="120" bestFit="1" customWidth="1"/>
    <col min="9904" max="9904" width="26" style="120" bestFit="1" customWidth="1"/>
    <col min="9905" max="9905" width="19.140625" style="120" bestFit="1" customWidth="1"/>
    <col min="9906" max="9906" width="10.42578125" style="120" customWidth="1"/>
    <col min="9907" max="9907" width="11.85546875" style="120" customWidth="1"/>
    <col min="9908" max="9908" width="14.7109375" style="120" customWidth="1"/>
    <col min="9909" max="9909" width="9" style="120" bestFit="1" customWidth="1"/>
    <col min="9910" max="10149" width="9.140625" style="120"/>
    <col min="10150" max="10150" width="4.7109375" style="120" bestFit="1" customWidth="1"/>
    <col min="10151" max="10151" width="9.7109375" style="120" bestFit="1" customWidth="1"/>
    <col min="10152" max="10152" width="10" style="120" bestFit="1" customWidth="1"/>
    <col min="10153" max="10153" width="8.85546875" style="120" bestFit="1" customWidth="1"/>
    <col min="10154" max="10154" width="22.85546875" style="120" customWidth="1"/>
    <col min="10155" max="10155" width="59.7109375" style="120" bestFit="1" customWidth="1"/>
    <col min="10156" max="10156" width="57.85546875" style="120" bestFit="1" customWidth="1"/>
    <col min="10157" max="10157" width="35.28515625" style="120" bestFit="1" customWidth="1"/>
    <col min="10158" max="10158" width="28.140625" style="120" bestFit="1" customWidth="1"/>
    <col min="10159" max="10159" width="33.140625" style="120" bestFit="1" customWidth="1"/>
    <col min="10160" max="10160" width="26" style="120" bestFit="1" customWidth="1"/>
    <col min="10161" max="10161" width="19.140625" style="120" bestFit="1" customWidth="1"/>
    <col min="10162" max="10162" width="10.42578125" style="120" customWidth="1"/>
    <col min="10163" max="10163" width="11.85546875" style="120" customWidth="1"/>
    <col min="10164" max="10164" width="14.7109375" style="120" customWidth="1"/>
    <col min="10165" max="10165" width="9" style="120" bestFit="1" customWidth="1"/>
    <col min="10166" max="10405" width="9.140625" style="120"/>
    <col min="10406" max="10406" width="4.7109375" style="120" bestFit="1" customWidth="1"/>
    <col min="10407" max="10407" width="9.7109375" style="120" bestFit="1" customWidth="1"/>
    <col min="10408" max="10408" width="10" style="120" bestFit="1" customWidth="1"/>
    <col min="10409" max="10409" width="8.85546875" style="120" bestFit="1" customWidth="1"/>
    <col min="10410" max="10410" width="22.85546875" style="120" customWidth="1"/>
    <col min="10411" max="10411" width="59.7109375" style="120" bestFit="1" customWidth="1"/>
    <col min="10412" max="10412" width="57.85546875" style="120" bestFit="1" customWidth="1"/>
    <col min="10413" max="10413" width="35.28515625" style="120" bestFit="1" customWidth="1"/>
    <col min="10414" max="10414" width="28.140625" style="120" bestFit="1" customWidth="1"/>
    <col min="10415" max="10415" width="33.140625" style="120" bestFit="1" customWidth="1"/>
    <col min="10416" max="10416" width="26" style="120" bestFit="1" customWidth="1"/>
    <col min="10417" max="10417" width="19.140625" style="120" bestFit="1" customWidth="1"/>
    <col min="10418" max="10418" width="10.42578125" style="120" customWidth="1"/>
    <col min="10419" max="10419" width="11.85546875" style="120" customWidth="1"/>
    <col min="10420" max="10420" width="14.7109375" style="120" customWidth="1"/>
    <col min="10421" max="10421" width="9" style="120" bestFit="1" customWidth="1"/>
    <col min="10422" max="10661" width="9.140625" style="120"/>
    <col min="10662" max="10662" width="4.7109375" style="120" bestFit="1" customWidth="1"/>
    <col min="10663" max="10663" width="9.7109375" style="120" bestFit="1" customWidth="1"/>
    <col min="10664" max="10664" width="10" style="120" bestFit="1" customWidth="1"/>
    <col min="10665" max="10665" width="8.85546875" style="120" bestFit="1" customWidth="1"/>
    <col min="10666" max="10666" width="22.85546875" style="120" customWidth="1"/>
    <col min="10667" max="10667" width="59.7109375" style="120" bestFit="1" customWidth="1"/>
    <col min="10668" max="10668" width="57.85546875" style="120" bestFit="1" customWidth="1"/>
    <col min="10669" max="10669" width="35.28515625" style="120" bestFit="1" customWidth="1"/>
    <col min="10670" max="10670" width="28.140625" style="120" bestFit="1" customWidth="1"/>
    <col min="10671" max="10671" width="33.140625" style="120" bestFit="1" customWidth="1"/>
    <col min="10672" max="10672" width="26" style="120" bestFit="1" customWidth="1"/>
    <col min="10673" max="10673" width="19.140625" style="120" bestFit="1" customWidth="1"/>
    <col min="10674" max="10674" width="10.42578125" style="120" customWidth="1"/>
    <col min="10675" max="10675" width="11.85546875" style="120" customWidth="1"/>
    <col min="10676" max="10676" width="14.7109375" style="120" customWidth="1"/>
    <col min="10677" max="10677" width="9" style="120" bestFit="1" customWidth="1"/>
    <col min="10678" max="10917" width="9.140625" style="120"/>
    <col min="10918" max="10918" width="4.7109375" style="120" bestFit="1" customWidth="1"/>
    <col min="10919" max="10919" width="9.7109375" style="120" bestFit="1" customWidth="1"/>
    <col min="10920" max="10920" width="10" style="120" bestFit="1" customWidth="1"/>
    <col min="10921" max="10921" width="8.85546875" style="120" bestFit="1" customWidth="1"/>
    <col min="10922" max="10922" width="22.85546875" style="120" customWidth="1"/>
    <col min="10923" max="10923" width="59.7109375" style="120" bestFit="1" customWidth="1"/>
    <col min="10924" max="10924" width="57.85546875" style="120" bestFit="1" customWidth="1"/>
    <col min="10925" max="10925" width="35.28515625" style="120" bestFit="1" customWidth="1"/>
    <col min="10926" max="10926" width="28.140625" style="120" bestFit="1" customWidth="1"/>
    <col min="10927" max="10927" width="33.140625" style="120" bestFit="1" customWidth="1"/>
    <col min="10928" max="10928" width="26" style="120" bestFit="1" customWidth="1"/>
    <col min="10929" max="10929" width="19.140625" style="120" bestFit="1" customWidth="1"/>
    <col min="10930" max="10930" width="10.42578125" style="120" customWidth="1"/>
    <col min="10931" max="10931" width="11.85546875" style="120" customWidth="1"/>
    <col min="10932" max="10932" width="14.7109375" style="120" customWidth="1"/>
    <col min="10933" max="10933" width="9" style="120" bestFit="1" customWidth="1"/>
    <col min="10934" max="11173" width="9.140625" style="120"/>
    <col min="11174" max="11174" width="4.7109375" style="120" bestFit="1" customWidth="1"/>
    <col min="11175" max="11175" width="9.7109375" style="120" bestFit="1" customWidth="1"/>
    <col min="11176" max="11176" width="10" style="120" bestFit="1" customWidth="1"/>
    <col min="11177" max="11177" width="8.85546875" style="120" bestFit="1" customWidth="1"/>
    <col min="11178" max="11178" width="22.85546875" style="120" customWidth="1"/>
    <col min="11179" max="11179" width="59.7109375" style="120" bestFit="1" customWidth="1"/>
    <col min="11180" max="11180" width="57.85546875" style="120" bestFit="1" customWidth="1"/>
    <col min="11181" max="11181" width="35.28515625" style="120" bestFit="1" customWidth="1"/>
    <col min="11182" max="11182" width="28.140625" style="120" bestFit="1" customWidth="1"/>
    <col min="11183" max="11183" width="33.140625" style="120" bestFit="1" customWidth="1"/>
    <col min="11184" max="11184" width="26" style="120" bestFit="1" customWidth="1"/>
    <col min="11185" max="11185" width="19.140625" style="120" bestFit="1" customWidth="1"/>
    <col min="11186" max="11186" width="10.42578125" style="120" customWidth="1"/>
    <col min="11187" max="11187" width="11.85546875" style="120" customWidth="1"/>
    <col min="11188" max="11188" width="14.7109375" style="120" customWidth="1"/>
    <col min="11189" max="11189" width="9" style="120" bestFit="1" customWidth="1"/>
    <col min="11190" max="11429" width="9.140625" style="120"/>
    <col min="11430" max="11430" width="4.7109375" style="120" bestFit="1" customWidth="1"/>
    <col min="11431" max="11431" width="9.7109375" style="120" bestFit="1" customWidth="1"/>
    <col min="11432" max="11432" width="10" style="120" bestFit="1" customWidth="1"/>
    <col min="11433" max="11433" width="8.85546875" style="120" bestFit="1" customWidth="1"/>
    <col min="11434" max="11434" width="22.85546875" style="120" customWidth="1"/>
    <col min="11435" max="11435" width="59.7109375" style="120" bestFit="1" customWidth="1"/>
    <col min="11436" max="11436" width="57.85546875" style="120" bestFit="1" customWidth="1"/>
    <col min="11437" max="11437" width="35.28515625" style="120" bestFit="1" customWidth="1"/>
    <col min="11438" max="11438" width="28.140625" style="120" bestFit="1" customWidth="1"/>
    <col min="11439" max="11439" width="33.140625" style="120" bestFit="1" customWidth="1"/>
    <col min="11440" max="11440" width="26" style="120" bestFit="1" customWidth="1"/>
    <col min="11441" max="11441" width="19.140625" style="120" bestFit="1" customWidth="1"/>
    <col min="11442" max="11442" width="10.42578125" style="120" customWidth="1"/>
    <col min="11443" max="11443" width="11.85546875" style="120" customWidth="1"/>
    <col min="11444" max="11444" width="14.7109375" style="120" customWidth="1"/>
    <col min="11445" max="11445" width="9" style="120" bestFit="1" customWidth="1"/>
    <col min="11446" max="11685" width="9.140625" style="120"/>
    <col min="11686" max="11686" width="4.7109375" style="120" bestFit="1" customWidth="1"/>
    <col min="11687" max="11687" width="9.7109375" style="120" bestFit="1" customWidth="1"/>
    <col min="11688" max="11688" width="10" style="120" bestFit="1" customWidth="1"/>
    <col min="11689" max="11689" width="8.85546875" style="120" bestFit="1" customWidth="1"/>
    <col min="11690" max="11690" width="22.85546875" style="120" customWidth="1"/>
    <col min="11691" max="11691" width="59.7109375" style="120" bestFit="1" customWidth="1"/>
    <col min="11692" max="11692" width="57.85546875" style="120" bestFit="1" customWidth="1"/>
    <col min="11693" max="11693" width="35.28515625" style="120" bestFit="1" customWidth="1"/>
    <col min="11694" max="11694" width="28.140625" style="120" bestFit="1" customWidth="1"/>
    <col min="11695" max="11695" width="33.140625" style="120" bestFit="1" customWidth="1"/>
    <col min="11696" max="11696" width="26" style="120" bestFit="1" customWidth="1"/>
    <col min="11697" max="11697" width="19.140625" style="120" bestFit="1" customWidth="1"/>
    <col min="11698" max="11698" width="10.42578125" style="120" customWidth="1"/>
    <col min="11699" max="11699" width="11.85546875" style="120" customWidth="1"/>
    <col min="11700" max="11700" width="14.7109375" style="120" customWidth="1"/>
    <col min="11701" max="11701" width="9" style="120" bestFit="1" customWidth="1"/>
    <col min="11702" max="11941" width="9.140625" style="120"/>
    <col min="11942" max="11942" width="4.7109375" style="120" bestFit="1" customWidth="1"/>
    <col min="11943" max="11943" width="9.7109375" style="120" bestFit="1" customWidth="1"/>
    <col min="11944" max="11944" width="10" style="120" bestFit="1" customWidth="1"/>
    <col min="11945" max="11945" width="8.85546875" style="120" bestFit="1" customWidth="1"/>
    <col min="11946" max="11946" width="22.85546875" style="120" customWidth="1"/>
    <col min="11947" max="11947" width="59.7109375" style="120" bestFit="1" customWidth="1"/>
    <col min="11948" max="11948" width="57.85546875" style="120" bestFit="1" customWidth="1"/>
    <col min="11949" max="11949" width="35.28515625" style="120" bestFit="1" customWidth="1"/>
    <col min="11950" max="11950" width="28.140625" style="120" bestFit="1" customWidth="1"/>
    <col min="11951" max="11951" width="33.140625" style="120" bestFit="1" customWidth="1"/>
    <col min="11952" max="11952" width="26" style="120" bestFit="1" customWidth="1"/>
    <col min="11953" max="11953" width="19.140625" style="120" bestFit="1" customWidth="1"/>
    <col min="11954" max="11954" width="10.42578125" style="120" customWidth="1"/>
    <col min="11955" max="11955" width="11.85546875" style="120" customWidth="1"/>
    <col min="11956" max="11956" width="14.7109375" style="120" customWidth="1"/>
    <col min="11957" max="11957" width="9" style="120" bestFit="1" customWidth="1"/>
    <col min="11958" max="12197" width="9.140625" style="120"/>
    <col min="12198" max="12198" width="4.7109375" style="120" bestFit="1" customWidth="1"/>
    <col min="12199" max="12199" width="9.7109375" style="120" bestFit="1" customWidth="1"/>
    <col min="12200" max="12200" width="10" style="120" bestFit="1" customWidth="1"/>
    <col min="12201" max="12201" width="8.85546875" style="120" bestFit="1" customWidth="1"/>
    <col min="12202" max="12202" width="22.85546875" style="120" customWidth="1"/>
    <col min="12203" max="12203" width="59.7109375" style="120" bestFit="1" customWidth="1"/>
    <col min="12204" max="12204" width="57.85546875" style="120" bestFit="1" customWidth="1"/>
    <col min="12205" max="12205" width="35.28515625" style="120" bestFit="1" customWidth="1"/>
    <col min="12206" max="12206" width="28.140625" style="120" bestFit="1" customWidth="1"/>
    <col min="12207" max="12207" width="33.140625" style="120" bestFit="1" customWidth="1"/>
    <col min="12208" max="12208" width="26" style="120" bestFit="1" customWidth="1"/>
    <col min="12209" max="12209" width="19.140625" style="120" bestFit="1" customWidth="1"/>
    <col min="12210" max="12210" width="10.42578125" style="120" customWidth="1"/>
    <col min="12211" max="12211" width="11.85546875" style="120" customWidth="1"/>
    <col min="12212" max="12212" width="14.7109375" style="120" customWidth="1"/>
    <col min="12213" max="12213" width="9" style="120" bestFit="1" customWidth="1"/>
    <col min="12214" max="12453" width="9.140625" style="120"/>
    <col min="12454" max="12454" width="4.7109375" style="120" bestFit="1" customWidth="1"/>
    <col min="12455" max="12455" width="9.7109375" style="120" bestFit="1" customWidth="1"/>
    <col min="12456" max="12456" width="10" style="120" bestFit="1" customWidth="1"/>
    <col min="12457" max="12457" width="8.85546875" style="120" bestFit="1" customWidth="1"/>
    <col min="12458" max="12458" width="22.85546875" style="120" customWidth="1"/>
    <col min="12459" max="12459" width="59.7109375" style="120" bestFit="1" customWidth="1"/>
    <col min="12460" max="12460" width="57.85546875" style="120" bestFit="1" customWidth="1"/>
    <col min="12461" max="12461" width="35.28515625" style="120" bestFit="1" customWidth="1"/>
    <col min="12462" max="12462" width="28.140625" style="120" bestFit="1" customWidth="1"/>
    <col min="12463" max="12463" width="33.140625" style="120" bestFit="1" customWidth="1"/>
    <col min="12464" max="12464" width="26" style="120" bestFit="1" customWidth="1"/>
    <col min="12465" max="12465" width="19.140625" style="120" bestFit="1" customWidth="1"/>
    <col min="12466" max="12466" width="10.42578125" style="120" customWidth="1"/>
    <col min="12467" max="12467" width="11.85546875" style="120" customWidth="1"/>
    <col min="12468" max="12468" width="14.7109375" style="120" customWidth="1"/>
    <col min="12469" max="12469" width="9" style="120" bestFit="1" customWidth="1"/>
    <col min="12470" max="12709" width="9.140625" style="120"/>
    <col min="12710" max="12710" width="4.7109375" style="120" bestFit="1" customWidth="1"/>
    <col min="12711" max="12711" width="9.7109375" style="120" bestFit="1" customWidth="1"/>
    <col min="12712" max="12712" width="10" style="120" bestFit="1" customWidth="1"/>
    <col min="12713" max="12713" width="8.85546875" style="120" bestFit="1" customWidth="1"/>
    <col min="12714" max="12714" width="22.85546875" style="120" customWidth="1"/>
    <col min="12715" max="12715" width="59.7109375" style="120" bestFit="1" customWidth="1"/>
    <col min="12716" max="12716" width="57.85546875" style="120" bestFit="1" customWidth="1"/>
    <col min="12717" max="12717" width="35.28515625" style="120" bestFit="1" customWidth="1"/>
    <col min="12718" max="12718" width="28.140625" style="120" bestFit="1" customWidth="1"/>
    <col min="12719" max="12719" width="33.140625" style="120" bestFit="1" customWidth="1"/>
    <col min="12720" max="12720" width="26" style="120" bestFit="1" customWidth="1"/>
    <col min="12721" max="12721" width="19.140625" style="120" bestFit="1" customWidth="1"/>
    <col min="12722" max="12722" width="10.42578125" style="120" customWidth="1"/>
    <col min="12723" max="12723" width="11.85546875" style="120" customWidth="1"/>
    <col min="12724" max="12724" width="14.7109375" style="120" customWidth="1"/>
    <col min="12725" max="12725" width="9" style="120" bestFit="1" customWidth="1"/>
    <col min="12726" max="12965" width="9.140625" style="120"/>
    <col min="12966" max="12966" width="4.7109375" style="120" bestFit="1" customWidth="1"/>
    <col min="12967" max="12967" width="9.7109375" style="120" bestFit="1" customWidth="1"/>
    <col min="12968" max="12968" width="10" style="120" bestFit="1" customWidth="1"/>
    <col min="12969" max="12969" width="8.85546875" style="120" bestFit="1" customWidth="1"/>
    <col min="12970" max="12970" width="22.85546875" style="120" customWidth="1"/>
    <col min="12971" max="12971" width="59.7109375" style="120" bestFit="1" customWidth="1"/>
    <col min="12972" max="12972" width="57.85546875" style="120" bestFit="1" customWidth="1"/>
    <col min="12973" max="12973" width="35.28515625" style="120" bestFit="1" customWidth="1"/>
    <col min="12974" max="12974" width="28.140625" style="120" bestFit="1" customWidth="1"/>
    <col min="12975" max="12975" width="33.140625" style="120" bestFit="1" customWidth="1"/>
    <col min="12976" max="12976" width="26" style="120" bestFit="1" customWidth="1"/>
    <col min="12977" max="12977" width="19.140625" style="120" bestFit="1" customWidth="1"/>
    <col min="12978" max="12978" width="10.42578125" style="120" customWidth="1"/>
    <col min="12979" max="12979" width="11.85546875" style="120" customWidth="1"/>
    <col min="12980" max="12980" width="14.7109375" style="120" customWidth="1"/>
    <col min="12981" max="12981" width="9" style="120" bestFit="1" customWidth="1"/>
    <col min="12982" max="13221" width="9.140625" style="120"/>
    <col min="13222" max="13222" width="4.7109375" style="120" bestFit="1" customWidth="1"/>
    <col min="13223" max="13223" width="9.7109375" style="120" bestFit="1" customWidth="1"/>
    <col min="13224" max="13224" width="10" style="120" bestFit="1" customWidth="1"/>
    <col min="13225" max="13225" width="8.85546875" style="120" bestFit="1" customWidth="1"/>
    <col min="13226" max="13226" width="22.85546875" style="120" customWidth="1"/>
    <col min="13227" max="13227" width="59.7109375" style="120" bestFit="1" customWidth="1"/>
    <col min="13228" max="13228" width="57.85546875" style="120" bestFit="1" customWidth="1"/>
    <col min="13229" max="13229" width="35.28515625" style="120" bestFit="1" customWidth="1"/>
    <col min="13230" max="13230" width="28.140625" style="120" bestFit="1" customWidth="1"/>
    <col min="13231" max="13231" width="33.140625" style="120" bestFit="1" customWidth="1"/>
    <col min="13232" max="13232" width="26" style="120" bestFit="1" customWidth="1"/>
    <col min="13233" max="13233" width="19.140625" style="120" bestFit="1" customWidth="1"/>
    <col min="13234" max="13234" width="10.42578125" style="120" customWidth="1"/>
    <col min="13235" max="13235" width="11.85546875" style="120" customWidth="1"/>
    <col min="13236" max="13236" width="14.7109375" style="120" customWidth="1"/>
    <col min="13237" max="13237" width="9" style="120" bestFit="1" customWidth="1"/>
    <col min="13238" max="13477" width="9.140625" style="120"/>
    <col min="13478" max="13478" width="4.7109375" style="120" bestFit="1" customWidth="1"/>
    <col min="13479" max="13479" width="9.7109375" style="120" bestFit="1" customWidth="1"/>
    <col min="13480" max="13480" width="10" style="120" bestFit="1" customWidth="1"/>
    <col min="13481" max="13481" width="8.85546875" style="120" bestFit="1" customWidth="1"/>
    <col min="13482" max="13482" width="22.85546875" style="120" customWidth="1"/>
    <col min="13483" max="13483" width="59.7109375" style="120" bestFit="1" customWidth="1"/>
    <col min="13484" max="13484" width="57.85546875" style="120" bestFit="1" customWidth="1"/>
    <col min="13485" max="13485" width="35.28515625" style="120" bestFit="1" customWidth="1"/>
    <col min="13486" max="13486" width="28.140625" style="120" bestFit="1" customWidth="1"/>
    <col min="13487" max="13487" width="33.140625" style="120" bestFit="1" customWidth="1"/>
    <col min="13488" max="13488" width="26" style="120" bestFit="1" customWidth="1"/>
    <col min="13489" max="13489" width="19.140625" style="120" bestFit="1" customWidth="1"/>
    <col min="13490" max="13490" width="10.42578125" style="120" customWidth="1"/>
    <col min="13491" max="13491" width="11.85546875" style="120" customWidth="1"/>
    <col min="13492" max="13492" width="14.7109375" style="120" customWidth="1"/>
    <col min="13493" max="13493" width="9" style="120" bestFit="1" customWidth="1"/>
    <col min="13494" max="13733" width="9.140625" style="120"/>
    <col min="13734" max="13734" width="4.7109375" style="120" bestFit="1" customWidth="1"/>
    <col min="13735" max="13735" width="9.7109375" style="120" bestFit="1" customWidth="1"/>
    <col min="13736" max="13736" width="10" style="120" bestFit="1" customWidth="1"/>
    <col min="13737" max="13737" width="8.85546875" style="120" bestFit="1" customWidth="1"/>
    <col min="13738" max="13738" width="22.85546875" style="120" customWidth="1"/>
    <col min="13739" max="13739" width="59.7109375" style="120" bestFit="1" customWidth="1"/>
    <col min="13740" max="13740" width="57.85546875" style="120" bestFit="1" customWidth="1"/>
    <col min="13741" max="13741" width="35.28515625" style="120" bestFit="1" customWidth="1"/>
    <col min="13742" max="13742" width="28.140625" style="120" bestFit="1" customWidth="1"/>
    <col min="13743" max="13743" width="33.140625" style="120" bestFit="1" customWidth="1"/>
    <col min="13744" max="13744" width="26" style="120" bestFit="1" customWidth="1"/>
    <col min="13745" max="13745" width="19.140625" style="120" bestFit="1" customWidth="1"/>
    <col min="13746" max="13746" width="10.42578125" style="120" customWidth="1"/>
    <col min="13747" max="13747" width="11.85546875" style="120" customWidth="1"/>
    <col min="13748" max="13748" width="14.7109375" style="120" customWidth="1"/>
    <col min="13749" max="13749" width="9" style="120" bestFit="1" customWidth="1"/>
    <col min="13750" max="13989" width="9.140625" style="120"/>
    <col min="13990" max="13990" width="4.7109375" style="120" bestFit="1" customWidth="1"/>
    <col min="13991" max="13991" width="9.7109375" style="120" bestFit="1" customWidth="1"/>
    <col min="13992" max="13992" width="10" style="120" bestFit="1" customWidth="1"/>
    <col min="13993" max="13993" width="8.85546875" style="120" bestFit="1" customWidth="1"/>
    <col min="13994" max="13994" width="22.85546875" style="120" customWidth="1"/>
    <col min="13995" max="13995" width="59.7109375" style="120" bestFit="1" customWidth="1"/>
    <col min="13996" max="13996" width="57.85546875" style="120" bestFit="1" customWidth="1"/>
    <col min="13997" max="13997" width="35.28515625" style="120" bestFit="1" customWidth="1"/>
    <col min="13998" max="13998" width="28.140625" style="120" bestFit="1" customWidth="1"/>
    <col min="13999" max="13999" width="33.140625" style="120" bestFit="1" customWidth="1"/>
    <col min="14000" max="14000" width="26" style="120" bestFit="1" customWidth="1"/>
    <col min="14001" max="14001" width="19.140625" style="120" bestFit="1" customWidth="1"/>
    <col min="14002" max="14002" width="10.42578125" style="120" customWidth="1"/>
    <col min="14003" max="14003" width="11.85546875" style="120" customWidth="1"/>
    <col min="14004" max="14004" width="14.7109375" style="120" customWidth="1"/>
    <col min="14005" max="14005" width="9" style="120" bestFit="1" customWidth="1"/>
    <col min="14006" max="14245" width="9.140625" style="120"/>
    <col min="14246" max="14246" width="4.7109375" style="120" bestFit="1" customWidth="1"/>
    <col min="14247" max="14247" width="9.7109375" style="120" bestFit="1" customWidth="1"/>
    <col min="14248" max="14248" width="10" style="120" bestFit="1" customWidth="1"/>
    <col min="14249" max="14249" width="8.85546875" style="120" bestFit="1" customWidth="1"/>
    <col min="14250" max="14250" width="22.85546875" style="120" customWidth="1"/>
    <col min="14251" max="14251" width="59.7109375" style="120" bestFit="1" customWidth="1"/>
    <col min="14252" max="14252" width="57.85546875" style="120" bestFit="1" customWidth="1"/>
    <col min="14253" max="14253" width="35.28515625" style="120" bestFit="1" customWidth="1"/>
    <col min="14254" max="14254" width="28.140625" style="120" bestFit="1" customWidth="1"/>
    <col min="14255" max="14255" width="33.140625" style="120" bestFit="1" customWidth="1"/>
    <col min="14256" max="14256" width="26" style="120" bestFit="1" customWidth="1"/>
    <col min="14257" max="14257" width="19.140625" style="120" bestFit="1" customWidth="1"/>
    <col min="14258" max="14258" width="10.42578125" style="120" customWidth="1"/>
    <col min="14259" max="14259" width="11.85546875" style="120" customWidth="1"/>
    <col min="14260" max="14260" width="14.7109375" style="120" customWidth="1"/>
    <col min="14261" max="14261" width="9" style="120" bestFit="1" customWidth="1"/>
    <col min="14262" max="14501" width="9.140625" style="120"/>
    <col min="14502" max="14502" width="4.7109375" style="120" bestFit="1" customWidth="1"/>
    <col min="14503" max="14503" width="9.7109375" style="120" bestFit="1" customWidth="1"/>
    <col min="14504" max="14504" width="10" style="120" bestFit="1" customWidth="1"/>
    <col min="14505" max="14505" width="8.85546875" style="120" bestFit="1" customWidth="1"/>
    <col min="14506" max="14506" width="22.85546875" style="120" customWidth="1"/>
    <col min="14507" max="14507" width="59.7109375" style="120" bestFit="1" customWidth="1"/>
    <col min="14508" max="14508" width="57.85546875" style="120" bestFit="1" customWidth="1"/>
    <col min="14509" max="14509" width="35.28515625" style="120" bestFit="1" customWidth="1"/>
    <col min="14510" max="14510" width="28.140625" style="120" bestFit="1" customWidth="1"/>
    <col min="14511" max="14511" width="33.140625" style="120" bestFit="1" customWidth="1"/>
    <col min="14512" max="14512" width="26" style="120" bestFit="1" customWidth="1"/>
    <col min="14513" max="14513" width="19.140625" style="120" bestFit="1" customWidth="1"/>
    <col min="14514" max="14514" width="10.42578125" style="120" customWidth="1"/>
    <col min="14515" max="14515" width="11.85546875" style="120" customWidth="1"/>
    <col min="14516" max="14516" width="14.7109375" style="120" customWidth="1"/>
    <col min="14517" max="14517" width="9" style="120" bestFit="1" customWidth="1"/>
    <col min="14518" max="14757" width="9.140625" style="120"/>
    <col min="14758" max="14758" width="4.7109375" style="120" bestFit="1" customWidth="1"/>
    <col min="14759" max="14759" width="9.7109375" style="120" bestFit="1" customWidth="1"/>
    <col min="14760" max="14760" width="10" style="120" bestFit="1" customWidth="1"/>
    <col min="14761" max="14761" width="8.85546875" style="120" bestFit="1" customWidth="1"/>
    <col min="14762" max="14762" width="22.85546875" style="120" customWidth="1"/>
    <col min="14763" max="14763" width="59.7109375" style="120" bestFit="1" customWidth="1"/>
    <col min="14764" max="14764" width="57.85546875" style="120" bestFit="1" customWidth="1"/>
    <col min="14765" max="14765" width="35.28515625" style="120" bestFit="1" customWidth="1"/>
    <col min="14766" max="14766" width="28.140625" style="120" bestFit="1" customWidth="1"/>
    <col min="14767" max="14767" width="33.140625" style="120" bestFit="1" customWidth="1"/>
    <col min="14768" max="14768" width="26" style="120" bestFit="1" customWidth="1"/>
    <col min="14769" max="14769" width="19.140625" style="120" bestFit="1" customWidth="1"/>
    <col min="14770" max="14770" width="10.42578125" style="120" customWidth="1"/>
    <col min="14771" max="14771" width="11.85546875" style="120" customWidth="1"/>
    <col min="14772" max="14772" width="14.7109375" style="120" customWidth="1"/>
    <col min="14773" max="14773" width="9" style="120" bestFit="1" customWidth="1"/>
    <col min="14774" max="15013" width="9.140625" style="120"/>
    <col min="15014" max="15014" width="4.7109375" style="120" bestFit="1" customWidth="1"/>
    <col min="15015" max="15015" width="9.7109375" style="120" bestFit="1" customWidth="1"/>
    <col min="15016" max="15016" width="10" style="120" bestFit="1" customWidth="1"/>
    <col min="15017" max="15017" width="8.85546875" style="120" bestFit="1" customWidth="1"/>
    <col min="15018" max="15018" width="22.85546875" style="120" customWidth="1"/>
    <col min="15019" max="15019" width="59.7109375" style="120" bestFit="1" customWidth="1"/>
    <col min="15020" max="15020" width="57.85546875" style="120" bestFit="1" customWidth="1"/>
    <col min="15021" max="15021" width="35.28515625" style="120" bestFit="1" customWidth="1"/>
    <col min="15022" max="15022" width="28.140625" style="120" bestFit="1" customWidth="1"/>
    <col min="15023" max="15023" width="33.140625" style="120" bestFit="1" customWidth="1"/>
    <col min="15024" max="15024" width="26" style="120" bestFit="1" customWidth="1"/>
    <col min="15025" max="15025" width="19.140625" style="120" bestFit="1" customWidth="1"/>
    <col min="15026" max="15026" width="10.42578125" style="120" customWidth="1"/>
    <col min="15027" max="15027" width="11.85546875" style="120" customWidth="1"/>
    <col min="15028" max="15028" width="14.7109375" style="120" customWidth="1"/>
    <col min="15029" max="15029" width="9" style="120" bestFit="1" customWidth="1"/>
    <col min="15030" max="15269" width="9.140625" style="120"/>
    <col min="15270" max="15270" width="4.7109375" style="120" bestFit="1" customWidth="1"/>
    <col min="15271" max="15271" width="9.7109375" style="120" bestFit="1" customWidth="1"/>
    <col min="15272" max="15272" width="10" style="120" bestFit="1" customWidth="1"/>
    <col min="15273" max="15273" width="8.85546875" style="120" bestFit="1" customWidth="1"/>
    <col min="15274" max="15274" width="22.85546875" style="120" customWidth="1"/>
    <col min="15275" max="15275" width="59.7109375" style="120" bestFit="1" customWidth="1"/>
    <col min="15276" max="15276" width="57.85546875" style="120" bestFit="1" customWidth="1"/>
    <col min="15277" max="15277" width="35.28515625" style="120" bestFit="1" customWidth="1"/>
    <col min="15278" max="15278" width="28.140625" style="120" bestFit="1" customWidth="1"/>
    <col min="15279" max="15279" width="33.140625" style="120" bestFit="1" customWidth="1"/>
    <col min="15280" max="15280" width="26" style="120" bestFit="1" customWidth="1"/>
    <col min="15281" max="15281" width="19.140625" style="120" bestFit="1" customWidth="1"/>
    <col min="15282" max="15282" width="10.42578125" style="120" customWidth="1"/>
    <col min="15283" max="15283" width="11.85546875" style="120" customWidth="1"/>
    <col min="15284" max="15284" width="14.7109375" style="120" customWidth="1"/>
    <col min="15285" max="15285" width="9" style="120" bestFit="1" customWidth="1"/>
    <col min="15286" max="15525" width="9.140625" style="120"/>
    <col min="15526" max="15526" width="4.7109375" style="120" bestFit="1" customWidth="1"/>
    <col min="15527" max="15527" width="9.7109375" style="120" bestFit="1" customWidth="1"/>
    <col min="15528" max="15528" width="10" style="120" bestFit="1" customWidth="1"/>
    <col min="15529" max="15529" width="8.85546875" style="120" bestFit="1" customWidth="1"/>
    <col min="15530" max="15530" width="22.85546875" style="120" customWidth="1"/>
    <col min="15531" max="15531" width="59.7109375" style="120" bestFit="1" customWidth="1"/>
    <col min="15532" max="15532" width="57.85546875" style="120" bestFit="1" customWidth="1"/>
    <col min="15533" max="15533" width="35.28515625" style="120" bestFit="1" customWidth="1"/>
    <col min="15534" max="15534" width="28.140625" style="120" bestFit="1" customWidth="1"/>
    <col min="15535" max="15535" width="33.140625" style="120" bestFit="1" customWidth="1"/>
    <col min="15536" max="15536" width="26" style="120" bestFit="1" customWidth="1"/>
    <col min="15537" max="15537" width="19.140625" style="120" bestFit="1" customWidth="1"/>
    <col min="15538" max="15538" width="10.42578125" style="120" customWidth="1"/>
    <col min="15539" max="15539" width="11.85546875" style="120" customWidth="1"/>
    <col min="15540" max="15540" width="14.7109375" style="120" customWidth="1"/>
    <col min="15541" max="15541" width="9" style="120" bestFit="1" customWidth="1"/>
    <col min="15542" max="15781" width="9.140625" style="120"/>
    <col min="15782" max="15782" width="4.7109375" style="120" bestFit="1" customWidth="1"/>
    <col min="15783" max="15783" width="9.7109375" style="120" bestFit="1" customWidth="1"/>
    <col min="15784" max="15784" width="10" style="120" bestFit="1" customWidth="1"/>
    <col min="15785" max="15785" width="8.85546875" style="120" bestFit="1" customWidth="1"/>
    <col min="15786" max="15786" width="22.85546875" style="120" customWidth="1"/>
    <col min="15787" max="15787" width="59.7109375" style="120" bestFit="1" customWidth="1"/>
    <col min="15788" max="15788" width="57.85546875" style="120" bestFit="1" customWidth="1"/>
    <col min="15789" max="15789" width="35.28515625" style="120" bestFit="1" customWidth="1"/>
    <col min="15790" max="15790" width="28.140625" style="120" bestFit="1" customWidth="1"/>
    <col min="15791" max="15791" width="33.140625" style="120" bestFit="1" customWidth="1"/>
    <col min="15792" max="15792" width="26" style="120" bestFit="1" customWidth="1"/>
    <col min="15793" max="15793" width="19.140625" style="120" bestFit="1" customWidth="1"/>
    <col min="15794" max="15794" width="10.42578125" style="120" customWidth="1"/>
    <col min="15795" max="15795" width="11.85546875" style="120" customWidth="1"/>
    <col min="15796" max="15796" width="14.7109375" style="120" customWidth="1"/>
    <col min="15797" max="15797" width="9" style="120" bestFit="1" customWidth="1"/>
    <col min="15798" max="16384" width="9.140625" style="120"/>
  </cols>
  <sheetData>
    <row r="2" spans="1:18" ht="18.75" x14ac:dyDescent="0.3">
      <c r="A2" s="129" t="s">
        <v>3535</v>
      </c>
    </row>
    <row r="4" spans="1:18" s="123" customFormat="1" ht="56.25" customHeight="1" x14ac:dyDescent="0.25">
      <c r="A4" s="418" t="s">
        <v>1</v>
      </c>
      <c r="B4" s="420" t="s">
        <v>2</v>
      </c>
      <c r="C4" s="420" t="s">
        <v>3</v>
      </c>
      <c r="D4" s="420" t="s">
        <v>4</v>
      </c>
      <c r="E4" s="418" t="s">
        <v>5</v>
      </c>
      <c r="F4" s="418" t="s">
        <v>6</v>
      </c>
      <c r="G4" s="418" t="s">
        <v>7</v>
      </c>
      <c r="H4" s="424" t="s">
        <v>8</v>
      </c>
      <c r="I4" s="424"/>
      <c r="J4" s="418" t="s">
        <v>9</v>
      </c>
      <c r="K4" s="425" t="s">
        <v>10</v>
      </c>
      <c r="L4" s="426"/>
      <c r="M4" s="427" t="s">
        <v>11</v>
      </c>
      <c r="N4" s="427"/>
      <c r="O4" s="427" t="s">
        <v>12</v>
      </c>
      <c r="P4" s="427"/>
      <c r="Q4" s="418" t="s">
        <v>13</v>
      </c>
      <c r="R4" s="420" t="s">
        <v>14</v>
      </c>
    </row>
    <row r="5" spans="1:18" s="123" customFormat="1" x14ac:dyDescent="0.2">
      <c r="A5" s="419"/>
      <c r="B5" s="421"/>
      <c r="C5" s="421"/>
      <c r="D5" s="421"/>
      <c r="E5" s="419"/>
      <c r="F5" s="419"/>
      <c r="G5" s="419"/>
      <c r="H5" s="314" t="s">
        <v>15</v>
      </c>
      <c r="I5" s="314" t="s">
        <v>16</v>
      </c>
      <c r="J5" s="419"/>
      <c r="K5" s="315">
        <v>2020</v>
      </c>
      <c r="L5" s="315">
        <v>2021</v>
      </c>
      <c r="M5" s="177">
        <v>2020</v>
      </c>
      <c r="N5" s="177">
        <v>2021</v>
      </c>
      <c r="O5" s="177">
        <v>2020</v>
      </c>
      <c r="P5" s="177">
        <v>2021</v>
      </c>
      <c r="Q5" s="419"/>
      <c r="R5" s="421"/>
    </row>
    <row r="6" spans="1:18" s="123" customFormat="1" x14ac:dyDescent="0.2">
      <c r="A6" s="313" t="s">
        <v>17</v>
      </c>
      <c r="B6" s="314" t="s">
        <v>18</v>
      </c>
      <c r="C6" s="314" t="s">
        <v>19</v>
      </c>
      <c r="D6" s="314" t="s">
        <v>20</v>
      </c>
      <c r="E6" s="313" t="s">
        <v>21</v>
      </c>
      <c r="F6" s="313" t="s">
        <v>22</v>
      </c>
      <c r="G6" s="313" t="s">
        <v>23</v>
      </c>
      <c r="H6" s="314" t="s">
        <v>24</v>
      </c>
      <c r="I6" s="314" t="s">
        <v>25</v>
      </c>
      <c r="J6" s="313" t="s">
        <v>26</v>
      </c>
      <c r="K6" s="315" t="s">
        <v>27</v>
      </c>
      <c r="L6" s="315" t="s">
        <v>28</v>
      </c>
      <c r="M6" s="83" t="s">
        <v>29</v>
      </c>
      <c r="N6" s="316" t="s">
        <v>30</v>
      </c>
      <c r="O6" s="84" t="s">
        <v>31</v>
      </c>
      <c r="P6" s="316" t="s">
        <v>32</v>
      </c>
      <c r="Q6" s="313" t="s">
        <v>33</v>
      </c>
      <c r="R6" s="314" t="s">
        <v>34</v>
      </c>
    </row>
    <row r="7" spans="1:18" s="113" customFormat="1" ht="27.75" customHeight="1" x14ac:dyDescent="0.25">
      <c r="A7" s="765">
        <v>1</v>
      </c>
      <c r="B7" s="765" t="s">
        <v>70</v>
      </c>
      <c r="C7" s="765">
        <v>1</v>
      </c>
      <c r="D7" s="765">
        <v>3</v>
      </c>
      <c r="E7" s="765" t="s">
        <v>1261</v>
      </c>
      <c r="F7" s="765" t="s">
        <v>1262</v>
      </c>
      <c r="G7" s="765" t="s">
        <v>613</v>
      </c>
      <c r="H7" s="329" t="s">
        <v>813</v>
      </c>
      <c r="I7" s="336" t="s">
        <v>215</v>
      </c>
      <c r="J7" s="765" t="s">
        <v>814</v>
      </c>
      <c r="K7" s="769" t="s">
        <v>815</v>
      </c>
      <c r="L7" s="769"/>
      <c r="M7" s="770">
        <v>26426.22</v>
      </c>
      <c r="N7" s="771"/>
      <c r="O7" s="772">
        <v>23914.799999999999</v>
      </c>
      <c r="P7" s="771"/>
      <c r="Q7" s="765" t="s">
        <v>816</v>
      </c>
      <c r="R7" s="765" t="s">
        <v>817</v>
      </c>
    </row>
    <row r="8" spans="1:18" s="113" customFormat="1" ht="27.75" customHeight="1" x14ac:dyDescent="0.25">
      <c r="A8" s="765"/>
      <c r="B8" s="765"/>
      <c r="C8" s="765"/>
      <c r="D8" s="765"/>
      <c r="E8" s="765"/>
      <c r="F8" s="765"/>
      <c r="G8" s="765"/>
      <c r="H8" s="329" t="s">
        <v>818</v>
      </c>
      <c r="I8" s="336" t="s">
        <v>819</v>
      </c>
      <c r="J8" s="765"/>
      <c r="K8" s="765"/>
      <c r="L8" s="765"/>
      <c r="M8" s="770"/>
      <c r="N8" s="765"/>
      <c r="O8" s="772"/>
      <c r="P8" s="765"/>
      <c r="Q8" s="765"/>
      <c r="R8" s="765"/>
    </row>
    <row r="9" spans="1:18" s="113" customFormat="1" ht="27.75" customHeight="1" x14ac:dyDescent="0.25">
      <c r="A9" s="765"/>
      <c r="B9" s="765"/>
      <c r="C9" s="765"/>
      <c r="D9" s="765"/>
      <c r="E9" s="765"/>
      <c r="F9" s="765"/>
      <c r="G9" s="765"/>
      <c r="H9" s="329" t="s">
        <v>820</v>
      </c>
      <c r="I9" s="336" t="s">
        <v>819</v>
      </c>
      <c r="J9" s="765"/>
      <c r="K9" s="765"/>
      <c r="L9" s="765"/>
      <c r="M9" s="770"/>
      <c r="N9" s="765"/>
      <c r="O9" s="772"/>
      <c r="P9" s="765"/>
      <c r="Q9" s="765"/>
      <c r="R9" s="765"/>
    </row>
    <row r="10" spans="1:18" s="20" customFormat="1" ht="40.5" customHeight="1" x14ac:dyDescent="0.25">
      <c r="A10" s="766">
        <v>2</v>
      </c>
      <c r="B10" s="766" t="s">
        <v>70</v>
      </c>
      <c r="C10" s="766">
        <v>5</v>
      </c>
      <c r="D10" s="766">
        <v>4</v>
      </c>
      <c r="E10" s="766" t="s">
        <v>821</v>
      </c>
      <c r="F10" s="766" t="s">
        <v>822</v>
      </c>
      <c r="G10" s="766" t="s">
        <v>613</v>
      </c>
      <c r="H10" s="329" t="s">
        <v>813</v>
      </c>
      <c r="I10" s="329" t="s">
        <v>215</v>
      </c>
      <c r="J10" s="766" t="s">
        <v>823</v>
      </c>
      <c r="K10" s="785" t="s">
        <v>188</v>
      </c>
      <c r="L10" s="785"/>
      <c r="M10" s="788">
        <v>27484.52</v>
      </c>
      <c r="N10" s="791"/>
      <c r="O10" s="794">
        <v>22904</v>
      </c>
      <c r="P10" s="791"/>
      <c r="Q10" s="766" t="s">
        <v>825</v>
      </c>
      <c r="R10" s="766" t="s">
        <v>826</v>
      </c>
    </row>
    <row r="11" spans="1:18" s="20" customFormat="1" ht="35.25" customHeight="1" x14ac:dyDescent="0.25">
      <c r="A11" s="767"/>
      <c r="B11" s="767"/>
      <c r="C11" s="767"/>
      <c r="D11" s="767"/>
      <c r="E11" s="767"/>
      <c r="F11" s="767"/>
      <c r="G11" s="767"/>
      <c r="H11" s="329" t="s">
        <v>818</v>
      </c>
      <c r="I11" s="329" t="s">
        <v>362</v>
      </c>
      <c r="J11" s="767"/>
      <c r="K11" s="786"/>
      <c r="L11" s="786"/>
      <c r="M11" s="789"/>
      <c r="N11" s="792"/>
      <c r="O11" s="795"/>
      <c r="P11" s="792"/>
      <c r="Q11" s="767"/>
      <c r="R11" s="767"/>
    </row>
    <row r="12" spans="1:18" s="20" customFormat="1" ht="33" customHeight="1" x14ac:dyDescent="0.25">
      <c r="A12" s="768"/>
      <c r="B12" s="768"/>
      <c r="C12" s="768"/>
      <c r="D12" s="768"/>
      <c r="E12" s="768"/>
      <c r="F12" s="768"/>
      <c r="G12" s="768"/>
      <c r="H12" s="329" t="s">
        <v>820</v>
      </c>
      <c r="I12" s="336">
        <v>12</v>
      </c>
      <c r="J12" s="768"/>
      <c r="K12" s="787"/>
      <c r="L12" s="787"/>
      <c r="M12" s="790"/>
      <c r="N12" s="793"/>
      <c r="O12" s="796"/>
      <c r="P12" s="793"/>
      <c r="Q12" s="768"/>
      <c r="R12" s="768"/>
    </row>
    <row r="13" spans="1:18" s="36" customFormat="1" ht="33.75" customHeight="1" x14ac:dyDescent="0.25">
      <c r="A13" s="783">
        <v>3</v>
      </c>
      <c r="B13" s="783" t="s">
        <v>70</v>
      </c>
      <c r="C13" s="783">
        <v>5</v>
      </c>
      <c r="D13" s="765">
        <v>4</v>
      </c>
      <c r="E13" s="765" t="s">
        <v>827</v>
      </c>
      <c r="F13" s="766" t="s">
        <v>3073</v>
      </c>
      <c r="G13" s="766" t="s">
        <v>613</v>
      </c>
      <c r="H13" s="329" t="s">
        <v>813</v>
      </c>
      <c r="I13" s="336" t="s">
        <v>215</v>
      </c>
      <c r="J13" s="765" t="s">
        <v>828</v>
      </c>
      <c r="K13" s="769" t="s">
        <v>824</v>
      </c>
      <c r="L13" s="769"/>
      <c r="M13" s="770">
        <v>24010</v>
      </c>
      <c r="N13" s="780"/>
      <c r="O13" s="781">
        <v>21310</v>
      </c>
      <c r="P13" s="782"/>
      <c r="Q13" s="765" t="s">
        <v>829</v>
      </c>
      <c r="R13" s="765" t="s">
        <v>830</v>
      </c>
    </row>
    <row r="14" spans="1:18" s="36" customFormat="1" ht="33.75" customHeight="1" x14ac:dyDescent="0.25">
      <c r="A14" s="783"/>
      <c r="B14" s="783"/>
      <c r="C14" s="783"/>
      <c r="D14" s="765"/>
      <c r="E14" s="765"/>
      <c r="F14" s="767"/>
      <c r="G14" s="767"/>
      <c r="H14" s="329" t="s">
        <v>818</v>
      </c>
      <c r="I14" s="336" t="s">
        <v>831</v>
      </c>
      <c r="J14" s="765"/>
      <c r="K14" s="769"/>
      <c r="L14" s="769"/>
      <c r="M14" s="770"/>
      <c r="N14" s="780"/>
      <c r="O14" s="781"/>
      <c r="P14" s="782"/>
      <c r="Q14" s="765"/>
      <c r="R14" s="765"/>
    </row>
    <row r="15" spans="1:18" s="36" customFormat="1" ht="33.75" customHeight="1" x14ac:dyDescent="0.25">
      <c r="A15" s="783"/>
      <c r="B15" s="783"/>
      <c r="C15" s="783"/>
      <c r="D15" s="765"/>
      <c r="E15" s="765"/>
      <c r="F15" s="767"/>
      <c r="G15" s="767"/>
      <c r="H15" s="329" t="s">
        <v>820</v>
      </c>
      <c r="I15" s="336" t="s">
        <v>832</v>
      </c>
      <c r="J15" s="765"/>
      <c r="K15" s="769"/>
      <c r="L15" s="769"/>
      <c r="M15" s="770"/>
      <c r="N15" s="780"/>
      <c r="O15" s="781"/>
      <c r="P15" s="782"/>
      <c r="Q15" s="765"/>
      <c r="R15" s="765"/>
    </row>
    <row r="16" spans="1:18" s="36" customFormat="1" ht="35.25" customHeight="1" x14ac:dyDescent="0.25">
      <c r="A16" s="783"/>
      <c r="B16" s="784"/>
      <c r="C16" s="784"/>
      <c r="D16" s="784"/>
      <c r="E16" s="784"/>
      <c r="F16" s="768"/>
      <c r="G16" s="768"/>
      <c r="H16" s="329" t="s">
        <v>833</v>
      </c>
      <c r="I16" s="333">
        <v>1</v>
      </c>
      <c r="J16" s="765"/>
      <c r="K16" s="765"/>
      <c r="L16" s="765"/>
      <c r="M16" s="770"/>
      <c r="N16" s="780"/>
      <c r="O16" s="781"/>
      <c r="P16" s="783"/>
      <c r="Q16" s="765"/>
      <c r="R16" s="765"/>
    </row>
    <row r="17" spans="1:18" ht="30.75" customHeight="1" x14ac:dyDescent="0.25">
      <c r="A17" s="773">
        <v>4</v>
      </c>
      <c r="B17" s="773" t="s">
        <v>70</v>
      </c>
      <c r="C17" s="773">
        <v>1</v>
      </c>
      <c r="D17" s="776">
        <v>6</v>
      </c>
      <c r="E17" s="776" t="s">
        <v>834</v>
      </c>
      <c r="F17" s="776" t="s">
        <v>3074</v>
      </c>
      <c r="G17" s="776" t="s">
        <v>835</v>
      </c>
      <c r="H17" s="341" t="s">
        <v>836</v>
      </c>
      <c r="I17" s="341">
        <v>1</v>
      </c>
      <c r="J17" s="779" t="s">
        <v>837</v>
      </c>
      <c r="K17" s="801" t="s">
        <v>1264</v>
      </c>
      <c r="L17" s="801"/>
      <c r="M17" s="804">
        <v>12371.78</v>
      </c>
      <c r="N17" s="807"/>
      <c r="O17" s="810">
        <v>10480.58</v>
      </c>
      <c r="P17" s="807"/>
      <c r="Q17" s="801" t="s">
        <v>825</v>
      </c>
      <c r="R17" s="801" t="s">
        <v>826</v>
      </c>
    </row>
    <row r="18" spans="1:18" ht="27.75" customHeight="1" x14ac:dyDescent="0.25">
      <c r="A18" s="774"/>
      <c r="B18" s="774"/>
      <c r="C18" s="774"/>
      <c r="D18" s="777"/>
      <c r="E18" s="777"/>
      <c r="F18" s="777"/>
      <c r="G18" s="777"/>
      <c r="H18" s="341" t="s">
        <v>818</v>
      </c>
      <c r="I18" s="341">
        <v>170</v>
      </c>
      <c r="J18" s="779"/>
      <c r="K18" s="802"/>
      <c r="L18" s="802"/>
      <c r="M18" s="805"/>
      <c r="N18" s="808"/>
      <c r="O18" s="811"/>
      <c r="P18" s="808"/>
      <c r="Q18" s="777"/>
      <c r="R18" s="777"/>
    </row>
    <row r="19" spans="1:18" ht="31.5" customHeight="1" x14ac:dyDescent="0.25">
      <c r="A19" s="774"/>
      <c r="B19" s="774"/>
      <c r="C19" s="774"/>
      <c r="D19" s="777"/>
      <c r="E19" s="777"/>
      <c r="F19" s="777"/>
      <c r="G19" s="778"/>
      <c r="H19" s="341" t="s">
        <v>838</v>
      </c>
      <c r="I19" s="341">
        <v>2</v>
      </c>
      <c r="J19" s="779"/>
      <c r="K19" s="802"/>
      <c r="L19" s="802"/>
      <c r="M19" s="805"/>
      <c r="N19" s="808"/>
      <c r="O19" s="811"/>
      <c r="P19" s="808"/>
      <c r="Q19" s="777"/>
      <c r="R19" s="777"/>
    </row>
    <row r="20" spans="1:18" ht="37.5" customHeight="1" x14ac:dyDescent="0.25">
      <c r="A20" s="775"/>
      <c r="B20" s="775"/>
      <c r="C20" s="775"/>
      <c r="D20" s="778"/>
      <c r="E20" s="778"/>
      <c r="F20" s="778"/>
      <c r="G20" s="341" t="s">
        <v>839</v>
      </c>
      <c r="H20" s="341" t="s">
        <v>1263</v>
      </c>
      <c r="I20" s="341">
        <v>1</v>
      </c>
      <c r="J20" s="779"/>
      <c r="K20" s="803"/>
      <c r="L20" s="803"/>
      <c r="M20" s="806"/>
      <c r="N20" s="809"/>
      <c r="O20" s="812"/>
      <c r="P20" s="809"/>
      <c r="Q20" s="778"/>
      <c r="R20" s="778"/>
    </row>
    <row r="21" spans="1:18" ht="41.25" customHeight="1" x14ac:dyDescent="0.25">
      <c r="A21" s="798">
        <v>5</v>
      </c>
      <c r="B21" s="798" t="s">
        <v>70</v>
      </c>
      <c r="C21" s="798">
        <v>1</v>
      </c>
      <c r="D21" s="798">
        <v>6</v>
      </c>
      <c r="E21" s="798" t="s">
        <v>841</v>
      </c>
      <c r="F21" s="779" t="s">
        <v>842</v>
      </c>
      <c r="G21" s="798" t="s">
        <v>613</v>
      </c>
      <c r="H21" s="341" t="s">
        <v>813</v>
      </c>
      <c r="I21" s="342">
        <v>1</v>
      </c>
      <c r="J21" s="779" t="s">
        <v>843</v>
      </c>
      <c r="K21" s="798" t="s">
        <v>55</v>
      </c>
      <c r="L21" s="798"/>
      <c r="M21" s="799">
        <v>24670.92</v>
      </c>
      <c r="N21" s="779"/>
      <c r="O21" s="800">
        <v>19480</v>
      </c>
      <c r="P21" s="798"/>
      <c r="Q21" s="797" t="s">
        <v>825</v>
      </c>
      <c r="R21" s="779" t="s">
        <v>826</v>
      </c>
    </row>
    <row r="22" spans="1:18" ht="33.75" customHeight="1" x14ac:dyDescent="0.25">
      <c r="A22" s="798"/>
      <c r="B22" s="798"/>
      <c r="C22" s="798"/>
      <c r="D22" s="798"/>
      <c r="E22" s="798"/>
      <c r="F22" s="779"/>
      <c r="G22" s="798"/>
      <c r="H22" s="341" t="s">
        <v>844</v>
      </c>
      <c r="I22" s="342">
        <v>28</v>
      </c>
      <c r="J22" s="779"/>
      <c r="K22" s="798"/>
      <c r="L22" s="798"/>
      <c r="M22" s="799"/>
      <c r="N22" s="779"/>
      <c r="O22" s="800"/>
      <c r="P22" s="798"/>
      <c r="Q22" s="797"/>
      <c r="R22" s="779"/>
    </row>
    <row r="23" spans="1:18" ht="27" customHeight="1" x14ac:dyDescent="0.25">
      <c r="A23" s="798"/>
      <c r="B23" s="798"/>
      <c r="C23" s="798"/>
      <c r="D23" s="798"/>
      <c r="E23" s="798"/>
      <c r="F23" s="779"/>
      <c r="G23" s="798"/>
      <c r="H23" s="341" t="s">
        <v>845</v>
      </c>
      <c r="I23" s="342">
        <v>3</v>
      </c>
      <c r="J23" s="779"/>
      <c r="K23" s="798"/>
      <c r="L23" s="798"/>
      <c r="M23" s="799"/>
      <c r="N23" s="779"/>
      <c r="O23" s="800"/>
      <c r="P23" s="798"/>
      <c r="Q23" s="797"/>
      <c r="R23" s="779"/>
    </row>
    <row r="24" spans="1:18" ht="68.25" customHeight="1" x14ac:dyDescent="0.25">
      <c r="A24" s="798"/>
      <c r="B24" s="798"/>
      <c r="C24" s="798"/>
      <c r="D24" s="798"/>
      <c r="E24" s="798"/>
      <c r="F24" s="779"/>
      <c r="G24" s="779" t="s">
        <v>846</v>
      </c>
      <c r="H24" s="343" t="s">
        <v>847</v>
      </c>
      <c r="I24" s="342">
        <v>1</v>
      </c>
      <c r="J24" s="779"/>
      <c r="K24" s="798"/>
      <c r="L24" s="798"/>
      <c r="M24" s="799"/>
      <c r="N24" s="779"/>
      <c r="O24" s="800"/>
      <c r="P24" s="798"/>
      <c r="Q24" s="797"/>
      <c r="R24" s="779"/>
    </row>
    <row r="25" spans="1:18" ht="76.5" customHeight="1" x14ac:dyDescent="0.25">
      <c r="A25" s="798"/>
      <c r="B25" s="798"/>
      <c r="C25" s="798"/>
      <c r="D25" s="798"/>
      <c r="E25" s="798"/>
      <c r="F25" s="779"/>
      <c r="G25" s="779"/>
      <c r="H25" s="344" t="s">
        <v>848</v>
      </c>
      <c r="I25" s="342">
        <v>1200</v>
      </c>
      <c r="J25" s="779"/>
      <c r="K25" s="798"/>
      <c r="L25" s="798"/>
      <c r="M25" s="799"/>
      <c r="N25" s="779"/>
      <c r="O25" s="800"/>
      <c r="P25" s="798"/>
      <c r="Q25" s="797"/>
      <c r="R25" s="779"/>
    </row>
    <row r="26" spans="1:18" ht="45.75" customHeight="1" x14ac:dyDescent="0.25">
      <c r="A26" s="773">
        <v>6</v>
      </c>
      <c r="B26" s="773" t="s">
        <v>70</v>
      </c>
      <c r="C26" s="773">
        <v>1</v>
      </c>
      <c r="D26" s="773">
        <v>6</v>
      </c>
      <c r="E26" s="776" t="s">
        <v>856</v>
      </c>
      <c r="F26" s="776" t="s">
        <v>857</v>
      </c>
      <c r="G26" s="773" t="s">
        <v>725</v>
      </c>
      <c r="H26" s="341" t="s">
        <v>851</v>
      </c>
      <c r="I26" s="345" t="s">
        <v>215</v>
      </c>
      <c r="J26" s="776" t="s">
        <v>858</v>
      </c>
      <c r="K26" s="773" t="s">
        <v>855</v>
      </c>
      <c r="L26" s="773"/>
      <c r="M26" s="804">
        <v>16748.689999999999</v>
      </c>
      <c r="N26" s="807"/>
      <c r="O26" s="810">
        <v>12552.89</v>
      </c>
      <c r="P26" s="807"/>
      <c r="Q26" s="818" t="s">
        <v>853</v>
      </c>
      <c r="R26" s="818" t="s">
        <v>854</v>
      </c>
    </row>
    <row r="27" spans="1:18" ht="38.25" customHeight="1" x14ac:dyDescent="0.25">
      <c r="A27" s="775"/>
      <c r="B27" s="775"/>
      <c r="C27" s="775"/>
      <c r="D27" s="775"/>
      <c r="E27" s="778"/>
      <c r="F27" s="778"/>
      <c r="G27" s="775"/>
      <c r="H27" s="341" t="s">
        <v>818</v>
      </c>
      <c r="I27" s="345" t="s">
        <v>859</v>
      </c>
      <c r="J27" s="778"/>
      <c r="K27" s="775"/>
      <c r="L27" s="775"/>
      <c r="M27" s="806"/>
      <c r="N27" s="775"/>
      <c r="O27" s="812"/>
      <c r="P27" s="775"/>
      <c r="Q27" s="778"/>
      <c r="R27" s="778"/>
    </row>
    <row r="28" spans="1:18" ht="83.25" customHeight="1" x14ac:dyDescent="0.25">
      <c r="A28" s="819">
        <v>7</v>
      </c>
      <c r="B28" s="783" t="s">
        <v>70</v>
      </c>
      <c r="C28" s="783">
        <v>1</v>
      </c>
      <c r="D28" s="783">
        <v>6</v>
      </c>
      <c r="E28" s="765" t="s">
        <v>865</v>
      </c>
      <c r="F28" s="765" t="s">
        <v>866</v>
      </c>
      <c r="G28" s="783" t="s">
        <v>860</v>
      </c>
      <c r="H28" s="328" t="s">
        <v>861</v>
      </c>
      <c r="I28" s="336" t="s">
        <v>215</v>
      </c>
      <c r="J28" s="765" t="s">
        <v>867</v>
      </c>
      <c r="K28" s="783" t="s">
        <v>840</v>
      </c>
      <c r="L28" s="817"/>
      <c r="M28" s="770">
        <v>19048.990000000002</v>
      </c>
      <c r="N28" s="813"/>
      <c r="O28" s="781">
        <v>15543.99</v>
      </c>
      <c r="P28" s="813"/>
      <c r="Q28" s="814" t="s">
        <v>862</v>
      </c>
      <c r="R28" s="765" t="s">
        <v>863</v>
      </c>
    </row>
    <row r="29" spans="1:18" ht="46.5" customHeight="1" x14ac:dyDescent="0.25">
      <c r="A29" s="820"/>
      <c r="B29" s="783"/>
      <c r="C29" s="783"/>
      <c r="D29" s="783"/>
      <c r="E29" s="816"/>
      <c r="F29" s="816"/>
      <c r="G29" s="783"/>
      <c r="H29" s="328" t="s">
        <v>864</v>
      </c>
      <c r="I29" s="333">
        <v>150</v>
      </c>
      <c r="J29" s="816"/>
      <c r="K29" s="783"/>
      <c r="L29" s="817"/>
      <c r="M29" s="770"/>
      <c r="N29" s="813"/>
      <c r="O29" s="781"/>
      <c r="P29" s="813"/>
      <c r="Q29" s="815"/>
      <c r="R29" s="783"/>
    </row>
    <row r="30" spans="1:18" ht="28.5" customHeight="1" x14ac:dyDescent="0.25">
      <c r="A30" s="798">
        <v>8</v>
      </c>
      <c r="B30" s="779" t="s">
        <v>59</v>
      </c>
      <c r="C30" s="779">
        <v>1</v>
      </c>
      <c r="D30" s="779">
        <v>6</v>
      </c>
      <c r="E30" s="779" t="s">
        <v>868</v>
      </c>
      <c r="F30" s="779" t="s">
        <v>869</v>
      </c>
      <c r="G30" s="779" t="s">
        <v>725</v>
      </c>
      <c r="H30" s="341" t="s">
        <v>851</v>
      </c>
      <c r="I30" s="341">
        <v>1</v>
      </c>
      <c r="J30" s="779" t="s">
        <v>870</v>
      </c>
      <c r="K30" s="826" t="s">
        <v>138</v>
      </c>
      <c r="L30" s="826"/>
      <c r="M30" s="799">
        <v>33548.620000000003</v>
      </c>
      <c r="N30" s="822"/>
      <c r="O30" s="821">
        <v>28408.62</v>
      </c>
      <c r="P30" s="822"/>
      <c r="Q30" s="779" t="s">
        <v>871</v>
      </c>
      <c r="R30" s="779" t="s">
        <v>872</v>
      </c>
    </row>
    <row r="31" spans="1:18" x14ac:dyDescent="0.25">
      <c r="A31" s="798"/>
      <c r="B31" s="779"/>
      <c r="C31" s="779"/>
      <c r="D31" s="779"/>
      <c r="E31" s="779"/>
      <c r="F31" s="779"/>
      <c r="G31" s="779"/>
      <c r="H31" s="341" t="s">
        <v>818</v>
      </c>
      <c r="I31" s="345" t="s">
        <v>395</v>
      </c>
      <c r="J31" s="779"/>
      <c r="K31" s="826"/>
      <c r="L31" s="826"/>
      <c r="M31" s="799"/>
      <c r="N31" s="822"/>
      <c r="O31" s="821"/>
      <c r="P31" s="822"/>
      <c r="Q31" s="779"/>
      <c r="R31" s="779"/>
    </row>
    <row r="32" spans="1:18" ht="24" x14ac:dyDescent="0.25">
      <c r="A32" s="798"/>
      <c r="B32" s="779"/>
      <c r="C32" s="779"/>
      <c r="D32" s="779"/>
      <c r="E32" s="779"/>
      <c r="F32" s="779"/>
      <c r="G32" s="779" t="s">
        <v>873</v>
      </c>
      <c r="H32" s="341" t="s">
        <v>874</v>
      </c>
      <c r="I32" s="345" t="s">
        <v>215</v>
      </c>
      <c r="J32" s="779"/>
      <c r="K32" s="826"/>
      <c r="L32" s="826"/>
      <c r="M32" s="799"/>
      <c r="N32" s="822"/>
      <c r="O32" s="821"/>
      <c r="P32" s="822"/>
      <c r="Q32" s="779"/>
      <c r="R32" s="779"/>
    </row>
    <row r="33" spans="1:18" x14ac:dyDescent="0.25">
      <c r="A33" s="798"/>
      <c r="B33" s="779"/>
      <c r="C33" s="779"/>
      <c r="D33" s="779"/>
      <c r="E33" s="779"/>
      <c r="F33" s="779"/>
      <c r="G33" s="779"/>
      <c r="H33" s="341" t="s">
        <v>818</v>
      </c>
      <c r="I33" s="345" t="s">
        <v>395</v>
      </c>
      <c r="J33" s="779"/>
      <c r="K33" s="826"/>
      <c r="L33" s="826"/>
      <c r="M33" s="799"/>
      <c r="N33" s="822"/>
      <c r="O33" s="821"/>
      <c r="P33" s="822"/>
      <c r="Q33" s="779"/>
      <c r="R33" s="779"/>
    </row>
    <row r="34" spans="1:18" ht="39" customHeight="1" x14ac:dyDescent="0.25">
      <c r="A34" s="779">
        <v>9</v>
      </c>
      <c r="B34" s="779" t="s">
        <v>70</v>
      </c>
      <c r="C34" s="779">
        <v>1</v>
      </c>
      <c r="D34" s="779">
        <v>6</v>
      </c>
      <c r="E34" s="778" t="s">
        <v>875</v>
      </c>
      <c r="F34" s="779" t="s">
        <v>876</v>
      </c>
      <c r="G34" s="779" t="s">
        <v>725</v>
      </c>
      <c r="H34" s="346" t="s">
        <v>851</v>
      </c>
      <c r="I34" s="345" t="s">
        <v>374</v>
      </c>
      <c r="J34" s="779" t="s">
        <v>877</v>
      </c>
      <c r="K34" s="826" t="s">
        <v>840</v>
      </c>
      <c r="L34" s="826"/>
      <c r="M34" s="827">
        <v>26213.85</v>
      </c>
      <c r="N34" s="822"/>
      <c r="O34" s="821">
        <v>22460</v>
      </c>
      <c r="P34" s="822"/>
      <c r="Q34" s="779" t="s">
        <v>878</v>
      </c>
      <c r="R34" s="779" t="s">
        <v>879</v>
      </c>
    </row>
    <row r="35" spans="1:18" ht="42" customHeight="1" x14ac:dyDescent="0.25">
      <c r="A35" s="779"/>
      <c r="B35" s="779"/>
      <c r="C35" s="779"/>
      <c r="D35" s="779"/>
      <c r="E35" s="779"/>
      <c r="F35" s="779"/>
      <c r="G35" s="779"/>
      <c r="H35" s="346" t="s">
        <v>818</v>
      </c>
      <c r="I35" s="345" t="s">
        <v>880</v>
      </c>
      <c r="J35" s="779"/>
      <c r="K35" s="779"/>
      <c r="L35" s="779"/>
      <c r="M35" s="827"/>
      <c r="N35" s="779"/>
      <c r="O35" s="821"/>
      <c r="P35" s="779"/>
      <c r="Q35" s="779"/>
      <c r="R35" s="779"/>
    </row>
    <row r="36" spans="1:18" ht="24" customHeight="1" x14ac:dyDescent="0.25">
      <c r="A36" s="779"/>
      <c r="B36" s="779"/>
      <c r="C36" s="779"/>
      <c r="D36" s="779"/>
      <c r="E36" s="779"/>
      <c r="F36" s="779"/>
      <c r="G36" s="779"/>
      <c r="H36" s="341" t="s">
        <v>845</v>
      </c>
      <c r="I36" s="341">
        <v>2</v>
      </c>
      <c r="J36" s="779"/>
      <c r="K36" s="779"/>
      <c r="L36" s="779"/>
      <c r="M36" s="827"/>
      <c r="N36" s="779"/>
      <c r="O36" s="821"/>
      <c r="P36" s="779"/>
      <c r="Q36" s="779"/>
      <c r="R36" s="779"/>
    </row>
    <row r="37" spans="1:18" ht="45" customHeight="1" x14ac:dyDescent="0.25">
      <c r="A37" s="779"/>
      <c r="B37" s="779"/>
      <c r="C37" s="779"/>
      <c r="D37" s="779"/>
      <c r="E37" s="779"/>
      <c r="F37" s="779"/>
      <c r="G37" s="341" t="s">
        <v>839</v>
      </c>
      <c r="H37" s="341" t="s">
        <v>881</v>
      </c>
      <c r="I37" s="345" t="s">
        <v>215</v>
      </c>
      <c r="J37" s="779"/>
      <c r="K37" s="779"/>
      <c r="L37" s="779"/>
      <c r="M37" s="827"/>
      <c r="N37" s="779"/>
      <c r="O37" s="821"/>
      <c r="P37" s="779"/>
      <c r="Q37" s="779"/>
      <c r="R37" s="779"/>
    </row>
    <row r="38" spans="1:18" ht="47.25" customHeight="1" x14ac:dyDescent="0.25">
      <c r="A38" s="778">
        <v>10</v>
      </c>
      <c r="B38" s="778" t="s">
        <v>70</v>
      </c>
      <c r="C38" s="778">
        <v>1</v>
      </c>
      <c r="D38" s="823">
        <v>6</v>
      </c>
      <c r="E38" s="779" t="s">
        <v>882</v>
      </c>
      <c r="F38" s="824" t="s">
        <v>883</v>
      </c>
      <c r="G38" s="778" t="s">
        <v>613</v>
      </c>
      <c r="H38" s="347" t="s">
        <v>813</v>
      </c>
      <c r="I38" s="348" t="s">
        <v>215</v>
      </c>
      <c r="J38" s="778" t="s">
        <v>884</v>
      </c>
      <c r="K38" s="803" t="s">
        <v>840</v>
      </c>
      <c r="L38" s="803"/>
      <c r="M38" s="831">
        <v>34892.67</v>
      </c>
      <c r="N38" s="832"/>
      <c r="O38" s="829">
        <v>29972.67</v>
      </c>
      <c r="P38" s="832"/>
      <c r="Q38" s="778" t="s">
        <v>885</v>
      </c>
      <c r="R38" s="778" t="s">
        <v>886</v>
      </c>
    </row>
    <row r="39" spans="1:18" ht="43.5" customHeight="1" x14ac:dyDescent="0.25">
      <c r="A39" s="779"/>
      <c r="B39" s="779"/>
      <c r="C39" s="779"/>
      <c r="D39" s="797"/>
      <c r="E39" s="779"/>
      <c r="F39" s="825"/>
      <c r="G39" s="779"/>
      <c r="H39" s="346" t="s">
        <v>818</v>
      </c>
      <c r="I39" s="345" t="s">
        <v>378</v>
      </c>
      <c r="J39" s="779"/>
      <c r="K39" s="826"/>
      <c r="L39" s="826"/>
      <c r="M39" s="827"/>
      <c r="N39" s="822"/>
      <c r="O39" s="821"/>
      <c r="P39" s="822"/>
      <c r="Q39" s="779"/>
      <c r="R39" s="779"/>
    </row>
    <row r="40" spans="1:18" ht="38.25" customHeight="1" x14ac:dyDescent="0.25">
      <c r="A40" s="779"/>
      <c r="B40" s="779"/>
      <c r="C40" s="779"/>
      <c r="D40" s="797"/>
      <c r="E40" s="779"/>
      <c r="F40" s="825"/>
      <c r="G40" s="779"/>
      <c r="H40" s="346" t="s">
        <v>820</v>
      </c>
      <c r="I40" s="345" t="s">
        <v>378</v>
      </c>
      <c r="J40" s="779"/>
      <c r="K40" s="779"/>
      <c r="L40" s="779"/>
      <c r="M40" s="827"/>
      <c r="N40" s="779"/>
      <c r="O40" s="821"/>
      <c r="P40" s="779"/>
      <c r="Q40" s="779"/>
      <c r="R40" s="779"/>
    </row>
    <row r="41" spans="1:18" ht="53.25" customHeight="1" x14ac:dyDescent="0.25">
      <c r="A41" s="776">
        <v>11</v>
      </c>
      <c r="B41" s="776" t="s">
        <v>59</v>
      </c>
      <c r="C41" s="776">
        <v>1</v>
      </c>
      <c r="D41" s="776">
        <v>6</v>
      </c>
      <c r="E41" s="776" t="s">
        <v>887</v>
      </c>
      <c r="F41" s="776" t="s">
        <v>888</v>
      </c>
      <c r="G41" s="776" t="s">
        <v>725</v>
      </c>
      <c r="H41" s="346" t="s">
        <v>851</v>
      </c>
      <c r="I41" s="345" t="s">
        <v>832</v>
      </c>
      <c r="J41" s="776" t="s">
        <v>889</v>
      </c>
      <c r="K41" s="776" t="s">
        <v>840</v>
      </c>
      <c r="L41" s="776"/>
      <c r="M41" s="830">
        <v>57250</v>
      </c>
      <c r="N41" s="776"/>
      <c r="O41" s="828">
        <v>51250</v>
      </c>
      <c r="P41" s="776"/>
      <c r="Q41" s="776" t="s">
        <v>890</v>
      </c>
      <c r="R41" s="779" t="s">
        <v>891</v>
      </c>
    </row>
    <row r="42" spans="1:18" ht="66" customHeight="1" x14ac:dyDescent="0.25">
      <c r="A42" s="778"/>
      <c r="B42" s="778"/>
      <c r="C42" s="778"/>
      <c r="D42" s="778"/>
      <c r="E42" s="778"/>
      <c r="F42" s="778"/>
      <c r="G42" s="778"/>
      <c r="H42" s="346" t="s">
        <v>818</v>
      </c>
      <c r="I42" s="345" t="s">
        <v>892</v>
      </c>
      <c r="J42" s="778"/>
      <c r="K42" s="778"/>
      <c r="L42" s="778"/>
      <c r="M42" s="831"/>
      <c r="N42" s="778"/>
      <c r="O42" s="829"/>
      <c r="P42" s="778"/>
      <c r="Q42" s="778"/>
      <c r="R42" s="779"/>
    </row>
    <row r="43" spans="1:18" ht="78.75" customHeight="1" x14ac:dyDescent="0.25">
      <c r="A43" s="776">
        <v>12</v>
      </c>
      <c r="B43" s="776" t="s">
        <v>55</v>
      </c>
      <c r="C43" s="776">
        <v>1</v>
      </c>
      <c r="D43" s="776">
        <v>6</v>
      </c>
      <c r="E43" s="776" t="s">
        <v>903</v>
      </c>
      <c r="F43" s="776" t="s">
        <v>894</v>
      </c>
      <c r="G43" s="776" t="s">
        <v>895</v>
      </c>
      <c r="H43" s="346" t="s">
        <v>861</v>
      </c>
      <c r="I43" s="345" t="s">
        <v>215</v>
      </c>
      <c r="J43" s="776" t="s">
        <v>896</v>
      </c>
      <c r="K43" s="801" t="s">
        <v>855</v>
      </c>
      <c r="L43" s="801"/>
      <c r="M43" s="830">
        <v>47596.37</v>
      </c>
      <c r="N43" s="818"/>
      <c r="O43" s="828">
        <v>40216.370000000003</v>
      </c>
      <c r="P43" s="818"/>
      <c r="Q43" s="776" t="s">
        <v>897</v>
      </c>
      <c r="R43" s="776" t="s">
        <v>849</v>
      </c>
    </row>
    <row r="44" spans="1:18" ht="45" customHeight="1" x14ac:dyDescent="0.25">
      <c r="A44" s="777"/>
      <c r="B44" s="777"/>
      <c r="C44" s="777"/>
      <c r="D44" s="777"/>
      <c r="E44" s="777"/>
      <c r="F44" s="777"/>
      <c r="G44" s="778"/>
      <c r="H44" s="346" t="s">
        <v>864</v>
      </c>
      <c r="I44" s="345" t="s">
        <v>1265</v>
      </c>
      <c r="J44" s="777"/>
      <c r="K44" s="802"/>
      <c r="L44" s="802"/>
      <c r="M44" s="835"/>
      <c r="N44" s="834"/>
      <c r="O44" s="833"/>
      <c r="P44" s="834"/>
      <c r="Q44" s="777"/>
      <c r="R44" s="777"/>
    </row>
    <row r="45" spans="1:18" ht="56.25" customHeight="1" x14ac:dyDescent="0.25">
      <c r="A45" s="777"/>
      <c r="B45" s="777"/>
      <c r="C45" s="777"/>
      <c r="D45" s="777"/>
      <c r="E45" s="777"/>
      <c r="F45" s="777"/>
      <c r="G45" s="776" t="s">
        <v>898</v>
      </c>
      <c r="H45" s="346" t="s">
        <v>847</v>
      </c>
      <c r="I45" s="345" t="s">
        <v>358</v>
      </c>
      <c r="J45" s="777"/>
      <c r="K45" s="802"/>
      <c r="L45" s="802"/>
      <c r="M45" s="835"/>
      <c r="N45" s="834"/>
      <c r="O45" s="833"/>
      <c r="P45" s="834"/>
      <c r="Q45" s="777"/>
      <c r="R45" s="777"/>
    </row>
    <row r="46" spans="1:18" ht="48.75" customHeight="1" x14ac:dyDescent="0.25">
      <c r="A46" s="777"/>
      <c r="B46" s="777"/>
      <c r="C46" s="777"/>
      <c r="D46" s="777"/>
      <c r="E46" s="777"/>
      <c r="F46" s="777"/>
      <c r="G46" s="778"/>
      <c r="H46" s="346" t="s">
        <v>848</v>
      </c>
      <c r="I46" s="345" t="s">
        <v>1265</v>
      </c>
      <c r="J46" s="777"/>
      <c r="K46" s="802"/>
      <c r="L46" s="802"/>
      <c r="M46" s="835"/>
      <c r="N46" s="834"/>
      <c r="O46" s="833"/>
      <c r="P46" s="834"/>
      <c r="Q46" s="777"/>
      <c r="R46" s="777"/>
    </row>
    <row r="47" spans="1:18" ht="48.75" customHeight="1" x14ac:dyDescent="0.25">
      <c r="A47" s="777"/>
      <c r="B47" s="777"/>
      <c r="C47" s="777"/>
      <c r="D47" s="777"/>
      <c r="E47" s="777"/>
      <c r="F47" s="777"/>
      <c r="G47" s="776" t="s">
        <v>899</v>
      </c>
      <c r="H47" s="346" t="s">
        <v>900</v>
      </c>
      <c r="I47" s="345" t="s">
        <v>331</v>
      </c>
      <c r="J47" s="777"/>
      <c r="K47" s="802"/>
      <c r="L47" s="802"/>
      <c r="M47" s="835"/>
      <c r="N47" s="834"/>
      <c r="O47" s="833"/>
      <c r="P47" s="834"/>
      <c r="Q47" s="777"/>
      <c r="R47" s="777"/>
    </row>
    <row r="48" spans="1:18" ht="33.75" customHeight="1" x14ac:dyDescent="0.25">
      <c r="A48" s="778"/>
      <c r="B48" s="778"/>
      <c r="C48" s="778"/>
      <c r="D48" s="778"/>
      <c r="E48" s="778"/>
      <c r="F48" s="778"/>
      <c r="G48" s="778"/>
      <c r="H48" s="346" t="s">
        <v>901</v>
      </c>
      <c r="I48" s="345" t="s">
        <v>902</v>
      </c>
      <c r="J48" s="778"/>
      <c r="K48" s="803"/>
      <c r="L48" s="803"/>
      <c r="M48" s="831"/>
      <c r="N48" s="832"/>
      <c r="O48" s="829"/>
      <c r="P48" s="832"/>
      <c r="Q48" s="778"/>
      <c r="R48" s="778"/>
    </row>
    <row r="49" spans="1:18" ht="63" customHeight="1" x14ac:dyDescent="0.25">
      <c r="A49" s="776">
        <v>13</v>
      </c>
      <c r="B49" s="776" t="s">
        <v>59</v>
      </c>
      <c r="C49" s="776">
        <v>1</v>
      </c>
      <c r="D49" s="776">
        <v>6</v>
      </c>
      <c r="E49" s="776" t="s">
        <v>904</v>
      </c>
      <c r="F49" s="776" t="s">
        <v>1266</v>
      </c>
      <c r="G49" s="776" t="s">
        <v>725</v>
      </c>
      <c r="H49" s="341" t="s">
        <v>851</v>
      </c>
      <c r="I49" s="341">
        <v>4</v>
      </c>
      <c r="J49" s="776" t="s">
        <v>905</v>
      </c>
      <c r="K49" s="776" t="s">
        <v>840</v>
      </c>
      <c r="L49" s="776"/>
      <c r="M49" s="830">
        <v>15145.52</v>
      </c>
      <c r="N49" s="776"/>
      <c r="O49" s="828">
        <v>15145.52</v>
      </c>
      <c r="P49" s="776"/>
      <c r="Q49" s="776" t="s">
        <v>906</v>
      </c>
      <c r="R49" s="776" t="s">
        <v>907</v>
      </c>
    </row>
    <row r="50" spans="1:18" ht="41.25" customHeight="1" x14ac:dyDescent="0.25">
      <c r="A50" s="778"/>
      <c r="B50" s="778"/>
      <c r="C50" s="778"/>
      <c r="D50" s="778"/>
      <c r="E50" s="778"/>
      <c r="F50" s="778"/>
      <c r="G50" s="778"/>
      <c r="H50" s="341" t="s">
        <v>818</v>
      </c>
      <c r="I50" s="341">
        <v>80</v>
      </c>
      <c r="J50" s="778"/>
      <c r="K50" s="778"/>
      <c r="L50" s="778"/>
      <c r="M50" s="831"/>
      <c r="N50" s="778"/>
      <c r="O50" s="829"/>
      <c r="P50" s="778"/>
      <c r="Q50" s="778"/>
      <c r="R50" s="778"/>
    </row>
    <row r="51" spans="1:18" ht="42.75" customHeight="1" x14ac:dyDescent="0.25">
      <c r="A51" s="779">
        <v>14</v>
      </c>
      <c r="B51" s="779" t="s">
        <v>55</v>
      </c>
      <c r="C51" s="779">
        <v>1</v>
      </c>
      <c r="D51" s="779">
        <v>9</v>
      </c>
      <c r="E51" s="779" t="s">
        <v>908</v>
      </c>
      <c r="F51" s="779" t="s">
        <v>1267</v>
      </c>
      <c r="G51" s="779" t="s">
        <v>860</v>
      </c>
      <c r="H51" s="346" t="s">
        <v>861</v>
      </c>
      <c r="I51" s="345" t="s">
        <v>850</v>
      </c>
      <c r="J51" s="779" t="s">
        <v>909</v>
      </c>
      <c r="K51" s="826" t="s">
        <v>840</v>
      </c>
      <c r="L51" s="826"/>
      <c r="M51" s="827">
        <v>51181.22</v>
      </c>
      <c r="N51" s="822"/>
      <c r="O51" s="821">
        <v>45397.95</v>
      </c>
      <c r="P51" s="822"/>
      <c r="Q51" s="779" t="s">
        <v>910</v>
      </c>
      <c r="R51" s="779" t="s">
        <v>854</v>
      </c>
    </row>
    <row r="52" spans="1:18" ht="32.25" customHeight="1" x14ac:dyDescent="0.25">
      <c r="A52" s="779"/>
      <c r="B52" s="779"/>
      <c r="C52" s="779"/>
      <c r="D52" s="779"/>
      <c r="E52" s="779"/>
      <c r="F52" s="779"/>
      <c r="G52" s="779"/>
      <c r="H52" s="346" t="s">
        <v>864</v>
      </c>
      <c r="I52" s="345" t="s">
        <v>367</v>
      </c>
      <c r="J52" s="779"/>
      <c r="K52" s="826"/>
      <c r="L52" s="826"/>
      <c r="M52" s="827"/>
      <c r="N52" s="822"/>
      <c r="O52" s="821"/>
      <c r="P52" s="822"/>
      <c r="Q52" s="779"/>
      <c r="R52" s="779"/>
    </row>
    <row r="53" spans="1:18" ht="38.25" customHeight="1" x14ac:dyDescent="0.25">
      <c r="A53" s="779"/>
      <c r="B53" s="779"/>
      <c r="C53" s="779"/>
      <c r="D53" s="779"/>
      <c r="E53" s="779"/>
      <c r="F53" s="779"/>
      <c r="G53" s="779" t="s">
        <v>911</v>
      </c>
      <c r="H53" s="341" t="s">
        <v>912</v>
      </c>
      <c r="I53" s="349">
        <v>4</v>
      </c>
      <c r="J53" s="779"/>
      <c r="K53" s="826"/>
      <c r="L53" s="826"/>
      <c r="M53" s="827"/>
      <c r="N53" s="822"/>
      <c r="O53" s="821"/>
      <c r="P53" s="822"/>
      <c r="Q53" s="779"/>
      <c r="R53" s="779"/>
    </row>
    <row r="54" spans="1:18" ht="50.25" customHeight="1" x14ac:dyDescent="0.25">
      <c r="A54" s="779"/>
      <c r="B54" s="779"/>
      <c r="C54" s="779"/>
      <c r="D54" s="779"/>
      <c r="E54" s="779"/>
      <c r="F54" s="779"/>
      <c r="G54" s="779"/>
      <c r="H54" s="341" t="s">
        <v>913</v>
      </c>
      <c r="I54" s="342">
        <v>40</v>
      </c>
      <c r="J54" s="779"/>
      <c r="K54" s="826"/>
      <c r="L54" s="826"/>
      <c r="M54" s="827"/>
      <c r="N54" s="822"/>
      <c r="O54" s="821"/>
      <c r="P54" s="822"/>
      <c r="Q54" s="779"/>
      <c r="R54" s="779"/>
    </row>
    <row r="55" spans="1:18" ht="24" x14ac:dyDescent="0.25">
      <c r="A55" s="779">
        <v>15</v>
      </c>
      <c r="B55" s="779" t="s">
        <v>70</v>
      </c>
      <c r="C55" s="779">
        <v>5</v>
      </c>
      <c r="D55" s="779">
        <v>11</v>
      </c>
      <c r="E55" s="779" t="s">
        <v>914</v>
      </c>
      <c r="F55" s="779" t="s">
        <v>915</v>
      </c>
      <c r="G55" s="779" t="s">
        <v>873</v>
      </c>
      <c r="H55" s="346" t="s">
        <v>874</v>
      </c>
      <c r="I55" s="345" t="s">
        <v>215</v>
      </c>
      <c r="J55" s="779" t="s">
        <v>916</v>
      </c>
      <c r="K55" s="826" t="s">
        <v>855</v>
      </c>
      <c r="L55" s="826"/>
      <c r="M55" s="827">
        <v>39914.5</v>
      </c>
      <c r="N55" s="822"/>
      <c r="O55" s="821">
        <v>24600</v>
      </c>
      <c r="P55" s="822"/>
      <c r="Q55" s="779" t="s">
        <v>917</v>
      </c>
      <c r="R55" s="779" t="s">
        <v>918</v>
      </c>
    </row>
    <row r="56" spans="1:18" x14ac:dyDescent="0.25">
      <c r="A56" s="779"/>
      <c r="B56" s="779"/>
      <c r="C56" s="779"/>
      <c r="D56" s="779"/>
      <c r="E56" s="779"/>
      <c r="F56" s="779"/>
      <c r="G56" s="779"/>
      <c r="H56" s="346" t="s">
        <v>844</v>
      </c>
      <c r="I56" s="345" t="s">
        <v>147</v>
      </c>
      <c r="J56" s="779"/>
      <c r="K56" s="779"/>
      <c r="L56" s="779"/>
      <c r="M56" s="827"/>
      <c r="N56" s="779"/>
      <c r="O56" s="821"/>
      <c r="P56" s="779"/>
      <c r="Q56" s="779"/>
      <c r="R56" s="779"/>
    </row>
    <row r="57" spans="1:18" x14ac:dyDescent="0.25">
      <c r="A57" s="779"/>
      <c r="B57" s="779"/>
      <c r="C57" s="779"/>
      <c r="D57" s="779"/>
      <c r="E57" s="779"/>
      <c r="F57" s="779"/>
      <c r="G57" s="341" t="s">
        <v>919</v>
      </c>
      <c r="H57" s="342" t="s">
        <v>920</v>
      </c>
      <c r="I57" s="342">
        <v>20</v>
      </c>
      <c r="J57" s="779"/>
      <c r="K57" s="779"/>
      <c r="L57" s="779"/>
      <c r="M57" s="827"/>
      <c r="N57" s="779"/>
      <c r="O57" s="821"/>
      <c r="P57" s="779"/>
      <c r="Q57" s="779"/>
      <c r="R57" s="779"/>
    </row>
    <row r="58" spans="1:18" x14ac:dyDescent="0.25">
      <c r="A58" s="779">
        <v>16</v>
      </c>
      <c r="B58" s="779" t="s">
        <v>70</v>
      </c>
      <c r="C58" s="779">
        <v>5</v>
      </c>
      <c r="D58" s="779">
        <v>11</v>
      </c>
      <c r="E58" s="779" t="s">
        <v>921</v>
      </c>
      <c r="F58" s="779" t="s">
        <v>922</v>
      </c>
      <c r="G58" s="779" t="s">
        <v>919</v>
      </c>
      <c r="H58" s="826" t="s">
        <v>923</v>
      </c>
      <c r="I58" s="836" t="s">
        <v>832</v>
      </c>
      <c r="J58" s="779" t="s">
        <v>924</v>
      </c>
      <c r="K58" s="826" t="s">
        <v>855</v>
      </c>
      <c r="L58" s="826"/>
      <c r="M58" s="827">
        <v>47223.1</v>
      </c>
      <c r="N58" s="822"/>
      <c r="O58" s="821">
        <v>35889.599999999999</v>
      </c>
      <c r="P58" s="822"/>
      <c r="Q58" s="779" t="s">
        <v>917</v>
      </c>
      <c r="R58" s="779" t="s">
        <v>918</v>
      </c>
    </row>
    <row r="59" spans="1:18" x14ac:dyDescent="0.25">
      <c r="A59" s="779"/>
      <c r="B59" s="779"/>
      <c r="C59" s="779"/>
      <c r="D59" s="779"/>
      <c r="E59" s="779"/>
      <c r="F59" s="779"/>
      <c r="G59" s="779"/>
      <c r="H59" s="826"/>
      <c r="I59" s="836"/>
      <c r="J59" s="779"/>
      <c r="K59" s="779"/>
      <c r="L59" s="779"/>
      <c r="M59" s="827"/>
      <c r="N59" s="779"/>
      <c r="O59" s="821"/>
      <c r="P59" s="779"/>
      <c r="Q59" s="779"/>
      <c r="R59" s="779"/>
    </row>
    <row r="60" spans="1:18" ht="48" customHeight="1" x14ac:dyDescent="0.25">
      <c r="A60" s="779"/>
      <c r="B60" s="779"/>
      <c r="C60" s="779"/>
      <c r="D60" s="779"/>
      <c r="E60" s="779"/>
      <c r="F60" s="779"/>
      <c r="G60" s="779"/>
      <c r="H60" s="826"/>
      <c r="I60" s="836"/>
      <c r="J60" s="779"/>
      <c r="K60" s="779"/>
      <c r="L60" s="779"/>
      <c r="M60" s="827"/>
      <c r="N60" s="779"/>
      <c r="O60" s="821"/>
      <c r="P60" s="779"/>
      <c r="Q60" s="779"/>
      <c r="R60" s="779"/>
    </row>
    <row r="61" spans="1:18" ht="41.25" customHeight="1" x14ac:dyDescent="0.25">
      <c r="A61" s="779"/>
      <c r="B61" s="779"/>
      <c r="C61" s="779"/>
      <c r="D61" s="779"/>
      <c r="E61" s="779"/>
      <c r="F61" s="779"/>
      <c r="G61" s="779"/>
      <c r="H61" s="826"/>
      <c r="I61" s="836"/>
      <c r="J61" s="779"/>
      <c r="K61" s="779"/>
      <c r="L61" s="779"/>
      <c r="M61" s="827"/>
      <c r="N61" s="779"/>
      <c r="O61" s="821"/>
      <c r="P61" s="779"/>
      <c r="Q61" s="779"/>
      <c r="R61" s="779"/>
    </row>
    <row r="62" spans="1:18" ht="41.25" customHeight="1" x14ac:dyDescent="0.25">
      <c r="A62" s="779"/>
      <c r="B62" s="779"/>
      <c r="C62" s="779"/>
      <c r="D62" s="779"/>
      <c r="E62" s="779"/>
      <c r="F62" s="779"/>
      <c r="G62" s="779"/>
      <c r="H62" s="826"/>
      <c r="I62" s="836"/>
      <c r="J62" s="779"/>
      <c r="K62" s="779"/>
      <c r="L62" s="779"/>
      <c r="M62" s="827"/>
      <c r="N62" s="779"/>
      <c r="O62" s="821"/>
      <c r="P62" s="779"/>
      <c r="Q62" s="779"/>
      <c r="R62" s="779"/>
    </row>
    <row r="63" spans="1:18" ht="36" x14ac:dyDescent="0.25">
      <c r="A63" s="776">
        <v>17</v>
      </c>
      <c r="B63" s="776" t="s">
        <v>70</v>
      </c>
      <c r="C63" s="776">
        <v>5</v>
      </c>
      <c r="D63" s="776">
        <v>11</v>
      </c>
      <c r="E63" s="776" t="s">
        <v>925</v>
      </c>
      <c r="F63" s="776" t="s">
        <v>926</v>
      </c>
      <c r="G63" s="776" t="s">
        <v>725</v>
      </c>
      <c r="H63" s="341" t="s">
        <v>851</v>
      </c>
      <c r="I63" s="342">
        <v>1</v>
      </c>
      <c r="J63" s="839" t="s">
        <v>927</v>
      </c>
      <c r="K63" s="801" t="s">
        <v>55</v>
      </c>
      <c r="L63" s="801"/>
      <c r="M63" s="830">
        <v>22048.44</v>
      </c>
      <c r="N63" s="828"/>
      <c r="O63" s="828">
        <v>18324.98</v>
      </c>
      <c r="P63" s="828"/>
      <c r="Q63" s="837" t="s">
        <v>928</v>
      </c>
      <c r="R63" s="779" t="s">
        <v>929</v>
      </c>
    </row>
    <row r="64" spans="1:18" ht="81" customHeight="1" x14ac:dyDescent="0.25">
      <c r="A64" s="777"/>
      <c r="B64" s="777"/>
      <c r="C64" s="777"/>
      <c r="D64" s="777"/>
      <c r="E64" s="777"/>
      <c r="F64" s="777"/>
      <c r="G64" s="777"/>
      <c r="H64" s="341" t="s">
        <v>818</v>
      </c>
      <c r="I64" s="342">
        <v>15</v>
      </c>
      <c r="J64" s="840"/>
      <c r="K64" s="802"/>
      <c r="L64" s="802"/>
      <c r="M64" s="835"/>
      <c r="N64" s="833"/>
      <c r="O64" s="833"/>
      <c r="P64" s="833"/>
      <c r="Q64" s="838"/>
      <c r="R64" s="779"/>
    </row>
    <row r="65" spans="1:18" ht="92.25" customHeight="1" x14ac:dyDescent="0.25">
      <c r="A65" s="777"/>
      <c r="B65" s="777"/>
      <c r="C65" s="777"/>
      <c r="D65" s="777"/>
      <c r="E65" s="777"/>
      <c r="F65" s="777"/>
      <c r="G65" s="778"/>
      <c r="H65" s="341" t="s">
        <v>931</v>
      </c>
      <c r="I65" s="342">
        <v>2</v>
      </c>
      <c r="J65" s="840"/>
      <c r="K65" s="802"/>
      <c r="L65" s="802"/>
      <c r="M65" s="835"/>
      <c r="N65" s="833"/>
      <c r="O65" s="833"/>
      <c r="P65" s="833"/>
      <c r="Q65" s="838"/>
      <c r="R65" s="779"/>
    </row>
    <row r="66" spans="1:18" ht="53.25" customHeight="1" x14ac:dyDescent="0.25">
      <c r="A66" s="777"/>
      <c r="B66" s="777"/>
      <c r="C66" s="777"/>
      <c r="D66" s="777"/>
      <c r="E66" s="777"/>
      <c r="F66" s="777"/>
      <c r="G66" s="776" t="s">
        <v>860</v>
      </c>
      <c r="H66" s="341" t="s">
        <v>861</v>
      </c>
      <c r="I66" s="342">
        <v>1</v>
      </c>
      <c r="J66" s="840"/>
      <c r="K66" s="802"/>
      <c r="L66" s="802"/>
      <c r="M66" s="835"/>
      <c r="N66" s="833"/>
      <c r="O66" s="833"/>
      <c r="P66" s="833"/>
      <c r="Q66" s="838"/>
      <c r="R66" s="779"/>
    </row>
    <row r="67" spans="1:18" ht="59.25" customHeight="1" x14ac:dyDescent="0.25">
      <c r="A67" s="777"/>
      <c r="B67" s="777"/>
      <c r="C67" s="777"/>
      <c r="D67" s="777"/>
      <c r="E67" s="777"/>
      <c r="F67" s="777"/>
      <c r="G67" s="778"/>
      <c r="H67" s="341" t="s">
        <v>864</v>
      </c>
      <c r="I67" s="342">
        <v>250</v>
      </c>
      <c r="J67" s="840"/>
      <c r="K67" s="802"/>
      <c r="L67" s="802"/>
      <c r="M67" s="835"/>
      <c r="N67" s="833"/>
      <c r="O67" s="833"/>
      <c r="P67" s="833"/>
      <c r="Q67" s="838"/>
      <c r="R67" s="779"/>
    </row>
    <row r="68" spans="1:18" ht="49.5" customHeight="1" x14ac:dyDescent="0.25">
      <c r="A68" s="777"/>
      <c r="B68" s="777"/>
      <c r="C68" s="777"/>
      <c r="D68" s="777"/>
      <c r="E68" s="777"/>
      <c r="F68" s="777"/>
      <c r="G68" s="776" t="s">
        <v>911</v>
      </c>
      <c r="H68" s="341" t="s">
        <v>930</v>
      </c>
      <c r="I68" s="342">
        <v>1</v>
      </c>
      <c r="J68" s="840"/>
      <c r="K68" s="802"/>
      <c r="L68" s="802"/>
      <c r="M68" s="835"/>
      <c r="N68" s="833"/>
      <c r="O68" s="833"/>
      <c r="P68" s="833"/>
      <c r="Q68" s="838"/>
      <c r="R68" s="779"/>
    </row>
    <row r="69" spans="1:18" ht="39.75" customHeight="1" x14ac:dyDescent="0.25">
      <c r="A69" s="778"/>
      <c r="B69" s="778"/>
      <c r="C69" s="778"/>
      <c r="D69" s="778"/>
      <c r="E69" s="778"/>
      <c r="F69" s="778"/>
      <c r="G69" s="778"/>
      <c r="H69" s="341" t="s">
        <v>913</v>
      </c>
      <c r="I69" s="342">
        <v>8</v>
      </c>
      <c r="J69" s="841"/>
      <c r="K69" s="803"/>
      <c r="L69" s="803"/>
      <c r="M69" s="831"/>
      <c r="N69" s="829"/>
      <c r="O69" s="829"/>
      <c r="P69" s="829"/>
      <c r="Q69" s="823"/>
      <c r="R69" s="779"/>
    </row>
    <row r="70" spans="1:18" ht="25.5" customHeight="1" x14ac:dyDescent="0.25">
      <c r="A70" s="779">
        <v>18</v>
      </c>
      <c r="B70" s="779" t="s">
        <v>70</v>
      </c>
      <c r="C70" s="779">
        <v>1</v>
      </c>
      <c r="D70" s="779">
        <v>13</v>
      </c>
      <c r="E70" s="779" t="s">
        <v>932</v>
      </c>
      <c r="F70" s="779" t="s">
        <v>933</v>
      </c>
      <c r="G70" s="779" t="s">
        <v>860</v>
      </c>
      <c r="H70" s="826" t="s">
        <v>861</v>
      </c>
      <c r="I70" s="836" t="s">
        <v>215</v>
      </c>
      <c r="J70" s="779" t="s">
        <v>934</v>
      </c>
      <c r="K70" s="826" t="s">
        <v>840</v>
      </c>
      <c r="L70" s="826"/>
      <c r="M70" s="827">
        <v>12976.77</v>
      </c>
      <c r="N70" s="822"/>
      <c r="O70" s="821">
        <v>10391.4</v>
      </c>
      <c r="P70" s="822"/>
      <c r="Q70" s="779" t="s">
        <v>853</v>
      </c>
      <c r="R70" s="779" t="s">
        <v>854</v>
      </c>
    </row>
    <row r="71" spans="1:18" ht="69.75" customHeight="1" x14ac:dyDescent="0.25">
      <c r="A71" s="779"/>
      <c r="B71" s="779"/>
      <c r="C71" s="779"/>
      <c r="D71" s="779"/>
      <c r="E71" s="779"/>
      <c r="F71" s="779"/>
      <c r="G71" s="779"/>
      <c r="H71" s="826"/>
      <c r="I71" s="836"/>
      <c r="J71" s="779"/>
      <c r="K71" s="779"/>
      <c r="L71" s="779"/>
      <c r="M71" s="827"/>
      <c r="N71" s="779"/>
      <c r="O71" s="821"/>
      <c r="P71" s="779"/>
      <c r="Q71" s="779"/>
      <c r="R71" s="779"/>
    </row>
    <row r="72" spans="1:18" ht="78.75" customHeight="1" x14ac:dyDescent="0.25">
      <c r="A72" s="779"/>
      <c r="B72" s="779"/>
      <c r="C72" s="779"/>
      <c r="D72" s="779"/>
      <c r="E72" s="779"/>
      <c r="F72" s="779"/>
      <c r="G72" s="779"/>
      <c r="H72" s="346" t="s">
        <v>864</v>
      </c>
      <c r="I72" s="345" t="s">
        <v>354</v>
      </c>
      <c r="J72" s="779"/>
      <c r="K72" s="779"/>
      <c r="L72" s="779"/>
      <c r="M72" s="827"/>
      <c r="N72" s="779"/>
      <c r="O72" s="821"/>
      <c r="P72" s="779"/>
      <c r="Q72" s="779"/>
      <c r="R72" s="779"/>
    </row>
    <row r="73" spans="1:18" ht="32.25" customHeight="1" x14ac:dyDescent="0.25">
      <c r="A73" s="779"/>
      <c r="B73" s="779"/>
      <c r="C73" s="779"/>
      <c r="D73" s="779"/>
      <c r="E73" s="779"/>
      <c r="F73" s="779"/>
      <c r="G73" s="779" t="s">
        <v>911</v>
      </c>
      <c r="H73" s="341" t="s">
        <v>930</v>
      </c>
      <c r="I73" s="342">
        <v>1</v>
      </c>
      <c r="J73" s="779"/>
      <c r="K73" s="779"/>
      <c r="L73" s="779"/>
      <c r="M73" s="827"/>
      <c r="N73" s="779"/>
      <c r="O73" s="821"/>
      <c r="P73" s="779"/>
      <c r="Q73" s="779"/>
      <c r="R73" s="779"/>
    </row>
    <row r="74" spans="1:18" ht="33" customHeight="1" x14ac:dyDescent="0.25">
      <c r="A74" s="779"/>
      <c r="B74" s="779"/>
      <c r="C74" s="779"/>
      <c r="D74" s="779"/>
      <c r="E74" s="779"/>
      <c r="F74" s="779"/>
      <c r="G74" s="779"/>
      <c r="H74" s="341" t="s">
        <v>913</v>
      </c>
      <c r="I74" s="342">
        <v>39</v>
      </c>
      <c r="J74" s="779"/>
      <c r="K74" s="779"/>
      <c r="L74" s="779"/>
      <c r="M74" s="827"/>
      <c r="N74" s="779"/>
      <c r="O74" s="821"/>
      <c r="P74" s="779"/>
      <c r="Q74" s="779"/>
      <c r="R74" s="779"/>
    </row>
    <row r="75" spans="1:18" ht="30.75" customHeight="1" x14ac:dyDescent="0.25">
      <c r="A75" s="773">
        <v>19</v>
      </c>
      <c r="B75" s="773" t="s">
        <v>70</v>
      </c>
      <c r="C75" s="773">
        <v>5</v>
      </c>
      <c r="D75" s="773">
        <v>11</v>
      </c>
      <c r="E75" s="773" t="s">
        <v>935</v>
      </c>
      <c r="F75" s="776" t="s">
        <v>936</v>
      </c>
      <c r="G75" s="773" t="s">
        <v>860</v>
      </c>
      <c r="H75" s="341" t="s">
        <v>861</v>
      </c>
      <c r="I75" s="342">
        <v>1</v>
      </c>
      <c r="J75" s="776" t="s">
        <v>937</v>
      </c>
      <c r="K75" s="773" t="s">
        <v>840</v>
      </c>
      <c r="L75" s="773"/>
      <c r="M75" s="804">
        <v>13889.68</v>
      </c>
      <c r="N75" s="773"/>
      <c r="O75" s="810">
        <v>12078.65</v>
      </c>
      <c r="P75" s="773"/>
      <c r="Q75" s="776" t="s">
        <v>938</v>
      </c>
      <c r="R75" s="776" t="s">
        <v>939</v>
      </c>
    </row>
    <row r="76" spans="1:18" ht="194.25" customHeight="1" x14ac:dyDescent="0.25">
      <c r="A76" s="775"/>
      <c r="B76" s="775"/>
      <c r="C76" s="775"/>
      <c r="D76" s="775"/>
      <c r="E76" s="775"/>
      <c r="F76" s="778"/>
      <c r="G76" s="775"/>
      <c r="H76" s="341" t="s">
        <v>864</v>
      </c>
      <c r="I76" s="342">
        <v>605</v>
      </c>
      <c r="J76" s="778"/>
      <c r="K76" s="775"/>
      <c r="L76" s="775"/>
      <c r="M76" s="806"/>
      <c r="N76" s="775"/>
      <c r="O76" s="812"/>
      <c r="P76" s="775"/>
      <c r="Q76" s="778"/>
      <c r="R76" s="778"/>
    </row>
    <row r="77" spans="1:18" ht="31.5" customHeight="1" x14ac:dyDescent="0.25">
      <c r="A77" s="773">
        <v>20</v>
      </c>
      <c r="B77" s="776" t="s">
        <v>70</v>
      </c>
      <c r="C77" s="776">
        <v>5</v>
      </c>
      <c r="D77" s="776">
        <v>11</v>
      </c>
      <c r="E77" s="776" t="s">
        <v>940</v>
      </c>
      <c r="F77" s="776" t="s">
        <v>941</v>
      </c>
      <c r="G77" s="776" t="s">
        <v>860</v>
      </c>
      <c r="H77" s="341" t="s">
        <v>861</v>
      </c>
      <c r="I77" s="341">
        <v>1</v>
      </c>
      <c r="J77" s="776" t="s">
        <v>942</v>
      </c>
      <c r="K77" s="776" t="s">
        <v>855</v>
      </c>
      <c r="L77" s="776"/>
      <c r="M77" s="830">
        <v>7131</v>
      </c>
      <c r="N77" s="776"/>
      <c r="O77" s="828">
        <v>6225</v>
      </c>
      <c r="P77" s="776"/>
      <c r="Q77" s="776" t="s">
        <v>943</v>
      </c>
      <c r="R77" s="776" t="s">
        <v>944</v>
      </c>
    </row>
    <row r="78" spans="1:18" ht="75.75" customHeight="1" x14ac:dyDescent="0.25">
      <c r="A78" s="774"/>
      <c r="B78" s="777"/>
      <c r="C78" s="777"/>
      <c r="D78" s="777"/>
      <c r="E78" s="777"/>
      <c r="F78" s="777"/>
      <c r="G78" s="778"/>
      <c r="H78" s="341" t="s">
        <v>864</v>
      </c>
      <c r="I78" s="341">
        <v>117</v>
      </c>
      <c r="J78" s="777"/>
      <c r="K78" s="777"/>
      <c r="L78" s="777"/>
      <c r="M78" s="835"/>
      <c r="N78" s="777"/>
      <c r="O78" s="833"/>
      <c r="P78" s="777"/>
      <c r="Q78" s="777"/>
      <c r="R78" s="777"/>
    </row>
    <row r="79" spans="1:18" ht="99" customHeight="1" x14ac:dyDescent="0.25">
      <c r="A79" s="819">
        <v>21</v>
      </c>
      <c r="B79" s="819" t="s">
        <v>59</v>
      </c>
      <c r="C79" s="766">
        <v>1</v>
      </c>
      <c r="D79" s="766">
        <v>13</v>
      </c>
      <c r="E79" s="766" t="s">
        <v>946</v>
      </c>
      <c r="F79" s="766" t="s">
        <v>947</v>
      </c>
      <c r="G79" s="819" t="s">
        <v>725</v>
      </c>
      <c r="H79" s="328" t="s">
        <v>851</v>
      </c>
      <c r="I79" s="328">
        <v>3</v>
      </c>
      <c r="J79" s="766" t="s">
        <v>948</v>
      </c>
      <c r="K79" s="766" t="s">
        <v>138</v>
      </c>
      <c r="L79" s="766"/>
      <c r="M79" s="846">
        <v>31745.31</v>
      </c>
      <c r="N79" s="766"/>
      <c r="O79" s="843">
        <v>16694.43</v>
      </c>
      <c r="P79" s="766"/>
      <c r="Q79" s="766" t="s">
        <v>949</v>
      </c>
      <c r="R79" s="766" t="s">
        <v>849</v>
      </c>
    </row>
    <row r="80" spans="1:18" s="113" customFormat="1" ht="17.25" customHeight="1" x14ac:dyDescent="0.25">
      <c r="A80" s="842"/>
      <c r="B80" s="842"/>
      <c r="C80" s="767"/>
      <c r="D80" s="767"/>
      <c r="E80" s="767"/>
      <c r="F80" s="767"/>
      <c r="G80" s="842"/>
      <c r="H80" s="328" t="s">
        <v>818</v>
      </c>
      <c r="I80" s="328">
        <v>387</v>
      </c>
      <c r="J80" s="767"/>
      <c r="K80" s="767"/>
      <c r="L80" s="767"/>
      <c r="M80" s="847"/>
      <c r="N80" s="767"/>
      <c r="O80" s="844"/>
      <c r="P80" s="767"/>
      <c r="Q80" s="767"/>
      <c r="R80" s="767"/>
    </row>
    <row r="81" spans="1:18" ht="15" customHeight="1" x14ac:dyDescent="0.25">
      <c r="A81" s="842"/>
      <c r="B81" s="842"/>
      <c r="C81" s="767"/>
      <c r="D81" s="767"/>
      <c r="E81" s="767"/>
      <c r="F81" s="767"/>
      <c r="G81" s="820"/>
      <c r="H81" s="328" t="s">
        <v>950</v>
      </c>
      <c r="I81" s="328">
        <v>2</v>
      </c>
      <c r="J81" s="767"/>
      <c r="K81" s="767"/>
      <c r="L81" s="767"/>
      <c r="M81" s="847"/>
      <c r="N81" s="767"/>
      <c r="O81" s="844"/>
      <c r="P81" s="767"/>
      <c r="Q81" s="767"/>
      <c r="R81" s="767"/>
    </row>
    <row r="82" spans="1:18" ht="72" x14ac:dyDescent="0.25">
      <c r="A82" s="842"/>
      <c r="B82" s="842"/>
      <c r="C82" s="767"/>
      <c r="D82" s="767"/>
      <c r="E82" s="767"/>
      <c r="F82" s="767"/>
      <c r="G82" s="766" t="s">
        <v>945</v>
      </c>
      <c r="H82" s="328" t="s">
        <v>847</v>
      </c>
      <c r="I82" s="328">
        <v>1</v>
      </c>
      <c r="J82" s="767"/>
      <c r="K82" s="767"/>
      <c r="L82" s="767"/>
      <c r="M82" s="847"/>
      <c r="N82" s="767"/>
      <c r="O82" s="844"/>
      <c r="P82" s="767"/>
      <c r="Q82" s="767"/>
      <c r="R82" s="767"/>
    </row>
    <row r="83" spans="1:18" ht="84" x14ac:dyDescent="0.25">
      <c r="A83" s="842"/>
      <c r="B83" s="842"/>
      <c r="C83" s="767"/>
      <c r="D83" s="767"/>
      <c r="E83" s="767"/>
      <c r="F83" s="767"/>
      <c r="G83" s="768"/>
      <c r="H83" s="328" t="s">
        <v>848</v>
      </c>
      <c r="I83" s="328">
        <v>128</v>
      </c>
      <c r="J83" s="767"/>
      <c r="K83" s="767"/>
      <c r="L83" s="767"/>
      <c r="M83" s="847"/>
      <c r="N83" s="767"/>
      <c r="O83" s="844"/>
      <c r="P83" s="767"/>
      <c r="Q83" s="767"/>
      <c r="R83" s="767"/>
    </row>
    <row r="84" spans="1:18" ht="24" x14ac:dyDescent="0.25">
      <c r="A84" s="842"/>
      <c r="B84" s="842"/>
      <c r="C84" s="767"/>
      <c r="D84" s="767"/>
      <c r="E84" s="767"/>
      <c r="F84" s="767"/>
      <c r="G84" s="819" t="s">
        <v>911</v>
      </c>
      <c r="H84" s="328" t="s">
        <v>930</v>
      </c>
      <c r="I84" s="328">
        <v>4</v>
      </c>
      <c r="J84" s="767"/>
      <c r="K84" s="767"/>
      <c r="L84" s="767"/>
      <c r="M84" s="847"/>
      <c r="N84" s="767"/>
      <c r="O84" s="844"/>
      <c r="P84" s="767"/>
      <c r="Q84" s="767"/>
      <c r="R84" s="767"/>
    </row>
    <row r="85" spans="1:18" ht="36" x14ac:dyDescent="0.25">
      <c r="A85" s="820"/>
      <c r="B85" s="820"/>
      <c r="C85" s="768"/>
      <c r="D85" s="768"/>
      <c r="E85" s="768"/>
      <c r="F85" s="768"/>
      <c r="G85" s="820"/>
      <c r="H85" s="328" t="s">
        <v>913</v>
      </c>
      <c r="I85" s="328" t="s">
        <v>951</v>
      </c>
      <c r="J85" s="768"/>
      <c r="K85" s="768"/>
      <c r="L85" s="768"/>
      <c r="M85" s="848"/>
      <c r="N85" s="768"/>
      <c r="O85" s="845"/>
      <c r="P85" s="768"/>
      <c r="Q85" s="768"/>
      <c r="R85" s="768"/>
    </row>
    <row r="86" spans="1:18" ht="48" customHeight="1" x14ac:dyDescent="0.25">
      <c r="A86" s="819">
        <v>22</v>
      </c>
      <c r="B86" s="766" t="s">
        <v>59</v>
      </c>
      <c r="C86" s="766">
        <v>3</v>
      </c>
      <c r="D86" s="766">
        <v>13</v>
      </c>
      <c r="E86" s="766" t="s">
        <v>952</v>
      </c>
      <c r="F86" s="766" t="s">
        <v>953</v>
      </c>
      <c r="G86" s="766" t="s">
        <v>919</v>
      </c>
      <c r="H86" s="328" t="s">
        <v>923</v>
      </c>
      <c r="I86" s="328">
        <v>1</v>
      </c>
      <c r="J86" s="766" t="s">
        <v>954</v>
      </c>
      <c r="K86" s="766" t="s">
        <v>840</v>
      </c>
      <c r="L86" s="766"/>
      <c r="M86" s="846">
        <v>25499.98</v>
      </c>
      <c r="N86" s="766"/>
      <c r="O86" s="843">
        <v>21999.98</v>
      </c>
      <c r="P86" s="766"/>
      <c r="Q86" s="766" t="s">
        <v>955</v>
      </c>
      <c r="R86" s="766" t="s">
        <v>918</v>
      </c>
    </row>
    <row r="87" spans="1:18" ht="72" customHeight="1" x14ac:dyDescent="0.25">
      <c r="A87" s="820"/>
      <c r="B87" s="768"/>
      <c r="C87" s="768"/>
      <c r="D87" s="768"/>
      <c r="E87" s="768"/>
      <c r="F87" s="768"/>
      <c r="G87" s="768"/>
      <c r="H87" s="328" t="s">
        <v>956</v>
      </c>
      <c r="I87" s="328">
        <v>1</v>
      </c>
      <c r="J87" s="768"/>
      <c r="K87" s="768"/>
      <c r="L87" s="768"/>
      <c r="M87" s="848"/>
      <c r="N87" s="768"/>
      <c r="O87" s="845"/>
      <c r="P87" s="768"/>
      <c r="Q87" s="768"/>
      <c r="R87" s="768"/>
    </row>
    <row r="88" spans="1:18" ht="24" x14ac:dyDescent="0.25">
      <c r="A88" s="819">
        <v>23</v>
      </c>
      <c r="B88" s="766" t="s">
        <v>70</v>
      </c>
      <c r="C88" s="766">
        <v>1</v>
      </c>
      <c r="D88" s="766">
        <v>13</v>
      </c>
      <c r="E88" s="766" t="s">
        <v>957</v>
      </c>
      <c r="F88" s="766" t="s">
        <v>958</v>
      </c>
      <c r="G88" s="766" t="s">
        <v>860</v>
      </c>
      <c r="H88" s="328" t="s">
        <v>861</v>
      </c>
      <c r="I88" s="328">
        <v>1</v>
      </c>
      <c r="J88" s="766" t="s">
        <v>959</v>
      </c>
      <c r="K88" s="766" t="s">
        <v>824</v>
      </c>
      <c r="L88" s="766"/>
      <c r="M88" s="846">
        <v>7641.01</v>
      </c>
      <c r="N88" s="766"/>
      <c r="O88" s="843">
        <v>4110.4799999999996</v>
      </c>
      <c r="P88" s="766"/>
      <c r="Q88" s="766" t="s">
        <v>960</v>
      </c>
      <c r="R88" s="766" t="s">
        <v>961</v>
      </c>
    </row>
    <row r="89" spans="1:18" ht="48" x14ac:dyDescent="0.25">
      <c r="A89" s="820"/>
      <c r="B89" s="768"/>
      <c r="C89" s="768"/>
      <c r="D89" s="768"/>
      <c r="E89" s="768"/>
      <c r="F89" s="768"/>
      <c r="G89" s="768"/>
      <c r="H89" s="328" t="s">
        <v>864</v>
      </c>
      <c r="I89" s="328">
        <v>470</v>
      </c>
      <c r="J89" s="768"/>
      <c r="K89" s="768"/>
      <c r="L89" s="768"/>
      <c r="M89" s="848"/>
      <c r="N89" s="768"/>
      <c r="O89" s="845"/>
      <c r="P89" s="768"/>
      <c r="Q89" s="768"/>
      <c r="R89" s="768"/>
    </row>
    <row r="90" spans="1:18" ht="96" x14ac:dyDescent="0.25">
      <c r="A90" s="333">
        <v>24</v>
      </c>
      <c r="B90" s="328" t="s">
        <v>70</v>
      </c>
      <c r="C90" s="328">
        <v>1</v>
      </c>
      <c r="D90" s="328">
        <v>13</v>
      </c>
      <c r="E90" s="328" t="s">
        <v>962</v>
      </c>
      <c r="F90" s="328" t="s">
        <v>963</v>
      </c>
      <c r="G90" s="328" t="s">
        <v>839</v>
      </c>
      <c r="H90" s="328" t="s">
        <v>1263</v>
      </c>
      <c r="I90" s="328">
        <v>1</v>
      </c>
      <c r="J90" s="328" t="s">
        <v>964</v>
      </c>
      <c r="K90" s="328" t="s">
        <v>852</v>
      </c>
      <c r="L90" s="328"/>
      <c r="M90" s="335">
        <v>18900</v>
      </c>
      <c r="N90" s="328"/>
      <c r="O90" s="332">
        <v>16000</v>
      </c>
      <c r="P90" s="328"/>
      <c r="Q90" s="328" t="s">
        <v>965</v>
      </c>
      <c r="R90" s="328" t="s">
        <v>966</v>
      </c>
    </row>
    <row r="91" spans="1:18" ht="55.5" customHeight="1" x14ac:dyDescent="0.25">
      <c r="A91" s="766">
        <v>25</v>
      </c>
      <c r="B91" s="766" t="s">
        <v>59</v>
      </c>
      <c r="C91" s="766">
        <v>1</v>
      </c>
      <c r="D91" s="766">
        <v>6</v>
      </c>
      <c r="E91" s="766" t="s">
        <v>2556</v>
      </c>
      <c r="F91" s="765" t="s">
        <v>2557</v>
      </c>
      <c r="G91" s="765" t="s">
        <v>613</v>
      </c>
      <c r="H91" s="329" t="s">
        <v>813</v>
      </c>
      <c r="I91" s="336" t="s">
        <v>215</v>
      </c>
      <c r="J91" s="852" t="s">
        <v>2558</v>
      </c>
      <c r="K91" s="765"/>
      <c r="L91" s="765" t="s">
        <v>138</v>
      </c>
      <c r="M91" s="855"/>
      <c r="N91" s="781">
        <v>40550</v>
      </c>
      <c r="O91" s="772"/>
      <c r="P91" s="781">
        <v>40550</v>
      </c>
      <c r="Q91" s="814" t="s">
        <v>2559</v>
      </c>
      <c r="R91" s="765" t="s">
        <v>2560</v>
      </c>
    </row>
    <row r="92" spans="1:18" ht="36.75" customHeight="1" x14ac:dyDescent="0.25">
      <c r="A92" s="767"/>
      <c r="B92" s="767"/>
      <c r="C92" s="767"/>
      <c r="D92" s="767"/>
      <c r="E92" s="767"/>
      <c r="F92" s="765"/>
      <c r="G92" s="765"/>
      <c r="H92" s="329" t="s">
        <v>818</v>
      </c>
      <c r="I92" s="336" t="s">
        <v>1728</v>
      </c>
      <c r="J92" s="853"/>
      <c r="K92" s="765"/>
      <c r="L92" s="765"/>
      <c r="M92" s="855"/>
      <c r="N92" s="781"/>
      <c r="O92" s="772"/>
      <c r="P92" s="781"/>
      <c r="Q92" s="814"/>
      <c r="R92" s="765"/>
    </row>
    <row r="93" spans="1:18" ht="24" x14ac:dyDescent="0.25">
      <c r="A93" s="768"/>
      <c r="B93" s="768"/>
      <c r="C93" s="768"/>
      <c r="D93" s="768"/>
      <c r="E93" s="768"/>
      <c r="F93" s="765"/>
      <c r="G93" s="765"/>
      <c r="H93" s="329" t="s">
        <v>820</v>
      </c>
      <c r="I93" s="336" t="s">
        <v>850</v>
      </c>
      <c r="J93" s="854"/>
      <c r="K93" s="765"/>
      <c r="L93" s="765"/>
      <c r="M93" s="855"/>
      <c r="N93" s="781"/>
      <c r="O93" s="772"/>
      <c r="P93" s="781"/>
      <c r="Q93" s="814"/>
      <c r="R93" s="765"/>
    </row>
    <row r="94" spans="1:18" ht="36" x14ac:dyDescent="0.25">
      <c r="A94" s="765">
        <v>26</v>
      </c>
      <c r="B94" s="765" t="s">
        <v>59</v>
      </c>
      <c r="C94" s="765">
        <v>1</v>
      </c>
      <c r="D94" s="765">
        <v>6</v>
      </c>
      <c r="E94" s="765" t="s">
        <v>2561</v>
      </c>
      <c r="F94" s="765" t="s">
        <v>2562</v>
      </c>
      <c r="G94" s="765" t="s">
        <v>725</v>
      </c>
      <c r="H94" s="328" t="s">
        <v>851</v>
      </c>
      <c r="I94" s="328">
        <v>2</v>
      </c>
      <c r="J94" s="766" t="s">
        <v>3075</v>
      </c>
      <c r="K94" s="766"/>
      <c r="L94" s="766" t="s">
        <v>840</v>
      </c>
      <c r="M94" s="846"/>
      <c r="N94" s="843">
        <v>41741.870000000003</v>
      </c>
      <c r="O94" s="843"/>
      <c r="P94" s="843">
        <v>23076.6</v>
      </c>
      <c r="Q94" s="849" t="s">
        <v>2563</v>
      </c>
      <c r="R94" s="765" t="s">
        <v>2564</v>
      </c>
    </row>
    <row r="95" spans="1:18" x14ac:dyDescent="0.25">
      <c r="A95" s="765"/>
      <c r="B95" s="765"/>
      <c r="C95" s="765"/>
      <c r="D95" s="765"/>
      <c r="E95" s="765"/>
      <c r="F95" s="765"/>
      <c r="G95" s="765"/>
      <c r="H95" s="328" t="s">
        <v>818</v>
      </c>
      <c r="I95" s="328">
        <v>15</v>
      </c>
      <c r="J95" s="767"/>
      <c r="K95" s="767"/>
      <c r="L95" s="767"/>
      <c r="M95" s="847"/>
      <c r="N95" s="844"/>
      <c r="O95" s="844"/>
      <c r="P95" s="844"/>
      <c r="Q95" s="850"/>
      <c r="R95" s="765"/>
    </row>
    <row r="96" spans="1:18" ht="24" x14ac:dyDescent="0.25">
      <c r="A96" s="765"/>
      <c r="B96" s="765"/>
      <c r="C96" s="765"/>
      <c r="D96" s="765"/>
      <c r="E96" s="765"/>
      <c r="F96" s="765"/>
      <c r="G96" s="765"/>
      <c r="H96" s="328" t="s">
        <v>2565</v>
      </c>
      <c r="I96" s="328" t="s">
        <v>2566</v>
      </c>
      <c r="J96" s="767"/>
      <c r="K96" s="767"/>
      <c r="L96" s="767"/>
      <c r="M96" s="847"/>
      <c r="N96" s="844"/>
      <c r="O96" s="844"/>
      <c r="P96" s="844"/>
      <c r="Q96" s="850"/>
      <c r="R96" s="765"/>
    </row>
    <row r="97" spans="1:18" ht="24" x14ac:dyDescent="0.25">
      <c r="A97" s="765"/>
      <c r="B97" s="765"/>
      <c r="C97" s="765"/>
      <c r="D97" s="765"/>
      <c r="E97" s="765"/>
      <c r="F97" s="765"/>
      <c r="G97" s="765"/>
      <c r="H97" s="328" t="s">
        <v>950</v>
      </c>
      <c r="I97" s="328" t="s">
        <v>2566</v>
      </c>
      <c r="J97" s="767"/>
      <c r="K97" s="767"/>
      <c r="L97" s="767"/>
      <c r="M97" s="847"/>
      <c r="N97" s="844"/>
      <c r="O97" s="844"/>
      <c r="P97" s="844"/>
      <c r="Q97" s="850"/>
      <c r="R97" s="765"/>
    </row>
    <row r="98" spans="1:18" ht="24" x14ac:dyDescent="0.25">
      <c r="A98" s="765"/>
      <c r="B98" s="765"/>
      <c r="C98" s="765"/>
      <c r="D98" s="765"/>
      <c r="E98" s="765"/>
      <c r="F98" s="765"/>
      <c r="G98" s="783" t="s">
        <v>860</v>
      </c>
      <c r="H98" s="328" t="s">
        <v>2567</v>
      </c>
      <c r="I98" s="328">
        <v>2</v>
      </c>
      <c r="J98" s="767"/>
      <c r="K98" s="767"/>
      <c r="L98" s="767"/>
      <c r="M98" s="847"/>
      <c r="N98" s="844"/>
      <c r="O98" s="844"/>
      <c r="P98" s="844"/>
      <c r="Q98" s="850"/>
      <c r="R98" s="765"/>
    </row>
    <row r="99" spans="1:18" ht="48" x14ac:dyDescent="0.25">
      <c r="A99" s="765"/>
      <c r="B99" s="765"/>
      <c r="C99" s="765"/>
      <c r="D99" s="765"/>
      <c r="E99" s="765"/>
      <c r="F99" s="765"/>
      <c r="G99" s="783"/>
      <c r="H99" s="328" t="s">
        <v>2568</v>
      </c>
      <c r="I99" s="328" t="s">
        <v>2569</v>
      </c>
      <c r="J99" s="767"/>
      <c r="K99" s="767"/>
      <c r="L99" s="767"/>
      <c r="M99" s="847"/>
      <c r="N99" s="844"/>
      <c r="O99" s="844"/>
      <c r="P99" s="844"/>
      <c r="Q99" s="850"/>
      <c r="R99" s="765"/>
    </row>
    <row r="100" spans="1:18" ht="24" x14ac:dyDescent="0.25">
      <c r="A100" s="765"/>
      <c r="B100" s="765"/>
      <c r="C100" s="765"/>
      <c r="D100" s="765"/>
      <c r="E100" s="765"/>
      <c r="F100" s="765"/>
      <c r="G100" s="783" t="s">
        <v>911</v>
      </c>
      <c r="H100" s="328" t="s">
        <v>930</v>
      </c>
      <c r="I100" s="328">
        <v>6</v>
      </c>
      <c r="J100" s="767"/>
      <c r="K100" s="767"/>
      <c r="L100" s="767"/>
      <c r="M100" s="847"/>
      <c r="N100" s="844"/>
      <c r="O100" s="844"/>
      <c r="P100" s="844"/>
      <c r="Q100" s="850"/>
      <c r="R100" s="765"/>
    </row>
    <row r="101" spans="1:18" ht="24" x14ac:dyDescent="0.25">
      <c r="A101" s="765"/>
      <c r="B101" s="765"/>
      <c r="C101" s="765"/>
      <c r="D101" s="765"/>
      <c r="E101" s="765"/>
      <c r="F101" s="765"/>
      <c r="G101" s="783"/>
      <c r="H101" s="328" t="s">
        <v>2570</v>
      </c>
      <c r="I101" s="328">
        <v>102</v>
      </c>
      <c r="J101" s="768"/>
      <c r="K101" s="768"/>
      <c r="L101" s="768"/>
      <c r="M101" s="848"/>
      <c r="N101" s="845"/>
      <c r="O101" s="845"/>
      <c r="P101" s="845"/>
      <c r="Q101" s="851"/>
      <c r="R101" s="765"/>
    </row>
    <row r="102" spans="1:18" ht="36" x14ac:dyDescent="0.25">
      <c r="A102" s="766">
        <v>27</v>
      </c>
      <c r="B102" s="766" t="s">
        <v>55</v>
      </c>
      <c r="C102" s="766">
        <v>1</v>
      </c>
      <c r="D102" s="766">
        <v>6</v>
      </c>
      <c r="E102" s="766" t="s">
        <v>2571</v>
      </c>
      <c r="F102" s="766" t="s">
        <v>3076</v>
      </c>
      <c r="G102" s="766" t="s">
        <v>725</v>
      </c>
      <c r="H102" s="328" t="s">
        <v>851</v>
      </c>
      <c r="I102" s="328">
        <v>4</v>
      </c>
      <c r="J102" s="766" t="s">
        <v>2572</v>
      </c>
      <c r="K102" s="766"/>
      <c r="L102" s="856" t="s">
        <v>824</v>
      </c>
      <c r="M102" s="846"/>
      <c r="N102" s="843">
        <v>36841.9</v>
      </c>
      <c r="O102" s="843"/>
      <c r="P102" s="843">
        <v>36567.4</v>
      </c>
      <c r="Q102" s="849" t="s">
        <v>906</v>
      </c>
      <c r="R102" s="765" t="s">
        <v>907</v>
      </c>
    </row>
    <row r="103" spans="1:18" x14ac:dyDescent="0.25">
      <c r="A103" s="767"/>
      <c r="B103" s="767"/>
      <c r="C103" s="767"/>
      <c r="D103" s="767"/>
      <c r="E103" s="767"/>
      <c r="F103" s="767"/>
      <c r="G103" s="767"/>
      <c r="H103" s="328" t="s">
        <v>818</v>
      </c>
      <c r="I103" s="328">
        <v>200</v>
      </c>
      <c r="J103" s="767"/>
      <c r="K103" s="767"/>
      <c r="L103" s="857"/>
      <c r="M103" s="847"/>
      <c r="N103" s="844"/>
      <c r="O103" s="844"/>
      <c r="P103" s="844"/>
      <c r="Q103" s="850"/>
      <c r="R103" s="765"/>
    </row>
    <row r="104" spans="1:18" ht="24" x14ac:dyDescent="0.25">
      <c r="A104" s="767"/>
      <c r="B104" s="767"/>
      <c r="C104" s="767"/>
      <c r="D104" s="767"/>
      <c r="E104" s="767"/>
      <c r="F104" s="767"/>
      <c r="G104" s="767"/>
      <c r="H104" s="328" t="s">
        <v>2565</v>
      </c>
      <c r="I104" s="328">
        <v>0</v>
      </c>
      <c r="J104" s="767" t="s">
        <v>905</v>
      </c>
      <c r="K104" s="767"/>
      <c r="L104" s="857"/>
      <c r="M104" s="847"/>
      <c r="N104" s="844"/>
      <c r="O104" s="844"/>
      <c r="P104" s="844"/>
      <c r="Q104" s="850" t="s">
        <v>906</v>
      </c>
      <c r="R104" s="765" t="s">
        <v>907</v>
      </c>
    </row>
    <row r="105" spans="1:18" ht="24" x14ac:dyDescent="0.25">
      <c r="A105" s="768"/>
      <c r="B105" s="768"/>
      <c r="C105" s="768"/>
      <c r="D105" s="768"/>
      <c r="E105" s="768"/>
      <c r="F105" s="768"/>
      <c r="G105" s="768"/>
      <c r="H105" s="328" t="s">
        <v>950</v>
      </c>
      <c r="I105" s="328">
        <v>1</v>
      </c>
      <c r="J105" s="768"/>
      <c r="K105" s="768"/>
      <c r="L105" s="858"/>
      <c r="M105" s="848"/>
      <c r="N105" s="845"/>
      <c r="O105" s="845"/>
      <c r="P105" s="845"/>
      <c r="Q105" s="851"/>
      <c r="R105" s="765"/>
    </row>
    <row r="106" spans="1:18" ht="24" x14ac:dyDescent="0.25">
      <c r="A106" s="783">
        <v>28</v>
      </c>
      <c r="B106" s="783" t="s">
        <v>70</v>
      </c>
      <c r="C106" s="783">
        <v>1</v>
      </c>
      <c r="D106" s="783">
        <v>6</v>
      </c>
      <c r="E106" s="765" t="s">
        <v>2573</v>
      </c>
      <c r="F106" s="765" t="s">
        <v>2574</v>
      </c>
      <c r="G106" s="819" t="s">
        <v>860</v>
      </c>
      <c r="H106" s="328" t="s">
        <v>861</v>
      </c>
      <c r="I106" s="336" t="s">
        <v>215</v>
      </c>
      <c r="J106" s="765" t="s">
        <v>2575</v>
      </c>
      <c r="K106" s="783"/>
      <c r="L106" s="783" t="s">
        <v>824</v>
      </c>
      <c r="M106" s="770"/>
      <c r="N106" s="781">
        <v>24901</v>
      </c>
      <c r="O106" s="781"/>
      <c r="P106" s="781">
        <v>20074.400000000001</v>
      </c>
      <c r="Q106" s="814" t="s">
        <v>862</v>
      </c>
      <c r="R106" s="765" t="s">
        <v>863</v>
      </c>
    </row>
    <row r="107" spans="1:18" ht="48" x14ac:dyDescent="0.25">
      <c r="A107" s="783"/>
      <c r="B107" s="783"/>
      <c r="C107" s="783"/>
      <c r="D107" s="783"/>
      <c r="E107" s="765"/>
      <c r="F107" s="765"/>
      <c r="G107" s="820"/>
      <c r="H107" s="328" t="s">
        <v>864</v>
      </c>
      <c r="I107" s="333">
        <v>500</v>
      </c>
      <c r="J107" s="765"/>
      <c r="K107" s="783"/>
      <c r="L107" s="783"/>
      <c r="M107" s="770"/>
      <c r="N107" s="781"/>
      <c r="O107" s="781"/>
      <c r="P107" s="781"/>
      <c r="Q107" s="814"/>
      <c r="R107" s="765"/>
    </row>
    <row r="108" spans="1:18" ht="36" x14ac:dyDescent="0.25">
      <c r="A108" s="783"/>
      <c r="B108" s="783"/>
      <c r="C108" s="783"/>
      <c r="D108" s="783"/>
      <c r="E108" s="783"/>
      <c r="F108" s="783"/>
      <c r="G108" s="330" t="s">
        <v>839</v>
      </c>
      <c r="H108" s="330" t="s">
        <v>1263</v>
      </c>
      <c r="I108" s="333">
        <v>1000</v>
      </c>
      <c r="J108" s="783"/>
      <c r="K108" s="783"/>
      <c r="L108" s="783"/>
      <c r="M108" s="770"/>
      <c r="N108" s="781"/>
      <c r="O108" s="781"/>
      <c r="P108" s="781"/>
      <c r="Q108" s="815"/>
      <c r="R108" s="783"/>
    </row>
    <row r="109" spans="1:18" ht="36" x14ac:dyDescent="0.25">
      <c r="A109" s="859">
        <v>29</v>
      </c>
      <c r="B109" s="783" t="s">
        <v>70</v>
      </c>
      <c r="C109" s="783">
        <v>1</v>
      </c>
      <c r="D109" s="783">
        <v>6</v>
      </c>
      <c r="E109" s="765" t="s">
        <v>2576</v>
      </c>
      <c r="F109" s="765" t="s">
        <v>2577</v>
      </c>
      <c r="G109" s="765" t="s">
        <v>725</v>
      </c>
      <c r="H109" s="328" t="s">
        <v>851</v>
      </c>
      <c r="I109" s="328">
        <v>1</v>
      </c>
      <c r="J109" s="765" t="s">
        <v>2578</v>
      </c>
      <c r="K109" s="783"/>
      <c r="L109" s="783" t="s">
        <v>138</v>
      </c>
      <c r="M109" s="770"/>
      <c r="N109" s="794">
        <v>15074.88</v>
      </c>
      <c r="O109" s="794"/>
      <c r="P109" s="794">
        <v>13275.58</v>
      </c>
      <c r="Q109" s="849" t="s">
        <v>862</v>
      </c>
      <c r="R109" s="765" t="s">
        <v>863</v>
      </c>
    </row>
    <row r="110" spans="1:18" x14ac:dyDescent="0.25">
      <c r="A110" s="860"/>
      <c r="B110" s="783"/>
      <c r="C110" s="783"/>
      <c r="D110" s="783"/>
      <c r="E110" s="765"/>
      <c r="F110" s="765"/>
      <c r="G110" s="765"/>
      <c r="H110" s="328" t="s">
        <v>818</v>
      </c>
      <c r="I110" s="328">
        <v>200</v>
      </c>
      <c r="J110" s="765"/>
      <c r="K110" s="783"/>
      <c r="L110" s="783"/>
      <c r="M110" s="770"/>
      <c r="N110" s="795"/>
      <c r="O110" s="795"/>
      <c r="P110" s="795"/>
      <c r="Q110" s="850"/>
      <c r="R110" s="765"/>
    </row>
    <row r="111" spans="1:18" ht="24" x14ac:dyDescent="0.25">
      <c r="A111" s="860"/>
      <c r="B111" s="783"/>
      <c r="C111" s="783"/>
      <c r="D111" s="783"/>
      <c r="E111" s="765"/>
      <c r="F111" s="765"/>
      <c r="G111" s="765"/>
      <c r="H111" s="328" t="s">
        <v>2565</v>
      </c>
      <c r="I111" s="328">
        <v>0</v>
      </c>
      <c r="J111" s="765"/>
      <c r="K111" s="783"/>
      <c r="L111" s="783"/>
      <c r="M111" s="770"/>
      <c r="N111" s="795"/>
      <c r="O111" s="795"/>
      <c r="P111" s="795"/>
      <c r="Q111" s="850"/>
      <c r="R111" s="765"/>
    </row>
    <row r="112" spans="1:18" ht="24" x14ac:dyDescent="0.25">
      <c r="A112" s="860"/>
      <c r="B112" s="783"/>
      <c r="C112" s="783"/>
      <c r="D112" s="783"/>
      <c r="E112" s="765"/>
      <c r="F112" s="765"/>
      <c r="G112" s="765"/>
      <c r="H112" s="328" t="s">
        <v>950</v>
      </c>
      <c r="I112" s="328">
        <v>0</v>
      </c>
      <c r="J112" s="765"/>
      <c r="K112" s="783"/>
      <c r="L112" s="783"/>
      <c r="M112" s="770"/>
      <c r="N112" s="795"/>
      <c r="O112" s="795"/>
      <c r="P112" s="795"/>
      <c r="Q112" s="850"/>
      <c r="R112" s="765"/>
    </row>
    <row r="113" spans="1:18" ht="24" x14ac:dyDescent="0.25">
      <c r="A113" s="860"/>
      <c r="B113" s="783"/>
      <c r="C113" s="783"/>
      <c r="D113" s="783"/>
      <c r="E113" s="765"/>
      <c r="F113" s="765"/>
      <c r="G113" s="783" t="s">
        <v>911</v>
      </c>
      <c r="H113" s="328" t="s">
        <v>930</v>
      </c>
      <c r="I113" s="328">
        <v>3</v>
      </c>
      <c r="J113" s="765"/>
      <c r="K113" s="783"/>
      <c r="L113" s="783"/>
      <c r="M113" s="770"/>
      <c r="N113" s="795"/>
      <c r="O113" s="795"/>
      <c r="P113" s="795"/>
      <c r="Q113" s="850"/>
      <c r="R113" s="765"/>
    </row>
    <row r="114" spans="1:18" ht="24" x14ac:dyDescent="0.25">
      <c r="A114" s="860"/>
      <c r="B114" s="783"/>
      <c r="C114" s="783"/>
      <c r="D114" s="783"/>
      <c r="E114" s="765"/>
      <c r="F114" s="765"/>
      <c r="G114" s="783"/>
      <c r="H114" s="328" t="s">
        <v>2570</v>
      </c>
      <c r="I114" s="328">
        <v>30</v>
      </c>
      <c r="J114" s="765"/>
      <c r="K114" s="783"/>
      <c r="L114" s="783"/>
      <c r="M114" s="770"/>
      <c r="N114" s="796"/>
      <c r="O114" s="796"/>
      <c r="P114" s="796"/>
      <c r="Q114" s="851"/>
      <c r="R114" s="765"/>
    </row>
    <row r="115" spans="1:18" ht="36" x14ac:dyDescent="0.25">
      <c r="A115" s="783">
        <v>30</v>
      </c>
      <c r="B115" s="783" t="s">
        <v>59</v>
      </c>
      <c r="C115" s="783">
        <v>1</v>
      </c>
      <c r="D115" s="783">
        <v>6</v>
      </c>
      <c r="E115" s="765" t="s">
        <v>2579</v>
      </c>
      <c r="F115" s="765" t="s">
        <v>2580</v>
      </c>
      <c r="G115" s="765" t="s">
        <v>725</v>
      </c>
      <c r="H115" s="328" t="s">
        <v>851</v>
      </c>
      <c r="I115" s="328">
        <v>5</v>
      </c>
      <c r="J115" s="765" t="s">
        <v>3077</v>
      </c>
      <c r="K115" s="783"/>
      <c r="L115" s="783" t="s">
        <v>138</v>
      </c>
      <c r="M115" s="770"/>
      <c r="N115" s="794">
        <v>40004</v>
      </c>
      <c r="O115" s="794"/>
      <c r="P115" s="794">
        <v>31144.799999999999</v>
      </c>
      <c r="Q115" s="849" t="s">
        <v>2581</v>
      </c>
      <c r="R115" s="765" t="s">
        <v>2582</v>
      </c>
    </row>
    <row r="116" spans="1:18" x14ac:dyDescent="0.25">
      <c r="A116" s="783"/>
      <c r="B116" s="783"/>
      <c r="C116" s="783"/>
      <c r="D116" s="783"/>
      <c r="E116" s="765"/>
      <c r="F116" s="765"/>
      <c r="G116" s="765"/>
      <c r="H116" s="328" t="s">
        <v>818</v>
      </c>
      <c r="I116" s="328">
        <v>100</v>
      </c>
      <c r="J116" s="765"/>
      <c r="K116" s="783"/>
      <c r="L116" s="783"/>
      <c r="M116" s="770"/>
      <c r="N116" s="795"/>
      <c r="O116" s="795"/>
      <c r="P116" s="795"/>
      <c r="Q116" s="850"/>
      <c r="R116" s="765"/>
    </row>
    <row r="117" spans="1:18" ht="24" x14ac:dyDescent="0.25">
      <c r="A117" s="783"/>
      <c r="B117" s="783"/>
      <c r="C117" s="783"/>
      <c r="D117" s="783"/>
      <c r="E117" s="765"/>
      <c r="F117" s="765"/>
      <c r="G117" s="765"/>
      <c r="H117" s="328" t="s">
        <v>2565</v>
      </c>
      <c r="I117" s="328">
        <v>2</v>
      </c>
      <c r="J117" s="765"/>
      <c r="K117" s="783"/>
      <c r="L117" s="783"/>
      <c r="M117" s="770"/>
      <c r="N117" s="795"/>
      <c r="O117" s="795"/>
      <c r="P117" s="795"/>
      <c r="Q117" s="850"/>
      <c r="R117" s="765"/>
    </row>
    <row r="118" spans="1:18" ht="24" x14ac:dyDescent="0.25">
      <c r="A118" s="783"/>
      <c r="B118" s="783"/>
      <c r="C118" s="783"/>
      <c r="D118" s="783"/>
      <c r="E118" s="765"/>
      <c r="F118" s="765"/>
      <c r="G118" s="765"/>
      <c r="H118" s="328" t="s">
        <v>950</v>
      </c>
      <c r="I118" s="328">
        <v>29</v>
      </c>
      <c r="J118" s="765"/>
      <c r="K118" s="783"/>
      <c r="L118" s="783"/>
      <c r="M118" s="770"/>
      <c r="N118" s="795"/>
      <c r="O118" s="795"/>
      <c r="P118" s="795"/>
      <c r="Q118" s="850"/>
      <c r="R118" s="765"/>
    </row>
    <row r="119" spans="1:18" x14ac:dyDescent="0.25">
      <c r="A119" s="783"/>
      <c r="B119" s="783"/>
      <c r="C119" s="783"/>
      <c r="D119" s="783"/>
      <c r="E119" s="765"/>
      <c r="F119" s="765"/>
      <c r="G119" s="819" t="s">
        <v>839</v>
      </c>
      <c r="H119" s="766" t="s">
        <v>1263</v>
      </c>
      <c r="I119" s="766">
        <v>1</v>
      </c>
      <c r="J119" s="765"/>
      <c r="K119" s="783"/>
      <c r="L119" s="783"/>
      <c r="M119" s="770"/>
      <c r="N119" s="795"/>
      <c r="O119" s="795"/>
      <c r="P119" s="795"/>
      <c r="Q119" s="850"/>
      <c r="R119" s="765"/>
    </row>
    <row r="120" spans="1:18" x14ac:dyDescent="0.25">
      <c r="A120" s="783"/>
      <c r="B120" s="783"/>
      <c r="C120" s="783"/>
      <c r="D120" s="783"/>
      <c r="E120" s="765"/>
      <c r="F120" s="765"/>
      <c r="G120" s="820" t="s">
        <v>839</v>
      </c>
      <c r="H120" s="768"/>
      <c r="I120" s="768"/>
      <c r="J120" s="765"/>
      <c r="K120" s="783"/>
      <c r="L120" s="783"/>
      <c r="M120" s="770"/>
      <c r="N120" s="796"/>
      <c r="O120" s="796"/>
      <c r="P120" s="796"/>
      <c r="Q120" s="851"/>
      <c r="R120" s="765"/>
    </row>
    <row r="121" spans="1:18" ht="36" x14ac:dyDescent="0.25">
      <c r="A121" s="766">
        <v>31</v>
      </c>
      <c r="B121" s="766" t="s">
        <v>70</v>
      </c>
      <c r="C121" s="766">
        <v>1</v>
      </c>
      <c r="D121" s="766">
        <v>6</v>
      </c>
      <c r="E121" s="766" t="s">
        <v>2583</v>
      </c>
      <c r="F121" s="766" t="s">
        <v>2584</v>
      </c>
      <c r="G121" s="330" t="s">
        <v>839</v>
      </c>
      <c r="H121" s="330" t="s">
        <v>1263</v>
      </c>
      <c r="I121" s="330">
        <v>3</v>
      </c>
      <c r="J121" s="766" t="s">
        <v>2585</v>
      </c>
      <c r="K121" s="785"/>
      <c r="L121" s="785" t="s">
        <v>840</v>
      </c>
      <c r="M121" s="788"/>
      <c r="N121" s="794">
        <v>14077.4</v>
      </c>
      <c r="O121" s="794"/>
      <c r="P121" s="794">
        <v>12599</v>
      </c>
      <c r="Q121" s="849" t="s">
        <v>825</v>
      </c>
      <c r="R121" s="765" t="s">
        <v>826</v>
      </c>
    </row>
    <row r="122" spans="1:18" ht="45" customHeight="1" x14ac:dyDescent="0.25">
      <c r="A122" s="767"/>
      <c r="B122" s="767"/>
      <c r="C122" s="767"/>
      <c r="D122" s="767"/>
      <c r="E122" s="767"/>
      <c r="F122" s="767"/>
      <c r="G122" s="330" t="s">
        <v>919</v>
      </c>
      <c r="H122" s="330" t="s">
        <v>2586</v>
      </c>
      <c r="I122" s="330">
        <v>1</v>
      </c>
      <c r="J122" s="767"/>
      <c r="K122" s="786"/>
      <c r="L122" s="786"/>
      <c r="M122" s="789"/>
      <c r="N122" s="795"/>
      <c r="O122" s="795"/>
      <c r="P122" s="795"/>
      <c r="Q122" s="850"/>
      <c r="R122" s="766"/>
    </row>
    <row r="123" spans="1:18" ht="24" x14ac:dyDescent="0.25">
      <c r="A123" s="819">
        <v>32</v>
      </c>
      <c r="B123" s="819" t="s">
        <v>59</v>
      </c>
      <c r="C123" s="819">
        <v>1</v>
      </c>
      <c r="D123" s="819">
        <v>6</v>
      </c>
      <c r="E123" s="766" t="s">
        <v>3078</v>
      </c>
      <c r="F123" s="766" t="s">
        <v>3079</v>
      </c>
      <c r="G123" s="765" t="s">
        <v>873</v>
      </c>
      <c r="H123" s="328" t="s">
        <v>874</v>
      </c>
      <c r="I123" s="336" t="s">
        <v>215</v>
      </c>
      <c r="J123" s="766" t="s">
        <v>3180</v>
      </c>
      <c r="K123" s="819"/>
      <c r="L123" s="819" t="s">
        <v>55</v>
      </c>
      <c r="M123" s="788"/>
      <c r="N123" s="794">
        <v>16689.88</v>
      </c>
      <c r="O123" s="794"/>
      <c r="P123" s="794">
        <v>14959.88</v>
      </c>
      <c r="Q123" s="849" t="s">
        <v>2587</v>
      </c>
      <c r="R123" s="765" t="s">
        <v>2588</v>
      </c>
    </row>
    <row r="124" spans="1:18" ht="50.25" customHeight="1" x14ac:dyDescent="0.25">
      <c r="A124" s="842"/>
      <c r="B124" s="842"/>
      <c r="C124" s="842"/>
      <c r="D124" s="842"/>
      <c r="E124" s="767"/>
      <c r="F124" s="767"/>
      <c r="G124" s="765"/>
      <c r="H124" s="328" t="s">
        <v>818</v>
      </c>
      <c r="I124" s="336" t="s">
        <v>2589</v>
      </c>
      <c r="J124" s="767"/>
      <c r="K124" s="842"/>
      <c r="L124" s="842"/>
      <c r="M124" s="789"/>
      <c r="N124" s="795"/>
      <c r="O124" s="795"/>
      <c r="P124" s="795"/>
      <c r="Q124" s="850"/>
      <c r="R124" s="765"/>
    </row>
    <row r="125" spans="1:18" ht="24" x14ac:dyDescent="0.25">
      <c r="A125" s="842"/>
      <c r="B125" s="842"/>
      <c r="C125" s="842"/>
      <c r="D125" s="842"/>
      <c r="E125" s="767"/>
      <c r="F125" s="767"/>
      <c r="G125" s="765"/>
      <c r="H125" s="328" t="s">
        <v>2590</v>
      </c>
      <c r="I125" s="336" t="s">
        <v>2591</v>
      </c>
      <c r="J125" s="767"/>
      <c r="K125" s="842"/>
      <c r="L125" s="842"/>
      <c r="M125" s="789"/>
      <c r="N125" s="795"/>
      <c r="O125" s="795"/>
      <c r="P125" s="795"/>
      <c r="Q125" s="850"/>
      <c r="R125" s="765"/>
    </row>
    <row r="126" spans="1:18" ht="45" customHeight="1" x14ac:dyDescent="0.25">
      <c r="A126" s="820"/>
      <c r="B126" s="820"/>
      <c r="C126" s="820"/>
      <c r="D126" s="820"/>
      <c r="E126" s="768"/>
      <c r="F126" s="768"/>
      <c r="G126" s="765"/>
      <c r="H126" s="328" t="s">
        <v>2592</v>
      </c>
      <c r="I126" s="336" t="s">
        <v>2593</v>
      </c>
      <c r="J126" s="768"/>
      <c r="K126" s="820"/>
      <c r="L126" s="820"/>
      <c r="M126" s="790"/>
      <c r="N126" s="796"/>
      <c r="O126" s="796"/>
      <c r="P126" s="796"/>
      <c r="Q126" s="851"/>
      <c r="R126" s="765"/>
    </row>
    <row r="127" spans="1:18" ht="24" x14ac:dyDescent="0.25">
      <c r="A127" s="766">
        <v>33</v>
      </c>
      <c r="B127" s="766" t="s">
        <v>70</v>
      </c>
      <c r="C127" s="766">
        <v>1</v>
      </c>
      <c r="D127" s="766">
        <v>6</v>
      </c>
      <c r="E127" s="766" t="s">
        <v>2594</v>
      </c>
      <c r="F127" s="766" t="s">
        <v>3080</v>
      </c>
      <c r="G127" s="768" t="s">
        <v>613</v>
      </c>
      <c r="H127" s="334" t="s">
        <v>813</v>
      </c>
      <c r="I127" s="337" t="s">
        <v>215</v>
      </c>
      <c r="J127" s="766" t="s">
        <v>2595</v>
      </c>
      <c r="K127" s="785"/>
      <c r="L127" s="785" t="s">
        <v>138</v>
      </c>
      <c r="M127" s="788"/>
      <c r="N127" s="794">
        <v>20670</v>
      </c>
      <c r="O127" s="794"/>
      <c r="P127" s="794">
        <v>18290</v>
      </c>
      <c r="Q127" s="849" t="s">
        <v>825</v>
      </c>
      <c r="R127" s="765" t="s">
        <v>826</v>
      </c>
    </row>
    <row r="128" spans="1:18" x14ac:dyDescent="0.25">
      <c r="A128" s="767"/>
      <c r="B128" s="767"/>
      <c r="C128" s="767"/>
      <c r="D128" s="767"/>
      <c r="E128" s="767"/>
      <c r="F128" s="767"/>
      <c r="G128" s="765"/>
      <c r="H128" s="329" t="s">
        <v>818</v>
      </c>
      <c r="I128" s="336" t="s">
        <v>2596</v>
      </c>
      <c r="J128" s="767"/>
      <c r="K128" s="786"/>
      <c r="L128" s="786"/>
      <c r="M128" s="789"/>
      <c r="N128" s="795"/>
      <c r="O128" s="795"/>
      <c r="P128" s="795"/>
      <c r="Q128" s="850"/>
      <c r="R128" s="765"/>
    </row>
    <row r="129" spans="1:18" ht="24" x14ac:dyDescent="0.25">
      <c r="A129" s="767"/>
      <c r="B129" s="767"/>
      <c r="C129" s="767"/>
      <c r="D129" s="767"/>
      <c r="E129" s="767"/>
      <c r="F129" s="767"/>
      <c r="G129" s="765"/>
      <c r="H129" s="329" t="s">
        <v>820</v>
      </c>
      <c r="I129" s="336" t="s">
        <v>713</v>
      </c>
      <c r="J129" s="767"/>
      <c r="K129" s="786"/>
      <c r="L129" s="786"/>
      <c r="M129" s="789"/>
      <c r="N129" s="795"/>
      <c r="O129" s="795"/>
      <c r="P129" s="795"/>
      <c r="Q129" s="850"/>
      <c r="R129" s="765"/>
    </row>
    <row r="130" spans="1:18" x14ac:dyDescent="0.25">
      <c r="A130" s="767"/>
      <c r="B130" s="767"/>
      <c r="C130" s="767"/>
      <c r="D130" s="767"/>
      <c r="E130" s="767"/>
      <c r="F130" s="767"/>
      <c r="G130" s="766" t="s">
        <v>2597</v>
      </c>
      <c r="H130" s="766" t="s">
        <v>847</v>
      </c>
      <c r="I130" s="852" t="s">
        <v>215</v>
      </c>
      <c r="J130" s="767"/>
      <c r="K130" s="786"/>
      <c r="L130" s="786"/>
      <c r="M130" s="789"/>
      <c r="N130" s="795"/>
      <c r="O130" s="795"/>
      <c r="P130" s="795"/>
      <c r="Q130" s="850"/>
      <c r="R130" s="765"/>
    </row>
    <row r="131" spans="1:18" ht="32.25" customHeight="1" x14ac:dyDescent="0.25">
      <c r="A131" s="767"/>
      <c r="B131" s="767"/>
      <c r="C131" s="767"/>
      <c r="D131" s="767"/>
      <c r="E131" s="767"/>
      <c r="F131" s="767"/>
      <c r="G131" s="767"/>
      <c r="H131" s="768"/>
      <c r="I131" s="854"/>
      <c r="J131" s="767"/>
      <c r="K131" s="786"/>
      <c r="L131" s="786"/>
      <c r="M131" s="789"/>
      <c r="N131" s="795"/>
      <c r="O131" s="795"/>
      <c r="P131" s="795"/>
      <c r="Q131" s="850"/>
      <c r="R131" s="765"/>
    </row>
    <row r="132" spans="1:18" x14ac:dyDescent="0.25">
      <c r="A132" s="767"/>
      <c r="B132" s="767"/>
      <c r="C132" s="767"/>
      <c r="D132" s="767"/>
      <c r="E132" s="767"/>
      <c r="F132" s="767"/>
      <c r="G132" s="767"/>
      <c r="H132" s="861" t="s">
        <v>848</v>
      </c>
      <c r="I132" s="766">
        <v>1000</v>
      </c>
      <c r="J132" s="767"/>
      <c r="K132" s="786"/>
      <c r="L132" s="786"/>
      <c r="M132" s="789"/>
      <c r="N132" s="795"/>
      <c r="O132" s="795"/>
      <c r="P132" s="795"/>
      <c r="Q132" s="850"/>
      <c r="R132" s="765"/>
    </row>
    <row r="133" spans="1:18" x14ac:dyDescent="0.25">
      <c r="A133" s="768"/>
      <c r="B133" s="768"/>
      <c r="C133" s="768"/>
      <c r="D133" s="768"/>
      <c r="E133" s="768"/>
      <c r="F133" s="768"/>
      <c r="G133" s="768"/>
      <c r="H133" s="862"/>
      <c r="I133" s="768"/>
      <c r="J133" s="768"/>
      <c r="K133" s="787"/>
      <c r="L133" s="787"/>
      <c r="M133" s="790"/>
      <c r="N133" s="796"/>
      <c r="O133" s="796"/>
      <c r="P133" s="796"/>
      <c r="Q133" s="851"/>
      <c r="R133" s="765"/>
    </row>
    <row r="134" spans="1:18" ht="24" x14ac:dyDescent="0.25">
      <c r="A134" s="766">
        <v>34</v>
      </c>
      <c r="B134" s="766" t="s">
        <v>70</v>
      </c>
      <c r="C134" s="766">
        <v>5</v>
      </c>
      <c r="D134" s="766">
        <v>4</v>
      </c>
      <c r="E134" s="766" t="s">
        <v>2598</v>
      </c>
      <c r="F134" s="766" t="s">
        <v>3081</v>
      </c>
      <c r="G134" s="765" t="s">
        <v>613</v>
      </c>
      <c r="H134" s="329" t="s">
        <v>813</v>
      </c>
      <c r="I134" s="336" t="s">
        <v>215</v>
      </c>
      <c r="J134" s="766" t="s">
        <v>2599</v>
      </c>
      <c r="K134" s="785"/>
      <c r="L134" s="785" t="s">
        <v>840</v>
      </c>
      <c r="M134" s="788"/>
      <c r="N134" s="794">
        <v>36232.300000000003</v>
      </c>
      <c r="O134" s="794"/>
      <c r="P134" s="794">
        <v>30808</v>
      </c>
      <c r="Q134" s="766" t="s">
        <v>825</v>
      </c>
      <c r="R134" s="766" t="s">
        <v>826</v>
      </c>
    </row>
    <row r="135" spans="1:18" x14ac:dyDescent="0.25">
      <c r="A135" s="767"/>
      <c r="B135" s="767"/>
      <c r="C135" s="767"/>
      <c r="D135" s="767"/>
      <c r="E135" s="767"/>
      <c r="F135" s="767"/>
      <c r="G135" s="765"/>
      <c r="H135" s="329" t="s">
        <v>818</v>
      </c>
      <c r="I135" s="336" t="s">
        <v>362</v>
      </c>
      <c r="J135" s="767"/>
      <c r="K135" s="786"/>
      <c r="L135" s="786"/>
      <c r="M135" s="789"/>
      <c r="N135" s="795"/>
      <c r="O135" s="795"/>
      <c r="P135" s="795"/>
      <c r="Q135" s="767"/>
      <c r="R135" s="767"/>
    </row>
    <row r="136" spans="1:18" ht="24" x14ac:dyDescent="0.25">
      <c r="A136" s="768"/>
      <c r="B136" s="768"/>
      <c r="C136" s="768"/>
      <c r="D136" s="768"/>
      <c r="E136" s="768"/>
      <c r="F136" s="768"/>
      <c r="G136" s="765"/>
      <c r="H136" s="329" t="s">
        <v>820</v>
      </c>
      <c r="I136" s="336" t="s">
        <v>1551</v>
      </c>
      <c r="J136" s="768"/>
      <c r="K136" s="787"/>
      <c r="L136" s="787"/>
      <c r="M136" s="790"/>
      <c r="N136" s="796"/>
      <c r="O136" s="796"/>
      <c r="P136" s="796"/>
      <c r="Q136" s="768"/>
      <c r="R136" s="768"/>
    </row>
    <row r="137" spans="1:18" ht="36" x14ac:dyDescent="0.25">
      <c r="A137" s="766">
        <v>35</v>
      </c>
      <c r="B137" s="766" t="s">
        <v>70</v>
      </c>
      <c r="C137" s="766">
        <v>5</v>
      </c>
      <c r="D137" s="766">
        <v>11</v>
      </c>
      <c r="E137" s="766" t="s">
        <v>2600</v>
      </c>
      <c r="F137" s="766" t="s">
        <v>3082</v>
      </c>
      <c r="G137" s="765" t="s">
        <v>725</v>
      </c>
      <c r="H137" s="328" t="s">
        <v>851</v>
      </c>
      <c r="I137" s="328">
        <v>5</v>
      </c>
      <c r="J137" s="766" t="s">
        <v>2601</v>
      </c>
      <c r="K137" s="785"/>
      <c r="L137" s="785" t="s">
        <v>840</v>
      </c>
      <c r="M137" s="788"/>
      <c r="N137" s="794">
        <v>45475</v>
      </c>
      <c r="O137" s="794"/>
      <c r="P137" s="794">
        <v>40900</v>
      </c>
      <c r="Q137" s="766" t="s">
        <v>2602</v>
      </c>
      <c r="R137" s="766" t="s">
        <v>2603</v>
      </c>
    </row>
    <row r="138" spans="1:18" x14ac:dyDescent="0.25">
      <c r="A138" s="767"/>
      <c r="B138" s="767"/>
      <c r="C138" s="767"/>
      <c r="D138" s="767"/>
      <c r="E138" s="767"/>
      <c r="F138" s="767"/>
      <c r="G138" s="765"/>
      <c r="H138" s="766" t="s">
        <v>818</v>
      </c>
      <c r="I138" s="766">
        <v>180</v>
      </c>
      <c r="J138" s="767"/>
      <c r="K138" s="786"/>
      <c r="L138" s="786"/>
      <c r="M138" s="789"/>
      <c r="N138" s="795"/>
      <c r="O138" s="795"/>
      <c r="P138" s="795"/>
      <c r="Q138" s="767"/>
      <c r="R138" s="767"/>
    </row>
    <row r="139" spans="1:18" x14ac:dyDescent="0.25">
      <c r="A139" s="767"/>
      <c r="B139" s="767"/>
      <c r="C139" s="767"/>
      <c r="D139" s="767"/>
      <c r="E139" s="767"/>
      <c r="F139" s="767"/>
      <c r="G139" s="765"/>
      <c r="H139" s="767"/>
      <c r="I139" s="767"/>
      <c r="J139" s="767"/>
      <c r="K139" s="786"/>
      <c r="L139" s="786"/>
      <c r="M139" s="789"/>
      <c r="N139" s="795"/>
      <c r="O139" s="795"/>
      <c r="P139" s="795"/>
      <c r="Q139" s="767"/>
      <c r="R139" s="767"/>
    </row>
    <row r="140" spans="1:18" x14ac:dyDescent="0.25">
      <c r="A140" s="767"/>
      <c r="B140" s="767"/>
      <c r="C140" s="767"/>
      <c r="D140" s="767"/>
      <c r="E140" s="767"/>
      <c r="F140" s="767"/>
      <c r="G140" s="765"/>
      <c r="H140" s="768"/>
      <c r="I140" s="768"/>
      <c r="J140" s="767"/>
      <c r="K140" s="786"/>
      <c r="L140" s="786"/>
      <c r="M140" s="789"/>
      <c r="N140" s="795"/>
      <c r="O140" s="795"/>
      <c r="P140" s="795"/>
      <c r="Q140" s="767"/>
      <c r="R140" s="767"/>
    </row>
    <row r="141" spans="1:18" x14ac:dyDescent="0.25">
      <c r="A141" s="767"/>
      <c r="B141" s="767"/>
      <c r="C141" s="767"/>
      <c r="D141" s="767"/>
      <c r="E141" s="767"/>
      <c r="F141" s="767"/>
      <c r="G141" s="783" t="s">
        <v>839</v>
      </c>
      <c r="H141" s="765" t="s">
        <v>1263</v>
      </c>
      <c r="I141" s="765" t="s">
        <v>2604</v>
      </c>
      <c r="J141" s="767"/>
      <c r="K141" s="786"/>
      <c r="L141" s="786"/>
      <c r="M141" s="789"/>
      <c r="N141" s="795"/>
      <c r="O141" s="795"/>
      <c r="P141" s="795"/>
      <c r="Q141" s="767"/>
      <c r="R141" s="767"/>
    </row>
    <row r="142" spans="1:18" x14ac:dyDescent="0.25">
      <c r="A142" s="768"/>
      <c r="B142" s="768"/>
      <c r="C142" s="768"/>
      <c r="D142" s="768"/>
      <c r="E142" s="768"/>
      <c r="F142" s="768"/>
      <c r="G142" s="783" t="s">
        <v>839</v>
      </c>
      <c r="H142" s="765"/>
      <c r="I142" s="765"/>
      <c r="J142" s="768"/>
      <c r="K142" s="787"/>
      <c r="L142" s="787"/>
      <c r="M142" s="790"/>
      <c r="N142" s="796"/>
      <c r="O142" s="796"/>
      <c r="P142" s="796"/>
      <c r="Q142" s="768"/>
      <c r="R142" s="768"/>
    </row>
    <row r="143" spans="1:18" ht="36" x14ac:dyDescent="0.25">
      <c r="A143" s="765">
        <v>36</v>
      </c>
      <c r="B143" s="765" t="s">
        <v>70</v>
      </c>
      <c r="C143" s="765" t="s">
        <v>499</v>
      </c>
      <c r="D143" s="765">
        <v>13</v>
      </c>
      <c r="E143" s="765" t="s">
        <v>2605</v>
      </c>
      <c r="F143" s="765" t="s">
        <v>2606</v>
      </c>
      <c r="G143" s="765" t="s">
        <v>725</v>
      </c>
      <c r="H143" s="328" t="s">
        <v>851</v>
      </c>
      <c r="I143" s="328">
        <v>7</v>
      </c>
      <c r="J143" s="766" t="s">
        <v>3083</v>
      </c>
      <c r="K143" s="766"/>
      <c r="L143" s="766" t="s">
        <v>840</v>
      </c>
      <c r="M143" s="846"/>
      <c r="N143" s="843">
        <v>48900</v>
      </c>
      <c r="O143" s="843"/>
      <c r="P143" s="843">
        <v>44000</v>
      </c>
      <c r="Q143" s="849" t="s">
        <v>2607</v>
      </c>
      <c r="R143" s="765" t="s">
        <v>2608</v>
      </c>
    </row>
    <row r="144" spans="1:18" x14ac:dyDescent="0.25">
      <c r="A144" s="765"/>
      <c r="B144" s="765"/>
      <c r="C144" s="765"/>
      <c r="D144" s="765"/>
      <c r="E144" s="765"/>
      <c r="F144" s="765"/>
      <c r="G144" s="765"/>
      <c r="H144" s="766" t="s">
        <v>818</v>
      </c>
      <c r="I144" s="766">
        <v>140</v>
      </c>
      <c r="J144" s="767"/>
      <c r="K144" s="767"/>
      <c r="L144" s="767"/>
      <c r="M144" s="847"/>
      <c r="N144" s="844"/>
      <c r="O144" s="844"/>
      <c r="P144" s="844"/>
      <c r="Q144" s="850"/>
      <c r="R144" s="765"/>
    </row>
    <row r="145" spans="1:18" x14ac:dyDescent="0.25">
      <c r="A145" s="765"/>
      <c r="B145" s="765"/>
      <c r="C145" s="765"/>
      <c r="D145" s="765"/>
      <c r="E145" s="765"/>
      <c r="F145" s="765"/>
      <c r="G145" s="765"/>
      <c r="H145" s="767"/>
      <c r="I145" s="767"/>
      <c r="J145" s="767"/>
      <c r="K145" s="767"/>
      <c r="L145" s="767"/>
      <c r="M145" s="847"/>
      <c r="N145" s="844"/>
      <c r="O145" s="844"/>
      <c r="P145" s="844"/>
      <c r="Q145" s="850"/>
      <c r="R145" s="765"/>
    </row>
    <row r="146" spans="1:18" x14ac:dyDescent="0.25">
      <c r="A146" s="765"/>
      <c r="B146" s="765"/>
      <c r="C146" s="765"/>
      <c r="D146" s="765"/>
      <c r="E146" s="765"/>
      <c r="F146" s="765"/>
      <c r="G146" s="765"/>
      <c r="H146" s="768"/>
      <c r="I146" s="768"/>
      <c r="J146" s="767"/>
      <c r="K146" s="767"/>
      <c r="L146" s="767"/>
      <c r="M146" s="847"/>
      <c r="N146" s="844"/>
      <c r="O146" s="844"/>
      <c r="P146" s="844"/>
      <c r="Q146" s="850"/>
      <c r="R146" s="765"/>
    </row>
    <row r="147" spans="1:18" ht="24" x14ac:dyDescent="0.25">
      <c r="A147" s="765"/>
      <c r="B147" s="765"/>
      <c r="C147" s="765"/>
      <c r="D147" s="765"/>
      <c r="E147" s="765"/>
      <c r="F147" s="765"/>
      <c r="G147" s="783" t="s">
        <v>860</v>
      </c>
      <c r="H147" s="328" t="s">
        <v>2567</v>
      </c>
      <c r="I147" s="328">
        <v>1</v>
      </c>
      <c r="J147" s="767"/>
      <c r="K147" s="767"/>
      <c r="L147" s="767"/>
      <c r="M147" s="847"/>
      <c r="N147" s="844"/>
      <c r="O147" s="844"/>
      <c r="P147" s="844"/>
      <c r="Q147" s="850"/>
      <c r="R147" s="765"/>
    </row>
    <row r="148" spans="1:18" ht="48" x14ac:dyDescent="0.25">
      <c r="A148" s="765"/>
      <c r="B148" s="765"/>
      <c r="C148" s="765"/>
      <c r="D148" s="765"/>
      <c r="E148" s="765"/>
      <c r="F148" s="765"/>
      <c r="G148" s="783"/>
      <c r="H148" s="328" t="s">
        <v>2568</v>
      </c>
      <c r="I148" s="328">
        <v>500</v>
      </c>
      <c r="J148" s="767"/>
      <c r="K148" s="767"/>
      <c r="L148" s="767"/>
      <c r="M148" s="847"/>
      <c r="N148" s="844"/>
      <c r="O148" s="844"/>
      <c r="P148" s="844"/>
      <c r="Q148" s="850"/>
      <c r="R148" s="765"/>
    </row>
    <row r="149" spans="1:18" ht="24" x14ac:dyDescent="0.25">
      <c r="A149" s="765"/>
      <c r="B149" s="765"/>
      <c r="C149" s="765"/>
      <c r="D149" s="765"/>
      <c r="E149" s="765"/>
      <c r="F149" s="765"/>
      <c r="G149" s="783" t="s">
        <v>911</v>
      </c>
      <c r="H149" s="328" t="s">
        <v>930</v>
      </c>
      <c r="I149" s="328">
        <v>1</v>
      </c>
      <c r="J149" s="767"/>
      <c r="K149" s="767"/>
      <c r="L149" s="767"/>
      <c r="M149" s="847"/>
      <c r="N149" s="844"/>
      <c r="O149" s="844"/>
      <c r="P149" s="844"/>
      <c r="Q149" s="850"/>
      <c r="R149" s="765"/>
    </row>
    <row r="150" spans="1:18" ht="24" x14ac:dyDescent="0.25">
      <c r="A150" s="765"/>
      <c r="B150" s="765"/>
      <c r="C150" s="765"/>
      <c r="D150" s="765"/>
      <c r="E150" s="765"/>
      <c r="F150" s="765"/>
      <c r="G150" s="783"/>
      <c r="H150" s="328" t="s">
        <v>2570</v>
      </c>
      <c r="I150" s="328">
        <v>10</v>
      </c>
      <c r="J150" s="768"/>
      <c r="K150" s="768"/>
      <c r="L150" s="768"/>
      <c r="M150" s="848"/>
      <c r="N150" s="845"/>
      <c r="O150" s="845"/>
      <c r="P150" s="845"/>
      <c r="Q150" s="851"/>
      <c r="R150" s="765"/>
    </row>
    <row r="151" spans="1:18" ht="36" x14ac:dyDescent="0.25">
      <c r="A151" s="819">
        <v>37</v>
      </c>
      <c r="B151" s="819" t="s">
        <v>55</v>
      </c>
      <c r="C151" s="766">
        <v>1</v>
      </c>
      <c r="D151" s="766">
        <v>6</v>
      </c>
      <c r="E151" s="766" t="s">
        <v>3084</v>
      </c>
      <c r="F151" s="766" t="s">
        <v>3085</v>
      </c>
      <c r="G151" s="819" t="s">
        <v>725</v>
      </c>
      <c r="H151" s="328" t="s">
        <v>851</v>
      </c>
      <c r="I151" s="328">
        <v>12</v>
      </c>
      <c r="J151" s="766" t="s">
        <v>3086</v>
      </c>
      <c r="K151" s="766"/>
      <c r="L151" s="766" t="s">
        <v>840</v>
      </c>
      <c r="M151" s="846"/>
      <c r="N151" s="843">
        <v>68211.839999999997</v>
      </c>
      <c r="O151" s="843"/>
      <c r="P151" s="843">
        <v>46536.22</v>
      </c>
      <c r="Q151" s="849" t="s">
        <v>949</v>
      </c>
      <c r="R151" s="765" t="s">
        <v>849</v>
      </c>
    </row>
    <row r="152" spans="1:18" x14ac:dyDescent="0.25">
      <c r="A152" s="842"/>
      <c r="B152" s="842"/>
      <c r="C152" s="767"/>
      <c r="D152" s="767"/>
      <c r="E152" s="767"/>
      <c r="F152" s="767"/>
      <c r="G152" s="842"/>
      <c r="H152" s="328" t="s">
        <v>818</v>
      </c>
      <c r="I152" s="328">
        <v>112</v>
      </c>
      <c r="J152" s="767"/>
      <c r="K152" s="767"/>
      <c r="L152" s="767"/>
      <c r="M152" s="847"/>
      <c r="N152" s="844"/>
      <c r="O152" s="844"/>
      <c r="P152" s="844"/>
      <c r="Q152" s="850"/>
      <c r="R152" s="765"/>
    </row>
    <row r="153" spans="1:18" ht="24" x14ac:dyDescent="0.25">
      <c r="A153" s="842"/>
      <c r="B153" s="842"/>
      <c r="C153" s="767"/>
      <c r="D153" s="767"/>
      <c r="E153" s="767"/>
      <c r="F153" s="767"/>
      <c r="G153" s="842"/>
      <c r="H153" s="330" t="s">
        <v>2590</v>
      </c>
      <c r="I153" s="330">
        <v>8</v>
      </c>
      <c r="J153" s="767"/>
      <c r="K153" s="767"/>
      <c r="L153" s="767"/>
      <c r="M153" s="847"/>
      <c r="N153" s="844"/>
      <c r="O153" s="844"/>
      <c r="P153" s="844"/>
      <c r="Q153" s="850"/>
      <c r="R153" s="765"/>
    </row>
    <row r="154" spans="1:18" ht="24" x14ac:dyDescent="0.25">
      <c r="A154" s="842"/>
      <c r="B154" s="842"/>
      <c r="C154" s="767"/>
      <c r="D154" s="767"/>
      <c r="E154" s="767"/>
      <c r="F154" s="767"/>
      <c r="G154" s="842"/>
      <c r="H154" s="330" t="s">
        <v>950</v>
      </c>
      <c r="I154" s="330">
        <v>8</v>
      </c>
      <c r="J154" s="767"/>
      <c r="K154" s="767"/>
      <c r="L154" s="767"/>
      <c r="M154" s="847"/>
      <c r="N154" s="844"/>
      <c r="O154" s="844"/>
      <c r="P154" s="844"/>
      <c r="Q154" s="850"/>
      <c r="R154" s="766"/>
    </row>
    <row r="155" spans="1:18" ht="36" x14ac:dyDescent="0.25">
      <c r="A155" s="766">
        <v>38</v>
      </c>
      <c r="B155" s="766" t="s">
        <v>38</v>
      </c>
      <c r="C155" s="766">
        <v>1</v>
      </c>
      <c r="D155" s="766">
        <v>6</v>
      </c>
      <c r="E155" s="766" t="s">
        <v>2609</v>
      </c>
      <c r="F155" s="766" t="s">
        <v>3087</v>
      </c>
      <c r="G155" s="330" t="s">
        <v>839</v>
      </c>
      <c r="H155" s="330" t="s">
        <v>1263</v>
      </c>
      <c r="I155" s="330">
        <v>1</v>
      </c>
      <c r="J155" s="766" t="s">
        <v>3088</v>
      </c>
      <c r="K155" s="766"/>
      <c r="L155" s="766" t="s">
        <v>840</v>
      </c>
      <c r="M155" s="846"/>
      <c r="N155" s="843">
        <v>93269.58</v>
      </c>
      <c r="O155" s="843"/>
      <c r="P155" s="843">
        <v>68829</v>
      </c>
      <c r="Q155" s="766" t="s">
        <v>949</v>
      </c>
      <c r="R155" s="766" t="s">
        <v>849</v>
      </c>
    </row>
    <row r="156" spans="1:18" ht="24" x14ac:dyDescent="0.25">
      <c r="A156" s="767"/>
      <c r="B156" s="767"/>
      <c r="C156" s="767"/>
      <c r="D156" s="767"/>
      <c r="E156" s="767"/>
      <c r="F156" s="767"/>
      <c r="G156" s="765" t="s">
        <v>911</v>
      </c>
      <c r="H156" s="328" t="s">
        <v>930</v>
      </c>
      <c r="I156" s="328">
        <v>1</v>
      </c>
      <c r="J156" s="767"/>
      <c r="K156" s="767"/>
      <c r="L156" s="767"/>
      <c r="M156" s="847"/>
      <c r="N156" s="844"/>
      <c r="O156" s="844"/>
      <c r="P156" s="844"/>
      <c r="Q156" s="767"/>
      <c r="R156" s="767"/>
    </row>
    <row r="157" spans="1:18" ht="24" x14ac:dyDescent="0.25">
      <c r="A157" s="767"/>
      <c r="B157" s="767"/>
      <c r="C157" s="767"/>
      <c r="D157" s="767"/>
      <c r="E157" s="767"/>
      <c r="F157" s="767"/>
      <c r="G157" s="765"/>
      <c r="H157" s="328" t="s">
        <v>2570</v>
      </c>
      <c r="I157" s="328">
        <v>62</v>
      </c>
      <c r="J157" s="767"/>
      <c r="K157" s="767"/>
      <c r="L157" s="767"/>
      <c r="M157" s="847"/>
      <c r="N157" s="844"/>
      <c r="O157" s="844"/>
      <c r="P157" s="844"/>
      <c r="Q157" s="767"/>
      <c r="R157" s="767"/>
    </row>
    <row r="158" spans="1:18" ht="36" x14ac:dyDescent="0.25">
      <c r="A158" s="767"/>
      <c r="B158" s="767"/>
      <c r="C158" s="767"/>
      <c r="D158" s="767"/>
      <c r="E158" s="767"/>
      <c r="F158" s="767"/>
      <c r="G158" s="766" t="s">
        <v>632</v>
      </c>
      <c r="H158" s="328" t="s">
        <v>2610</v>
      </c>
      <c r="I158" s="328">
        <v>5</v>
      </c>
      <c r="J158" s="767"/>
      <c r="K158" s="767"/>
      <c r="L158" s="767"/>
      <c r="M158" s="847"/>
      <c r="N158" s="844"/>
      <c r="O158" s="844"/>
      <c r="P158" s="844"/>
      <c r="Q158" s="767"/>
      <c r="R158" s="767"/>
    </row>
    <row r="159" spans="1:18" ht="60" x14ac:dyDescent="0.25">
      <c r="A159" s="767"/>
      <c r="B159" s="767"/>
      <c r="C159" s="767"/>
      <c r="D159" s="767"/>
      <c r="E159" s="767"/>
      <c r="F159" s="767"/>
      <c r="G159" s="767"/>
      <c r="H159" s="328" t="s">
        <v>2611</v>
      </c>
      <c r="I159" s="328">
        <v>5</v>
      </c>
      <c r="J159" s="767"/>
      <c r="K159" s="767"/>
      <c r="L159" s="767"/>
      <c r="M159" s="847"/>
      <c r="N159" s="844"/>
      <c r="O159" s="844"/>
      <c r="P159" s="844"/>
      <c r="Q159" s="767"/>
      <c r="R159" s="767"/>
    </row>
    <row r="160" spans="1:18" ht="24" x14ac:dyDescent="0.25">
      <c r="A160" s="768"/>
      <c r="B160" s="768"/>
      <c r="C160" s="768"/>
      <c r="D160" s="768"/>
      <c r="E160" s="768"/>
      <c r="F160" s="768"/>
      <c r="G160" s="768"/>
      <c r="H160" s="328" t="s">
        <v>3089</v>
      </c>
      <c r="I160" s="328">
        <v>2500</v>
      </c>
      <c r="J160" s="768"/>
      <c r="K160" s="768"/>
      <c r="L160" s="768"/>
      <c r="M160" s="848"/>
      <c r="N160" s="845"/>
      <c r="O160" s="845"/>
      <c r="P160" s="845"/>
      <c r="Q160" s="768"/>
      <c r="R160" s="768"/>
    </row>
    <row r="161" spans="1:18" ht="36" x14ac:dyDescent="0.25">
      <c r="A161" s="819">
        <v>39</v>
      </c>
      <c r="B161" s="819" t="s">
        <v>70</v>
      </c>
      <c r="C161" s="766">
        <v>1</v>
      </c>
      <c r="D161" s="766">
        <v>13</v>
      </c>
      <c r="E161" s="766" t="s">
        <v>2612</v>
      </c>
      <c r="F161" s="766" t="s">
        <v>3090</v>
      </c>
      <c r="G161" s="819" t="s">
        <v>725</v>
      </c>
      <c r="H161" s="328" t="s">
        <v>851</v>
      </c>
      <c r="I161" s="328">
        <v>2</v>
      </c>
      <c r="J161" s="766" t="s">
        <v>2613</v>
      </c>
      <c r="K161" s="766"/>
      <c r="L161" s="766" t="s">
        <v>840</v>
      </c>
      <c r="M161" s="846"/>
      <c r="N161" s="843">
        <v>18035.349999999999</v>
      </c>
      <c r="O161" s="843"/>
      <c r="P161" s="843">
        <v>14554.35</v>
      </c>
      <c r="Q161" s="849" t="s">
        <v>949</v>
      </c>
      <c r="R161" s="765" t="s">
        <v>849</v>
      </c>
    </row>
    <row r="162" spans="1:18" x14ac:dyDescent="0.25">
      <c r="A162" s="842"/>
      <c r="B162" s="842"/>
      <c r="C162" s="767"/>
      <c r="D162" s="767"/>
      <c r="E162" s="767"/>
      <c r="F162" s="767"/>
      <c r="G162" s="842"/>
      <c r="H162" s="328" t="s">
        <v>818</v>
      </c>
      <c r="I162" s="328">
        <v>15</v>
      </c>
      <c r="J162" s="767"/>
      <c r="K162" s="767"/>
      <c r="L162" s="767"/>
      <c r="M162" s="847"/>
      <c r="N162" s="844"/>
      <c r="O162" s="844"/>
      <c r="P162" s="844"/>
      <c r="Q162" s="850"/>
      <c r="R162" s="765"/>
    </row>
    <row r="163" spans="1:18" x14ac:dyDescent="0.25">
      <c r="A163" s="842"/>
      <c r="B163" s="842"/>
      <c r="C163" s="767"/>
      <c r="D163" s="767"/>
      <c r="E163" s="767"/>
      <c r="F163" s="767"/>
      <c r="G163" s="842"/>
      <c r="H163" s="766" t="s">
        <v>2614</v>
      </c>
      <c r="I163" s="766">
        <v>2</v>
      </c>
      <c r="J163" s="767"/>
      <c r="K163" s="767"/>
      <c r="L163" s="767"/>
      <c r="M163" s="847"/>
      <c r="N163" s="844"/>
      <c r="O163" s="844"/>
      <c r="P163" s="844"/>
      <c r="Q163" s="850"/>
      <c r="R163" s="765"/>
    </row>
    <row r="164" spans="1:18" x14ac:dyDescent="0.25">
      <c r="A164" s="842"/>
      <c r="B164" s="842"/>
      <c r="C164" s="767"/>
      <c r="D164" s="767"/>
      <c r="E164" s="767"/>
      <c r="F164" s="767"/>
      <c r="G164" s="296"/>
      <c r="H164" s="768"/>
      <c r="I164" s="768"/>
      <c r="J164" s="767"/>
      <c r="K164" s="767"/>
      <c r="L164" s="767"/>
      <c r="M164" s="847"/>
      <c r="N164" s="844"/>
      <c r="O164" s="844"/>
      <c r="P164" s="844"/>
      <c r="Q164" s="850"/>
      <c r="R164" s="765"/>
    </row>
    <row r="165" spans="1:18" ht="24" x14ac:dyDescent="0.25">
      <c r="A165" s="842"/>
      <c r="B165" s="842"/>
      <c r="C165" s="767"/>
      <c r="D165" s="767"/>
      <c r="E165" s="767"/>
      <c r="F165" s="767"/>
      <c r="G165" s="783" t="s">
        <v>613</v>
      </c>
      <c r="H165" s="329" t="s">
        <v>813</v>
      </c>
      <c r="I165" s="328">
        <v>1</v>
      </c>
      <c r="J165" s="767"/>
      <c r="K165" s="767"/>
      <c r="L165" s="767"/>
      <c r="M165" s="847"/>
      <c r="N165" s="844"/>
      <c r="O165" s="844"/>
      <c r="P165" s="844"/>
      <c r="Q165" s="850"/>
      <c r="R165" s="765"/>
    </row>
    <row r="166" spans="1:18" x14ac:dyDescent="0.25">
      <c r="A166" s="842"/>
      <c r="B166" s="842"/>
      <c r="C166" s="767"/>
      <c r="D166" s="767"/>
      <c r="E166" s="767"/>
      <c r="F166" s="767"/>
      <c r="G166" s="783"/>
      <c r="H166" s="329" t="s">
        <v>818</v>
      </c>
      <c r="I166" s="330">
        <v>15</v>
      </c>
      <c r="J166" s="767"/>
      <c r="K166" s="767"/>
      <c r="L166" s="767"/>
      <c r="M166" s="847"/>
      <c r="N166" s="844"/>
      <c r="O166" s="844"/>
      <c r="P166" s="844"/>
      <c r="Q166" s="850"/>
      <c r="R166" s="765"/>
    </row>
    <row r="167" spans="1:18" x14ac:dyDescent="0.25">
      <c r="A167" s="842"/>
      <c r="B167" s="842"/>
      <c r="C167" s="767"/>
      <c r="D167" s="767"/>
      <c r="E167" s="767"/>
      <c r="F167" s="767"/>
      <c r="G167" s="783"/>
      <c r="H167" s="766" t="s">
        <v>708</v>
      </c>
      <c r="I167" s="766">
        <v>2</v>
      </c>
      <c r="J167" s="767"/>
      <c r="K167" s="767"/>
      <c r="L167" s="767"/>
      <c r="M167" s="847"/>
      <c r="N167" s="844"/>
      <c r="O167" s="844"/>
      <c r="P167" s="844"/>
      <c r="Q167" s="850"/>
      <c r="R167" s="765"/>
    </row>
    <row r="168" spans="1:18" x14ac:dyDescent="0.25">
      <c r="A168" s="820"/>
      <c r="B168" s="820"/>
      <c r="C168" s="768"/>
      <c r="D168" s="768"/>
      <c r="E168" s="768"/>
      <c r="F168" s="768"/>
      <c r="G168" s="783"/>
      <c r="H168" s="768"/>
      <c r="I168" s="768"/>
      <c r="J168" s="768"/>
      <c r="K168" s="768"/>
      <c r="L168" s="768"/>
      <c r="M168" s="848"/>
      <c r="N168" s="845"/>
      <c r="O168" s="845"/>
      <c r="P168" s="845"/>
      <c r="Q168" s="851"/>
      <c r="R168" s="765"/>
    </row>
    <row r="169" spans="1:18" ht="24" x14ac:dyDescent="0.25">
      <c r="A169" s="765">
        <v>40</v>
      </c>
      <c r="B169" s="765" t="s">
        <v>70</v>
      </c>
      <c r="C169" s="765">
        <v>1</v>
      </c>
      <c r="D169" s="765">
        <v>13</v>
      </c>
      <c r="E169" s="765" t="s">
        <v>2615</v>
      </c>
      <c r="F169" s="765" t="s">
        <v>3091</v>
      </c>
      <c r="G169" s="765" t="s">
        <v>911</v>
      </c>
      <c r="H169" s="328" t="s">
        <v>930</v>
      </c>
      <c r="I169" s="328">
        <v>1</v>
      </c>
      <c r="J169" s="765" t="s">
        <v>2616</v>
      </c>
      <c r="K169" s="765"/>
      <c r="L169" s="765" t="s">
        <v>840</v>
      </c>
      <c r="M169" s="855"/>
      <c r="N169" s="772">
        <v>23376</v>
      </c>
      <c r="O169" s="772"/>
      <c r="P169" s="772">
        <v>19500</v>
      </c>
      <c r="Q169" s="765" t="s">
        <v>949</v>
      </c>
      <c r="R169" s="765" t="s">
        <v>849</v>
      </c>
    </row>
    <row r="170" spans="1:18" ht="69.75" customHeight="1" x14ac:dyDescent="0.25">
      <c r="A170" s="765"/>
      <c r="B170" s="765"/>
      <c r="C170" s="765"/>
      <c r="D170" s="765"/>
      <c r="E170" s="765"/>
      <c r="F170" s="765"/>
      <c r="G170" s="765"/>
      <c r="H170" s="328" t="s">
        <v>2570</v>
      </c>
      <c r="I170" s="328">
        <v>20</v>
      </c>
      <c r="J170" s="765"/>
      <c r="K170" s="765"/>
      <c r="L170" s="765"/>
      <c r="M170" s="855"/>
      <c r="N170" s="772"/>
      <c r="O170" s="772"/>
      <c r="P170" s="772"/>
      <c r="Q170" s="765"/>
      <c r="R170" s="765"/>
    </row>
    <row r="171" spans="1:18" ht="24" x14ac:dyDescent="0.25">
      <c r="A171" s="765">
        <v>41</v>
      </c>
      <c r="B171" s="765" t="s">
        <v>1637</v>
      </c>
      <c r="C171" s="765">
        <v>1</v>
      </c>
      <c r="D171" s="765">
        <v>6</v>
      </c>
      <c r="E171" s="765" t="s">
        <v>2617</v>
      </c>
      <c r="F171" s="765" t="s">
        <v>2618</v>
      </c>
      <c r="G171" s="765" t="s">
        <v>860</v>
      </c>
      <c r="H171" s="329" t="s">
        <v>861</v>
      </c>
      <c r="I171" s="336" t="s">
        <v>215</v>
      </c>
      <c r="J171" s="765" t="s">
        <v>3092</v>
      </c>
      <c r="K171" s="769"/>
      <c r="L171" s="769" t="s">
        <v>855</v>
      </c>
      <c r="M171" s="855"/>
      <c r="N171" s="772">
        <v>60798.95</v>
      </c>
      <c r="O171" s="772"/>
      <c r="P171" s="772">
        <v>54947.35</v>
      </c>
      <c r="Q171" s="814" t="s">
        <v>910</v>
      </c>
      <c r="R171" s="765" t="s">
        <v>854</v>
      </c>
    </row>
    <row r="172" spans="1:18" ht="48" x14ac:dyDescent="0.25">
      <c r="A172" s="765"/>
      <c r="B172" s="765"/>
      <c r="C172" s="765"/>
      <c r="D172" s="765"/>
      <c r="E172" s="765"/>
      <c r="F172" s="765"/>
      <c r="G172" s="765"/>
      <c r="H172" s="329" t="s">
        <v>864</v>
      </c>
      <c r="I172" s="336" t="s">
        <v>2619</v>
      </c>
      <c r="J172" s="765"/>
      <c r="K172" s="769"/>
      <c r="L172" s="769"/>
      <c r="M172" s="855"/>
      <c r="N172" s="772"/>
      <c r="O172" s="772"/>
      <c r="P172" s="772"/>
      <c r="Q172" s="814"/>
      <c r="R172" s="765"/>
    </row>
    <row r="173" spans="1:18" ht="36" x14ac:dyDescent="0.25">
      <c r="A173" s="819">
        <v>42</v>
      </c>
      <c r="B173" s="819" t="s">
        <v>59</v>
      </c>
      <c r="C173" s="819">
        <v>1</v>
      </c>
      <c r="D173" s="819">
        <v>6</v>
      </c>
      <c r="E173" s="766" t="s">
        <v>2620</v>
      </c>
      <c r="F173" s="766" t="s">
        <v>2621</v>
      </c>
      <c r="G173" s="819" t="s">
        <v>725</v>
      </c>
      <c r="H173" s="328" t="s">
        <v>851</v>
      </c>
      <c r="I173" s="336" t="s">
        <v>215</v>
      </c>
      <c r="J173" s="766" t="s">
        <v>2622</v>
      </c>
      <c r="K173" s="819"/>
      <c r="L173" s="769" t="s">
        <v>855</v>
      </c>
      <c r="M173" s="788"/>
      <c r="N173" s="794">
        <v>31028.42</v>
      </c>
      <c r="O173" s="794"/>
      <c r="P173" s="794">
        <v>26278.42</v>
      </c>
      <c r="Q173" s="863" t="s">
        <v>853</v>
      </c>
      <c r="R173" s="771" t="s">
        <v>854</v>
      </c>
    </row>
    <row r="174" spans="1:18" x14ac:dyDescent="0.25">
      <c r="A174" s="820"/>
      <c r="B174" s="820"/>
      <c r="C174" s="820"/>
      <c r="D174" s="820"/>
      <c r="E174" s="768"/>
      <c r="F174" s="768"/>
      <c r="G174" s="820"/>
      <c r="H174" s="328" t="s">
        <v>818</v>
      </c>
      <c r="I174" s="336" t="s">
        <v>2623</v>
      </c>
      <c r="J174" s="768"/>
      <c r="K174" s="820"/>
      <c r="L174" s="769"/>
      <c r="M174" s="790"/>
      <c r="N174" s="796"/>
      <c r="O174" s="796"/>
      <c r="P174" s="796"/>
      <c r="Q174" s="851"/>
      <c r="R174" s="765"/>
    </row>
    <row r="175" spans="1:18" ht="24" x14ac:dyDescent="0.25">
      <c r="A175" s="768">
        <v>43</v>
      </c>
      <c r="B175" s="768" t="s">
        <v>70</v>
      </c>
      <c r="C175" s="768">
        <v>1</v>
      </c>
      <c r="D175" s="768">
        <v>13</v>
      </c>
      <c r="E175" s="768" t="s">
        <v>2624</v>
      </c>
      <c r="F175" s="768" t="s">
        <v>2625</v>
      </c>
      <c r="G175" s="820" t="s">
        <v>860</v>
      </c>
      <c r="H175" s="331" t="s">
        <v>2567</v>
      </c>
      <c r="I175" s="331">
        <v>1</v>
      </c>
      <c r="J175" s="767" t="s">
        <v>2626</v>
      </c>
      <c r="K175" s="767"/>
      <c r="L175" s="767" t="s">
        <v>855</v>
      </c>
      <c r="M175" s="847"/>
      <c r="N175" s="844">
        <v>18143.080000000002</v>
      </c>
      <c r="O175" s="844"/>
      <c r="P175" s="844">
        <v>15882.28</v>
      </c>
      <c r="Q175" s="850" t="s">
        <v>853</v>
      </c>
      <c r="R175" s="768" t="s">
        <v>854</v>
      </c>
    </row>
    <row r="176" spans="1:18" ht="48" x14ac:dyDescent="0.25">
      <c r="A176" s="765"/>
      <c r="B176" s="765"/>
      <c r="C176" s="765"/>
      <c r="D176" s="765"/>
      <c r="E176" s="765"/>
      <c r="F176" s="765"/>
      <c r="G176" s="783"/>
      <c r="H176" s="328" t="s">
        <v>2568</v>
      </c>
      <c r="I176" s="328">
        <v>2000</v>
      </c>
      <c r="J176" s="767"/>
      <c r="K176" s="767"/>
      <c r="L176" s="767"/>
      <c r="M176" s="847"/>
      <c r="N176" s="844"/>
      <c r="O176" s="844"/>
      <c r="P176" s="844"/>
      <c r="Q176" s="850"/>
      <c r="R176" s="765"/>
    </row>
    <row r="177" spans="1:18" ht="24" x14ac:dyDescent="0.25">
      <c r="A177" s="765"/>
      <c r="B177" s="765"/>
      <c r="C177" s="765"/>
      <c r="D177" s="765"/>
      <c r="E177" s="765"/>
      <c r="F177" s="765"/>
      <c r="G177" s="783" t="s">
        <v>911</v>
      </c>
      <c r="H177" s="328" t="s">
        <v>930</v>
      </c>
      <c r="I177" s="328">
        <v>1</v>
      </c>
      <c r="J177" s="767"/>
      <c r="K177" s="767"/>
      <c r="L177" s="767"/>
      <c r="M177" s="847"/>
      <c r="N177" s="844"/>
      <c r="O177" s="844"/>
      <c r="P177" s="844"/>
      <c r="Q177" s="850"/>
      <c r="R177" s="765"/>
    </row>
    <row r="178" spans="1:18" ht="24" x14ac:dyDescent="0.25">
      <c r="A178" s="765"/>
      <c r="B178" s="765"/>
      <c r="C178" s="765"/>
      <c r="D178" s="765"/>
      <c r="E178" s="765"/>
      <c r="F178" s="765"/>
      <c r="G178" s="783"/>
      <c r="H178" s="328" t="s">
        <v>2570</v>
      </c>
      <c r="I178" s="328">
        <v>10</v>
      </c>
      <c r="J178" s="768"/>
      <c r="K178" s="768"/>
      <c r="L178" s="768"/>
      <c r="M178" s="848"/>
      <c r="N178" s="845"/>
      <c r="O178" s="845"/>
      <c r="P178" s="845"/>
      <c r="Q178" s="851"/>
      <c r="R178" s="765"/>
    </row>
    <row r="179" spans="1:18" ht="24" x14ac:dyDescent="0.25">
      <c r="A179" s="768">
        <v>44</v>
      </c>
      <c r="B179" s="768" t="s">
        <v>55</v>
      </c>
      <c r="C179" s="768">
        <v>1</v>
      </c>
      <c r="D179" s="768">
        <v>9</v>
      </c>
      <c r="E179" s="768" t="s">
        <v>2627</v>
      </c>
      <c r="F179" s="768" t="s">
        <v>2628</v>
      </c>
      <c r="G179" s="768" t="s">
        <v>860</v>
      </c>
      <c r="H179" s="334" t="s">
        <v>861</v>
      </c>
      <c r="I179" s="337" t="s">
        <v>519</v>
      </c>
      <c r="J179" s="768" t="s">
        <v>909</v>
      </c>
      <c r="K179" s="858"/>
      <c r="L179" s="767" t="s">
        <v>855</v>
      </c>
      <c r="M179" s="848"/>
      <c r="N179" s="845">
        <v>108360.38</v>
      </c>
      <c r="O179" s="845"/>
      <c r="P179" s="845">
        <v>94225.58</v>
      </c>
      <c r="Q179" s="851" t="s">
        <v>910</v>
      </c>
      <c r="R179" s="768" t="s">
        <v>854</v>
      </c>
    </row>
    <row r="180" spans="1:18" ht="48" x14ac:dyDescent="0.25">
      <c r="A180" s="765"/>
      <c r="B180" s="765"/>
      <c r="C180" s="765"/>
      <c r="D180" s="765"/>
      <c r="E180" s="765"/>
      <c r="F180" s="765"/>
      <c r="G180" s="765"/>
      <c r="H180" s="329" t="s">
        <v>864</v>
      </c>
      <c r="I180" s="336" t="s">
        <v>367</v>
      </c>
      <c r="J180" s="765"/>
      <c r="K180" s="769"/>
      <c r="L180" s="767"/>
      <c r="M180" s="855"/>
      <c r="N180" s="772"/>
      <c r="O180" s="772"/>
      <c r="P180" s="772"/>
      <c r="Q180" s="814"/>
      <c r="R180" s="765"/>
    </row>
    <row r="181" spans="1:18" ht="24" x14ac:dyDescent="0.25">
      <c r="A181" s="765"/>
      <c r="B181" s="765"/>
      <c r="C181" s="765"/>
      <c r="D181" s="765"/>
      <c r="E181" s="765"/>
      <c r="F181" s="765"/>
      <c r="G181" s="765" t="s">
        <v>911</v>
      </c>
      <c r="H181" s="328" t="s">
        <v>912</v>
      </c>
      <c r="I181" s="295">
        <v>6</v>
      </c>
      <c r="J181" s="765"/>
      <c r="K181" s="769"/>
      <c r="L181" s="767"/>
      <c r="M181" s="855"/>
      <c r="N181" s="772"/>
      <c r="O181" s="772"/>
      <c r="P181" s="772"/>
      <c r="Q181" s="814"/>
      <c r="R181" s="765"/>
    </row>
    <row r="182" spans="1:18" ht="24" x14ac:dyDescent="0.25">
      <c r="A182" s="765"/>
      <c r="B182" s="765"/>
      <c r="C182" s="765"/>
      <c r="D182" s="765"/>
      <c r="E182" s="765"/>
      <c r="F182" s="765"/>
      <c r="G182" s="765"/>
      <c r="H182" s="328" t="s">
        <v>913</v>
      </c>
      <c r="I182" s="333">
        <v>30</v>
      </c>
      <c r="J182" s="765"/>
      <c r="K182" s="769"/>
      <c r="L182" s="768"/>
      <c r="M182" s="855"/>
      <c r="N182" s="772"/>
      <c r="O182" s="772"/>
      <c r="P182" s="772"/>
      <c r="Q182" s="814"/>
      <c r="R182" s="765"/>
    </row>
    <row r="183" spans="1:18" ht="36" x14ac:dyDescent="0.25">
      <c r="A183" s="765">
        <v>45</v>
      </c>
      <c r="B183" s="765" t="s">
        <v>70</v>
      </c>
      <c r="C183" s="765">
        <v>1</v>
      </c>
      <c r="D183" s="765">
        <v>13</v>
      </c>
      <c r="E183" s="765" t="s">
        <v>2629</v>
      </c>
      <c r="F183" s="765" t="s">
        <v>3093</v>
      </c>
      <c r="G183" s="765" t="s">
        <v>725</v>
      </c>
      <c r="H183" s="328" t="s">
        <v>851</v>
      </c>
      <c r="I183" s="328">
        <v>1</v>
      </c>
      <c r="J183" s="766" t="s">
        <v>2630</v>
      </c>
      <c r="K183" s="766"/>
      <c r="L183" s="766" t="s">
        <v>855</v>
      </c>
      <c r="M183" s="846"/>
      <c r="N183" s="843">
        <v>21123.439999999999</v>
      </c>
      <c r="O183" s="843"/>
      <c r="P183" s="843">
        <v>18303.79</v>
      </c>
      <c r="Q183" s="849" t="s">
        <v>910</v>
      </c>
      <c r="R183" s="765" t="s">
        <v>854</v>
      </c>
    </row>
    <row r="184" spans="1:18" x14ac:dyDescent="0.25">
      <c r="A184" s="765"/>
      <c r="B184" s="765"/>
      <c r="C184" s="765"/>
      <c r="D184" s="765"/>
      <c r="E184" s="765"/>
      <c r="F184" s="765"/>
      <c r="G184" s="765"/>
      <c r="H184" s="766" t="s">
        <v>818</v>
      </c>
      <c r="I184" s="766">
        <v>30</v>
      </c>
      <c r="J184" s="767"/>
      <c r="K184" s="767"/>
      <c r="L184" s="767"/>
      <c r="M184" s="847"/>
      <c r="N184" s="844"/>
      <c r="O184" s="844"/>
      <c r="P184" s="844"/>
      <c r="Q184" s="850"/>
      <c r="R184" s="765"/>
    </row>
    <row r="185" spans="1:18" x14ac:dyDescent="0.25">
      <c r="A185" s="765"/>
      <c r="B185" s="765"/>
      <c r="C185" s="765"/>
      <c r="D185" s="765"/>
      <c r="E185" s="765"/>
      <c r="F185" s="765"/>
      <c r="G185" s="765"/>
      <c r="H185" s="768"/>
      <c r="I185" s="768"/>
      <c r="J185" s="767"/>
      <c r="K185" s="767"/>
      <c r="L185" s="767"/>
      <c r="M185" s="847"/>
      <c r="N185" s="844"/>
      <c r="O185" s="844"/>
      <c r="P185" s="844"/>
      <c r="Q185" s="850"/>
      <c r="R185" s="765"/>
    </row>
    <row r="186" spans="1:18" ht="24" x14ac:dyDescent="0.25">
      <c r="A186" s="765"/>
      <c r="B186" s="765"/>
      <c r="C186" s="765"/>
      <c r="D186" s="765"/>
      <c r="E186" s="765"/>
      <c r="F186" s="765"/>
      <c r="G186" s="783" t="s">
        <v>860</v>
      </c>
      <c r="H186" s="328" t="s">
        <v>2567</v>
      </c>
      <c r="I186" s="328">
        <v>1</v>
      </c>
      <c r="J186" s="767"/>
      <c r="K186" s="767"/>
      <c r="L186" s="767"/>
      <c r="M186" s="847"/>
      <c r="N186" s="844"/>
      <c r="O186" s="844"/>
      <c r="P186" s="844"/>
      <c r="Q186" s="850"/>
      <c r="R186" s="765"/>
    </row>
    <row r="187" spans="1:18" ht="48" x14ac:dyDescent="0.25">
      <c r="A187" s="765"/>
      <c r="B187" s="765"/>
      <c r="C187" s="765"/>
      <c r="D187" s="765"/>
      <c r="E187" s="765"/>
      <c r="F187" s="765"/>
      <c r="G187" s="783"/>
      <c r="H187" s="328" t="s">
        <v>2568</v>
      </c>
      <c r="I187" s="328">
        <v>500</v>
      </c>
      <c r="J187" s="767"/>
      <c r="K187" s="767"/>
      <c r="L187" s="767"/>
      <c r="M187" s="847"/>
      <c r="N187" s="844"/>
      <c r="O187" s="844"/>
      <c r="P187" s="844"/>
      <c r="Q187" s="850"/>
      <c r="R187" s="765"/>
    </row>
    <row r="188" spans="1:18" ht="24" x14ac:dyDescent="0.25">
      <c r="A188" s="765"/>
      <c r="B188" s="765"/>
      <c r="C188" s="765"/>
      <c r="D188" s="765"/>
      <c r="E188" s="765"/>
      <c r="F188" s="765"/>
      <c r="G188" s="783" t="s">
        <v>911</v>
      </c>
      <c r="H188" s="328" t="s">
        <v>930</v>
      </c>
      <c r="I188" s="328">
        <v>1</v>
      </c>
      <c r="J188" s="767"/>
      <c r="K188" s="767"/>
      <c r="L188" s="767"/>
      <c r="M188" s="847"/>
      <c r="N188" s="844"/>
      <c r="O188" s="844"/>
      <c r="P188" s="844"/>
      <c r="Q188" s="850"/>
      <c r="R188" s="765"/>
    </row>
    <row r="189" spans="1:18" ht="24" x14ac:dyDescent="0.25">
      <c r="A189" s="765"/>
      <c r="B189" s="765"/>
      <c r="C189" s="765"/>
      <c r="D189" s="765"/>
      <c r="E189" s="765"/>
      <c r="F189" s="765"/>
      <c r="G189" s="783"/>
      <c r="H189" s="328" t="s">
        <v>2570</v>
      </c>
      <c r="I189" s="328">
        <v>10</v>
      </c>
      <c r="J189" s="768"/>
      <c r="K189" s="768"/>
      <c r="L189" s="768"/>
      <c r="M189" s="848"/>
      <c r="N189" s="845"/>
      <c r="O189" s="845"/>
      <c r="P189" s="845"/>
      <c r="Q189" s="851"/>
      <c r="R189" s="765"/>
    </row>
    <row r="190" spans="1:18" x14ac:dyDescent="0.25">
      <c r="A190" s="765">
        <v>46</v>
      </c>
      <c r="B190" s="765" t="s">
        <v>70</v>
      </c>
      <c r="C190" s="765">
        <v>1</v>
      </c>
      <c r="D190" s="765">
        <v>13</v>
      </c>
      <c r="E190" s="765" t="s">
        <v>2631</v>
      </c>
      <c r="F190" s="765" t="s">
        <v>2632</v>
      </c>
      <c r="G190" s="765" t="s">
        <v>860</v>
      </c>
      <c r="H190" s="769" t="s">
        <v>861</v>
      </c>
      <c r="I190" s="864" t="s">
        <v>215</v>
      </c>
      <c r="J190" s="765" t="s">
        <v>934</v>
      </c>
      <c r="K190" s="769"/>
      <c r="L190" s="769" t="s">
        <v>855</v>
      </c>
      <c r="M190" s="855"/>
      <c r="N190" s="772">
        <v>18873.39</v>
      </c>
      <c r="O190" s="772"/>
      <c r="P190" s="772">
        <v>16601.59</v>
      </c>
      <c r="Q190" s="814" t="s">
        <v>853</v>
      </c>
      <c r="R190" s="765" t="s">
        <v>854</v>
      </c>
    </row>
    <row r="191" spans="1:18" x14ac:dyDescent="0.25">
      <c r="A191" s="765"/>
      <c r="B191" s="765"/>
      <c r="C191" s="765"/>
      <c r="D191" s="765"/>
      <c r="E191" s="765"/>
      <c r="F191" s="765"/>
      <c r="G191" s="765"/>
      <c r="H191" s="769"/>
      <c r="I191" s="864"/>
      <c r="J191" s="765"/>
      <c r="K191" s="765"/>
      <c r="L191" s="765"/>
      <c r="M191" s="855"/>
      <c r="N191" s="772"/>
      <c r="O191" s="772"/>
      <c r="P191" s="772"/>
      <c r="Q191" s="814"/>
      <c r="R191" s="765"/>
    </row>
    <row r="192" spans="1:18" ht="48" x14ac:dyDescent="0.25">
      <c r="A192" s="765"/>
      <c r="B192" s="765"/>
      <c r="C192" s="765"/>
      <c r="D192" s="765"/>
      <c r="E192" s="765"/>
      <c r="F192" s="765"/>
      <c r="G192" s="765"/>
      <c r="H192" s="329" t="s">
        <v>864</v>
      </c>
      <c r="I192" s="336" t="s">
        <v>354</v>
      </c>
      <c r="J192" s="765"/>
      <c r="K192" s="765"/>
      <c r="L192" s="765"/>
      <c r="M192" s="855"/>
      <c r="N192" s="772"/>
      <c r="O192" s="772"/>
      <c r="P192" s="772"/>
      <c r="Q192" s="814"/>
      <c r="R192" s="765"/>
    </row>
    <row r="193" spans="1:18" ht="24" x14ac:dyDescent="0.25">
      <c r="A193" s="765"/>
      <c r="B193" s="765"/>
      <c r="C193" s="765"/>
      <c r="D193" s="765"/>
      <c r="E193" s="765"/>
      <c r="F193" s="765"/>
      <c r="G193" s="765" t="s">
        <v>911</v>
      </c>
      <c r="H193" s="328" t="s">
        <v>930</v>
      </c>
      <c r="I193" s="333">
        <v>1</v>
      </c>
      <c r="J193" s="765"/>
      <c r="K193" s="765"/>
      <c r="L193" s="765"/>
      <c r="M193" s="855"/>
      <c r="N193" s="772"/>
      <c r="O193" s="772"/>
      <c r="P193" s="772"/>
      <c r="Q193" s="814"/>
      <c r="R193" s="765"/>
    </row>
    <row r="194" spans="1:18" ht="24" x14ac:dyDescent="0.25">
      <c r="A194" s="765"/>
      <c r="B194" s="765"/>
      <c r="C194" s="765"/>
      <c r="D194" s="765"/>
      <c r="E194" s="765"/>
      <c r="F194" s="765"/>
      <c r="G194" s="765"/>
      <c r="H194" s="328" t="s">
        <v>913</v>
      </c>
      <c r="I194" s="333">
        <v>40</v>
      </c>
      <c r="J194" s="765"/>
      <c r="K194" s="765"/>
      <c r="L194" s="765"/>
      <c r="M194" s="855"/>
      <c r="N194" s="772"/>
      <c r="O194" s="772"/>
      <c r="P194" s="772"/>
      <c r="Q194" s="814"/>
      <c r="R194" s="765"/>
    </row>
    <row r="195" spans="1:18" x14ac:dyDescent="0.25">
      <c r="A195" s="765">
        <v>47</v>
      </c>
      <c r="B195" s="765" t="s">
        <v>70</v>
      </c>
      <c r="C195" s="765">
        <v>5</v>
      </c>
      <c r="D195" s="765">
        <v>11</v>
      </c>
      <c r="E195" s="765" t="s">
        <v>2633</v>
      </c>
      <c r="F195" s="765" t="s">
        <v>3094</v>
      </c>
      <c r="G195" s="765" t="s">
        <v>919</v>
      </c>
      <c r="H195" s="769" t="s">
        <v>923</v>
      </c>
      <c r="I195" s="864" t="s">
        <v>1553</v>
      </c>
      <c r="J195" s="765" t="s">
        <v>2634</v>
      </c>
      <c r="K195" s="769"/>
      <c r="L195" s="769" t="s">
        <v>855</v>
      </c>
      <c r="M195" s="855"/>
      <c r="N195" s="772">
        <v>62218.5</v>
      </c>
      <c r="O195" s="772"/>
      <c r="P195" s="772">
        <v>53838</v>
      </c>
      <c r="Q195" s="814" t="s">
        <v>917</v>
      </c>
      <c r="R195" s="765" t="s">
        <v>918</v>
      </c>
    </row>
    <row r="196" spans="1:18" x14ac:dyDescent="0.25">
      <c r="A196" s="765"/>
      <c r="B196" s="765"/>
      <c r="C196" s="765"/>
      <c r="D196" s="765"/>
      <c r="E196" s="765"/>
      <c r="F196" s="765"/>
      <c r="G196" s="765"/>
      <c r="H196" s="769"/>
      <c r="I196" s="864"/>
      <c r="J196" s="765"/>
      <c r="K196" s="765"/>
      <c r="L196" s="765"/>
      <c r="M196" s="855"/>
      <c r="N196" s="772"/>
      <c r="O196" s="772"/>
      <c r="P196" s="772"/>
      <c r="Q196" s="814"/>
      <c r="R196" s="765"/>
    </row>
    <row r="197" spans="1:18" x14ac:dyDescent="0.25">
      <c r="A197" s="765"/>
      <c r="B197" s="765"/>
      <c r="C197" s="765"/>
      <c r="D197" s="765"/>
      <c r="E197" s="765"/>
      <c r="F197" s="765"/>
      <c r="G197" s="765"/>
      <c r="H197" s="769"/>
      <c r="I197" s="864"/>
      <c r="J197" s="765"/>
      <c r="K197" s="765"/>
      <c r="L197" s="765"/>
      <c r="M197" s="855"/>
      <c r="N197" s="772"/>
      <c r="O197" s="772"/>
      <c r="P197" s="772"/>
      <c r="Q197" s="814"/>
      <c r="R197" s="765"/>
    </row>
    <row r="198" spans="1:18" x14ac:dyDescent="0.25">
      <c r="A198" s="765"/>
      <c r="B198" s="765"/>
      <c r="C198" s="765"/>
      <c r="D198" s="765"/>
      <c r="E198" s="765"/>
      <c r="F198" s="765"/>
      <c r="G198" s="765"/>
      <c r="H198" s="769"/>
      <c r="I198" s="864"/>
      <c r="J198" s="765"/>
      <c r="K198" s="765"/>
      <c r="L198" s="765"/>
      <c r="M198" s="855"/>
      <c r="N198" s="772"/>
      <c r="O198" s="772"/>
      <c r="P198" s="772"/>
      <c r="Q198" s="814"/>
      <c r="R198" s="765"/>
    </row>
    <row r="199" spans="1:18" x14ac:dyDescent="0.25">
      <c r="A199" s="765"/>
      <c r="B199" s="765"/>
      <c r="C199" s="765"/>
      <c r="D199" s="765"/>
      <c r="E199" s="765"/>
      <c r="F199" s="765"/>
      <c r="G199" s="765"/>
      <c r="H199" s="769"/>
      <c r="I199" s="864"/>
      <c r="J199" s="765"/>
      <c r="K199" s="765"/>
      <c r="L199" s="765"/>
      <c r="M199" s="855"/>
      <c r="N199" s="772"/>
      <c r="O199" s="772"/>
      <c r="P199" s="772"/>
      <c r="Q199" s="814"/>
      <c r="R199" s="765"/>
    </row>
    <row r="200" spans="1:18" s="410" customFormat="1" ht="24" x14ac:dyDescent="0.25">
      <c r="A200" s="869">
        <v>48</v>
      </c>
      <c r="B200" s="869" t="s">
        <v>59</v>
      </c>
      <c r="C200" s="869">
        <v>1</v>
      </c>
      <c r="D200" s="867">
        <v>6</v>
      </c>
      <c r="E200" s="867" t="s">
        <v>3095</v>
      </c>
      <c r="F200" s="867" t="s">
        <v>3096</v>
      </c>
      <c r="G200" s="867" t="s">
        <v>835</v>
      </c>
      <c r="H200" s="411" t="s">
        <v>836</v>
      </c>
      <c r="I200" s="411">
        <v>1</v>
      </c>
      <c r="J200" s="867" t="s">
        <v>2635</v>
      </c>
      <c r="K200" s="866"/>
      <c r="L200" s="866" t="s">
        <v>824</v>
      </c>
      <c r="M200" s="868"/>
      <c r="N200" s="865">
        <v>16689.88</v>
      </c>
      <c r="O200" s="865"/>
      <c r="P200" s="865">
        <v>14959.88</v>
      </c>
      <c r="Q200" s="866" t="s">
        <v>2636</v>
      </c>
      <c r="R200" s="866" t="s">
        <v>2637</v>
      </c>
    </row>
    <row r="201" spans="1:18" s="410" customFormat="1" ht="45.75" customHeight="1" x14ac:dyDescent="0.25">
      <c r="A201" s="869"/>
      <c r="B201" s="869"/>
      <c r="C201" s="869"/>
      <c r="D201" s="867"/>
      <c r="E201" s="867"/>
      <c r="F201" s="867"/>
      <c r="G201" s="867"/>
      <c r="H201" s="411" t="s">
        <v>818</v>
      </c>
      <c r="I201" s="411">
        <v>70</v>
      </c>
      <c r="J201" s="867"/>
      <c r="K201" s="866"/>
      <c r="L201" s="866"/>
      <c r="M201" s="868"/>
      <c r="N201" s="865"/>
      <c r="O201" s="865"/>
      <c r="P201" s="865"/>
      <c r="Q201" s="867"/>
      <c r="R201" s="867"/>
    </row>
    <row r="202" spans="1:18" s="410" customFormat="1" ht="59.25" customHeight="1" x14ac:dyDescent="0.25">
      <c r="A202" s="869"/>
      <c r="B202" s="869"/>
      <c r="C202" s="869"/>
      <c r="D202" s="867"/>
      <c r="E202" s="867"/>
      <c r="F202" s="867"/>
      <c r="G202" s="867"/>
      <c r="H202" s="411" t="s">
        <v>833</v>
      </c>
      <c r="I202" s="411" t="s">
        <v>2638</v>
      </c>
      <c r="J202" s="867"/>
      <c r="K202" s="866"/>
      <c r="L202" s="866"/>
      <c r="M202" s="868"/>
      <c r="N202" s="865"/>
      <c r="O202" s="865"/>
      <c r="P202" s="865"/>
      <c r="Q202" s="867"/>
      <c r="R202" s="867"/>
    </row>
    <row r="203" spans="1:18" ht="141" customHeight="1" x14ac:dyDescent="0.25">
      <c r="A203" s="819">
        <v>49</v>
      </c>
      <c r="B203" s="766" t="s">
        <v>59</v>
      </c>
      <c r="C203" s="766">
        <v>1</v>
      </c>
      <c r="D203" s="766">
        <v>6</v>
      </c>
      <c r="E203" s="766" t="s">
        <v>3097</v>
      </c>
      <c r="F203" s="766" t="s">
        <v>2639</v>
      </c>
      <c r="G203" s="766" t="s">
        <v>919</v>
      </c>
      <c r="H203" s="328" t="s">
        <v>923</v>
      </c>
      <c r="I203" s="328">
        <v>1</v>
      </c>
      <c r="J203" s="766" t="s">
        <v>954</v>
      </c>
      <c r="K203" s="766" t="s">
        <v>1504</v>
      </c>
      <c r="L203" s="766" t="s">
        <v>840</v>
      </c>
      <c r="M203" s="846"/>
      <c r="N203" s="843">
        <v>39600</v>
      </c>
      <c r="O203" s="843"/>
      <c r="P203" s="843">
        <v>31000</v>
      </c>
      <c r="Q203" s="849" t="s">
        <v>955</v>
      </c>
      <c r="R203" s="765" t="s">
        <v>2640</v>
      </c>
    </row>
    <row r="204" spans="1:18" ht="81.75" customHeight="1" x14ac:dyDescent="0.25">
      <c r="A204" s="820"/>
      <c r="B204" s="768"/>
      <c r="C204" s="768"/>
      <c r="D204" s="768"/>
      <c r="E204" s="768"/>
      <c r="F204" s="768"/>
      <c r="G204" s="768"/>
      <c r="H204" s="328" t="s">
        <v>956</v>
      </c>
      <c r="I204" s="328">
        <v>1</v>
      </c>
      <c r="J204" s="768"/>
      <c r="K204" s="768"/>
      <c r="L204" s="768"/>
      <c r="M204" s="848"/>
      <c r="N204" s="845"/>
      <c r="O204" s="845"/>
      <c r="P204" s="845"/>
      <c r="Q204" s="851"/>
      <c r="R204" s="765"/>
    </row>
    <row r="205" spans="1:18" ht="24" x14ac:dyDescent="0.25">
      <c r="A205" s="783">
        <v>50</v>
      </c>
      <c r="B205" s="783" t="s">
        <v>70</v>
      </c>
      <c r="C205" s="783">
        <v>5</v>
      </c>
      <c r="D205" s="765">
        <v>4</v>
      </c>
      <c r="E205" s="765" t="s">
        <v>2641</v>
      </c>
      <c r="F205" s="766" t="s">
        <v>3098</v>
      </c>
      <c r="G205" s="766" t="s">
        <v>613</v>
      </c>
      <c r="H205" s="329" t="s">
        <v>813</v>
      </c>
      <c r="I205" s="336" t="s">
        <v>215</v>
      </c>
      <c r="J205" s="765" t="s">
        <v>2642</v>
      </c>
      <c r="K205" s="769"/>
      <c r="L205" s="769" t="s">
        <v>840</v>
      </c>
      <c r="M205" s="770"/>
      <c r="N205" s="794">
        <v>29300</v>
      </c>
      <c r="O205" s="781"/>
      <c r="P205" s="781">
        <v>26000</v>
      </c>
      <c r="Q205" s="814" t="s">
        <v>829</v>
      </c>
      <c r="R205" s="765" t="s">
        <v>830</v>
      </c>
    </row>
    <row r="206" spans="1:18" x14ac:dyDescent="0.25">
      <c r="A206" s="783"/>
      <c r="B206" s="783"/>
      <c r="C206" s="783"/>
      <c r="D206" s="765"/>
      <c r="E206" s="765"/>
      <c r="F206" s="767"/>
      <c r="G206" s="767"/>
      <c r="H206" s="329" t="s">
        <v>818</v>
      </c>
      <c r="I206" s="336" t="s">
        <v>819</v>
      </c>
      <c r="J206" s="765"/>
      <c r="K206" s="769"/>
      <c r="L206" s="769"/>
      <c r="M206" s="770"/>
      <c r="N206" s="795"/>
      <c r="O206" s="781"/>
      <c r="P206" s="781"/>
      <c r="Q206" s="814"/>
      <c r="R206" s="765"/>
    </row>
    <row r="207" spans="1:18" ht="24" x14ac:dyDescent="0.25">
      <c r="A207" s="783"/>
      <c r="B207" s="783"/>
      <c r="C207" s="783"/>
      <c r="D207" s="765"/>
      <c r="E207" s="765"/>
      <c r="F207" s="767"/>
      <c r="G207" s="767"/>
      <c r="H207" s="329" t="s">
        <v>820</v>
      </c>
      <c r="I207" s="336" t="s">
        <v>850</v>
      </c>
      <c r="J207" s="765"/>
      <c r="K207" s="769"/>
      <c r="L207" s="769"/>
      <c r="M207" s="770"/>
      <c r="N207" s="795"/>
      <c r="O207" s="781"/>
      <c r="P207" s="781"/>
      <c r="Q207" s="814"/>
      <c r="R207" s="765"/>
    </row>
    <row r="208" spans="1:18" x14ac:dyDescent="0.25">
      <c r="A208" s="783"/>
      <c r="B208" s="784"/>
      <c r="C208" s="784"/>
      <c r="D208" s="784"/>
      <c r="E208" s="784"/>
      <c r="F208" s="768"/>
      <c r="G208" s="768"/>
      <c r="H208" s="329" t="s">
        <v>833</v>
      </c>
      <c r="I208" s="333">
        <v>1</v>
      </c>
      <c r="J208" s="765"/>
      <c r="K208" s="765"/>
      <c r="L208" s="765"/>
      <c r="M208" s="770"/>
      <c r="N208" s="796"/>
      <c r="O208" s="781"/>
      <c r="P208" s="781"/>
      <c r="Q208" s="814"/>
      <c r="R208" s="765"/>
    </row>
    <row r="209" spans="1:18" s="410" customFormat="1" ht="36" x14ac:dyDescent="0.25">
      <c r="A209" s="873">
        <v>51</v>
      </c>
      <c r="B209" s="873" t="s">
        <v>59</v>
      </c>
      <c r="C209" s="873">
        <v>1</v>
      </c>
      <c r="D209" s="873">
        <v>6</v>
      </c>
      <c r="E209" s="873" t="s">
        <v>2643</v>
      </c>
      <c r="F209" s="873" t="s">
        <v>3099</v>
      </c>
      <c r="G209" s="411" t="s">
        <v>2215</v>
      </c>
      <c r="H209" s="411" t="s">
        <v>2644</v>
      </c>
      <c r="I209" s="411">
        <v>3</v>
      </c>
      <c r="J209" s="873" t="s">
        <v>3100</v>
      </c>
      <c r="K209" s="873"/>
      <c r="L209" s="873" t="s">
        <v>840</v>
      </c>
      <c r="M209" s="876"/>
      <c r="N209" s="870">
        <v>35016</v>
      </c>
      <c r="O209" s="870"/>
      <c r="P209" s="870">
        <v>29640</v>
      </c>
      <c r="Q209" s="873" t="s">
        <v>2645</v>
      </c>
      <c r="R209" s="873" t="s">
        <v>2646</v>
      </c>
    </row>
    <row r="210" spans="1:18" s="410" customFormat="1" ht="36" x14ac:dyDescent="0.25">
      <c r="A210" s="874"/>
      <c r="B210" s="874"/>
      <c r="C210" s="874"/>
      <c r="D210" s="874"/>
      <c r="E210" s="874"/>
      <c r="F210" s="874"/>
      <c r="G210" s="867" t="s">
        <v>899</v>
      </c>
      <c r="H210" s="415" t="s">
        <v>900</v>
      </c>
      <c r="I210" s="416" t="s">
        <v>374</v>
      </c>
      <c r="J210" s="874"/>
      <c r="K210" s="874"/>
      <c r="L210" s="874"/>
      <c r="M210" s="877"/>
      <c r="N210" s="871"/>
      <c r="O210" s="871"/>
      <c r="P210" s="871"/>
      <c r="Q210" s="874"/>
      <c r="R210" s="874"/>
    </row>
    <row r="211" spans="1:18" s="410" customFormat="1" ht="48" x14ac:dyDescent="0.25">
      <c r="A211" s="874"/>
      <c r="B211" s="874"/>
      <c r="C211" s="874"/>
      <c r="D211" s="874"/>
      <c r="E211" s="874"/>
      <c r="F211" s="874"/>
      <c r="G211" s="867"/>
      <c r="H211" s="415" t="s">
        <v>901</v>
      </c>
      <c r="I211" s="416" t="s">
        <v>2647</v>
      </c>
      <c r="J211" s="874"/>
      <c r="K211" s="874"/>
      <c r="L211" s="874"/>
      <c r="M211" s="877"/>
      <c r="N211" s="871"/>
      <c r="O211" s="871"/>
      <c r="P211" s="871"/>
      <c r="Q211" s="874"/>
      <c r="R211" s="874"/>
    </row>
    <row r="212" spans="1:18" s="410" customFormat="1" ht="36" x14ac:dyDescent="0.25">
      <c r="A212" s="874"/>
      <c r="B212" s="874"/>
      <c r="C212" s="874"/>
      <c r="D212" s="874"/>
      <c r="E212" s="874"/>
      <c r="F212" s="874"/>
      <c r="G212" s="867" t="s">
        <v>632</v>
      </c>
      <c r="H212" s="411" t="s">
        <v>2610</v>
      </c>
      <c r="I212" s="411">
        <v>3</v>
      </c>
      <c r="J212" s="874"/>
      <c r="K212" s="874"/>
      <c r="L212" s="874"/>
      <c r="M212" s="877"/>
      <c r="N212" s="871"/>
      <c r="O212" s="871"/>
      <c r="P212" s="871"/>
      <c r="Q212" s="874"/>
      <c r="R212" s="874"/>
    </row>
    <row r="213" spans="1:18" s="410" customFormat="1" ht="60" x14ac:dyDescent="0.25">
      <c r="A213" s="874"/>
      <c r="B213" s="874"/>
      <c r="C213" s="874"/>
      <c r="D213" s="874"/>
      <c r="E213" s="874"/>
      <c r="F213" s="874"/>
      <c r="G213" s="867"/>
      <c r="H213" s="411" t="s">
        <v>2611</v>
      </c>
      <c r="I213" s="411">
        <v>3</v>
      </c>
      <c r="J213" s="874"/>
      <c r="K213" s="874"/>
      <c r="L213" s="874"/>
      <c r="M213" s="877"/>
      <c r="N213" s="871"/>
      <c r="O213" s="871"/>
      <c r="P213" s="871"/>
      <c r="Q213" s="874"/>
      <c r="R213" s="874"/>
    </row>
    <row r="214" spans="1:18" s="410" customFormat="1" ht="24" x14ac:dyDescent="0.25">
      <c r="A214" s="875"/>
      <c r="B214" s="875"/>
      <c r="C214" s="875"/>
      <c r="D214" s="875"/>
      <c r="E214" s="875"/>
      <c r="F214" s="875"/>
      <c r="G214" s="867"/>
      <c r="H214" s="411" t="s">
        <v>3089</v>
      </c>
      <c r="I214" s="411">
        <v>523853</v>
      </c>
      <c r="J214" s="875"/>
      <c r="K214" s="875"/>
      <c r="L214" s="875"/>
      <c r="M214" s="878"/>
      <c r="N214" s="872"/>
      <c r="O214" s="872"/>
      <c r="P214" s="872"/>
      <c r="Q214" s="875"/>
      <c r="R214" s="875"/>
    </row>
    <row r="215" spans="1:18" ht="36" x14ac:dyDescent="0.25">
      <c r="A215" s="783">
        <v>52</v>
      </c>
      <c r="B215" s="765" t="s">
        <v>70</v>
      </c>
      <c r="C215" s="765">
        <v>1</v>
      </c>
      <c r="D215" s="765">
        <v>6</v>
      </c>
      <c r="E215" s="765" t="s">
        <v>2648</v>
      </c>
      <c r="F215" s="765" t="s">
        <v>3101</v>
      </c>
      <c r="G215" s="765" t="s">
        <v>725</v>
      </c>
      <c r="H215" s="328" t="s">
        <v>851</v>
      </c>
      <c r="I215" s="328">
        <v>1</v>
      </c>
      <c r="J215" s="765" t="s">
        <v>2649</v>
      </c>
      <c r="K215" s="769"/>
      <c r="L215" s="769" t="s">
        <v>840</v>
      </c>
      <c r="M215" s="770"/>
      <c r="N215" s="772">
        <v>28543</v>
      </c>
      <c r="O215" s="772"/>
      <c r="P215" s="772">
        <v>25350</v>
      </c>
      <c r="Q215" s="814" t="s">
        <v>871</v>
      </c>
      <c r="R215" s="765" t="s">
        <v>872</v>
      </c>
    </row>
    <row r="216" spans="1:18" ht="64.5" customHeight="1" x14ac:dyDescent="0.25">
      <c r="A216" s="783"/>
      <c r="B216" s="765"/>
      <c r="C216" s="765"/>
      <c r="D216" s="765"/>
      <c r="E216" s="765"/>
      <c r="F216" s="765"/>
      <c r="G216" s="765"/>
      <c r="H216" s="328" t="s">
        <v>818</v>
      </c>
      <c r="I216" s="336" t="s">
        <v>892</v>
      </c>
      <c r="J216" s="765"/>
      <c r="K216" s="769"/>
      <c r="L216" s="769"/>
      <c r="M216" s="770"/>
      <c r="N216" s="772"/>
      <c r="O216" s="772"/>
      <c r="P216" s="772"/>
      <c r="Q216" s="814"/>
      <c r="R216" s="765"/>
    </row>
    <row r="217" spans="1:18" ht="24" x14ac:dyDescent="0.25">
      <c r="A217" s="783"/>
      <c r="B217" s="765"/>
      <c r="C217" s="765"/>
      <c r="D217" s="765"/>
      <c r="E217" s="765"/>
      <c r="F217" s="765"/>
      <c r="G217" s="765" t="s">
        <v>911</v>
      </c>
      <c r="H217" s="328" t="s">
        <v>930</v>
      </c>
      <c r="I217" s="333">
        <v>1</v>
      </c>
      <c r="J217" s="765"/>
      <c r="K217" s="769"/>
      <c r="L217" s="769"/>
      <c r="M217" s="770"/>
      <c r="N217" s="772"/>
      <c r="O217" s="772"/>
      <c r="P217" s="772"/>
      <c r="Q217" s="814"/>
      <c r="R217" s="765"/>
    </row>
    <row r="218" spans="1:18" ht="24" x14ac:dyDescent="0.25">
      <c r="A218" s="783"/>
      <c r="B218" s="765"/>
      <c r="C218" s="765"/>
      <c r="D218" s="765"/>
      <c r="E218" s="765"/>
      <c r="F218" s="765"/>
      <c r="G218" s="765"/>
      <c r="H218" s="328" t="s">
        <v>913</v>
      </c>
      <c r="I218" s="333">
        <v>11</v>
      </c>
      <c r="J218" s="765"/>
      <c r="K218" s="769"/>
      <c r="L218" s="765"/>
      <c r="M218" s="770"/>
      <c r="N218" s="772"/>
      <c r="O218" s="772"/>
      <c r="P218" s="772"/>
      <c r="Q218" s="814"/>
      <c r="R218" s="765"/>
    </row>
    <row r="219" spans="1:18" x14ac:dyDescent="0.25">
      <c r="A219" s="766">
        <v>53</v>
      </c>
      <c r="B219" s="766" t="s">
        <v>59</v>
      </c>
      <c r="C219" s="766">
        <v>1</v>
      </c>
      <c r="D219" s="766">
        <v>9</v>
      </c>
      <c r="E219" s="766" t="s">
        <v>2650</v>
      </c>
      <c r="F219" s="766" t="s">
        <v>3102</v>
      </c>
      <c r="G219" s="765" t="s">
        <v>839</v>
      </c>
      <c r="H219" s="765" t="s">
        <v>1263</v>
      </c>
      <c r="I219" s="765">
        <v>5</v>
      </c>
      <c r="J219" s="766" t="s">
        <v>2651</v>
      </c>
      <c r="K219" s="766"/>
      <c r="L219" s="766" t="s">
        <v>840</v>
      </c>
      <c r="M219" s="846"/>
      <c r="N219" s="843">
        <v>37177.11</v>
      </c>
      <c r="O219" s="843"/>
      <c r="P219" s="843">
        <v>32501.48</v>
      </c>
      <c r="Q219" s="766" t="s">
        <v>2652</v>
      </c>
      <c r="R219" s="766" t="s">
        <v>2653</v>
      </c>
    </row>
    <row r="220" spans="1:18" x14ac:dyDescent="0.25">
      <c r="A220" s="767"/>
      <c r="B220" s="767"/>
      <c r="C220" s="767"/>
      <c r="D220" s="767"/>
      <c r="E220" s="767"/>
      <c r="F220" s="767"/>
      <c r="G220" s="765" t="s">
        <v>839</v>
      </c>
      <c r="H220" s="765"/>
      <c r="I220" s="765"/>
      <c r="J220" s="767"/>
      <c r="K220" s="767"/>
      <c r="L220" s="767"/>
      <c r="M220" s="847"/>
      <c r="N220" s="844"/>
      <c r="O220" s="844"/>
      <c r="P220" s="844"/>
      <c r="Q220" s="767"/>
      <c r="R220" s="767"/>
    </row>
    <row r="221" spans="1:18" ht="36" x14ac:dyDescent="0.25">
      <c r="A221" s="767"/>
      <c r="B221" s="767"/>
      <c r="C221" s="767"/>
      <c r="D221" s="767"/>
      <c r="E221" s="767"/>
      <c r="F221" s="767"/>
      <c r="G221" s="765" t="s">
        <v>632</v>
      </c>
      <c r="H221" s="328" t="s">
        <v>2610</v>
      </c>
      <c r="I221" s="328">
        <v>32</v>
      </c>
      <c r="J221" s="767"/>
      <c r="K221" s="767"/>
      <c r="L221" s="767"/>
      <c r="M221" s="847"/>
      <c r="N221" s="844"/>
      <c r="O221" s="844"/>
      <c r="P221" s="844"/>
      <c r="Q221" s="767"/>
      <c r="R221" s="767"/>
    </row>
    <row r="222" spans="1:18" ht="60" x14ac:dyDescent="0.25">
      <c r="A222" s="767"/>
      <c r="B222" s="767"/>
      <c r="C222" s="767"/>
      <c r="D222" s="767"/>
      <c r="E222" s="767"/>
      <c r="F222" s="767"/>
      <c r="G222" s="765"/>
      <c r="H222" s="328" t="s">
        <v>2611</v>
      </c>
      <c r="I222" s="328">
        <v>1</v>
      </c>
      <c r="J222" s="767"/>
      <c r="K222" s="767"/>
      <c r="L222" s="767"/>
      <c r="M222" s="847"/>
      <c r="N222" s="844"/>
      <c r="O222" s="844"/>
      <c r="P222" s="844"/>
      <c r="Q222" s="767"/>
      <c r="R222" s="767"/>
    </row>
    <row r="223" spans="1:18" ht="24" x14ac:dyDescent="0.25">
      <c r="A223" s="768"/>
      <c r="B223" s="768"/>
      <c r="C223" s="768"/>
      <c r="D223" s="768"/>
      <c r="E223" s="768"/>
      <c r="F223" s="768"/>
      <c r="G223" s="765"/>
      <c r="H223" s="328" t="s">
        <v>471</v>
      </c>
      <c r="I223" s="328">
        <v>10000</v>
      </c>
      <c r="J223" s="768"/>
      <c r="K223" s="768"/>
      <c r="L223" s="768"/>
      <c r="M223" s="848"/>
      <c r="N223" s="845"/>
      <c r="O223" s="845"/>
      <c r="P223" s="845"/>
      <c r="Q223" s="768"/>
      <c r="R223" s="768"/>
    </row>
    <row r="224" spans="1:18" ht="36" x14ac:dyDescent="0.25">
      <c r="A224" s="819">
        <v>54</v>
      </c>
      <c r="B224" s="819" t="s">
        <v>70</v>
      </c>
      <c r="C224" s="819">
        <v>1</v>
      </c>
      <c r="D224" s="819">
        <v>6</v>
      </c>
      <c r="E224" s="766" t="s">
        <v>2654</v>
      </c>
      <c r="F224" s="766" t="s">
        <v>2655</v>
      </c>
      <c r="G224" s="819" t="s">
        <v>725</v>
      </c>
      <c r="H224" s="328" t="s">
        <v>851</v>
      </c>
      <c r="I224" s="336" t="s">
        <v>850</v>
      </c>
      <c r="J224" s="766" t="s">
        <v>2656</v>
      </c>
      <c r="K224" s="819"/>
      <c r="L224" s="769" t="s">
        <v>840</v>
      </c>
      <c r="M224" s="788"/>
      <c r="N224" s="794">
        <v>68397.740000000005</v>
      </c>
      <c r="O224" s="794"/>
      <c r="P224" s="794">
        <v>60859.24</v>
      </c>
      <c r="Q224" s="863" t="s">
        <v>228</v>
      </c>
      <c r="R224" s="771" t="s">
        <v>229</v>
      </c>
    </row>
    <row r="225" spans="1:18" ht="54.75" customHeight="1" x14ac:dyDescent="0.25">
      <c r="A225" s="820"/>
      <c r="B225" s="820"/>
      <c r="C225" s="820"/>
      <c r="D225" s="820"/>
      <c r="E225" s="768"/>
      <c r="F225" s="768"/>
      <c r="G225" s="820"/>
      <c r="H225" s="328" t="s">
        <v>818</v>
      </c>
      <c r="I225" s="336" t="s">
        <v>308</v>
      </c>
      <c r="J225" s="768"/>
      <c r="K225" s="820"/>
      <c r="L225" s="769"/>
      <c r="M225" s="790"/>
      <c r="N225" s="796"/>
      <c r="O225" s="796"/>
      <c r="P225" s="796"/>
      <c r="Q225" s="851"/>
      <c r="R225" s="765"/>
    </row>
    <row r="226" spans="1:18" ht="36" x14ac:dyDescent="0.25">
      <c r="A226" s="819">
        <v>55</v>
      </c>
      <c r="B226" s="819" t="s">
        <v>2657</v>
      </c>
      <c r="C226" s="819">
        <v>5</v>
      </c>
      <c r="D226" s="819">
        <v>11</v>
      </c>
      <c r="E226" s="766" t="s">
        <v>2658</v>
      </c>
      <c r="F226" s="766" t="s">
        <v>3103</v>
      </c>
      <c r="G226" s="783" t="s">
        <v>725</v>
      </c>
      <c r="H226" s="328" t="s">
        <v>851</v>
      </c>
      <c r="I226" s="336" t="s">
        <v>832</v>
      </c>
      <c r="J226" s="766" t="s">
        <v>2659</v>
      </c>
      <c r="K226" s="819"/>
      <c r="L226" s="769" t="s">
        <v>138</v>
      </c>
      <c r="M226" s="788"/>
      <c r="N226" s="794">
        <v>17730.05</v>
      </c>
      <c r="O226" s="794"/>
      <c r="P226" s="794">
        <v>14985.05</v>
      </c>
      <c r="Q226" s="863" t="s">
        <v>2660</v>
      </c>
      <c r="R226" s="771" t="s">
        <v>2661</v>
      </c>
    </row>
    <row r="227" spans="1:18" x14ac:dyDescent="0.25">
      <c r="A227" s="842"/>
      <c r="B227" s="842"/>
      <c r="C227" s="842"/>
      <c r="D227" s="842"/>
      <c r="E227" s="767"/>
      <c r="F227" s="767"/>
      <c r="G227" s="783"/>
      <c r="H227" s="328" t="s">
        <v>818</v>
      </c>
      <c r="I227" s="336" t="s">
        <v>1553</v>
      </c>
      <c r="J227" s="767"/>
      <c r="K227" s="842"/>
      <c r="L227" s="769"/>
      <c r="M227" s="789"/>
      <c r="N227" s="795"/>
      <c r="O227" s="795"/>
      <c r="P227" s="795"/>
      <c r="Q227" s="879"/>
      <c r="R227" s="771"/>
    </row>
    <row r="228" spans="1:18" ht="24" x14ac:dyDescent="0.25">
      <c r="A228" s="842"/>
      <c r="B228" s="842"/>
      <c r="C228" s="842"/>
      <c r="D228" s="842"/>
      <c r="E228" s="767"/>
      <c r="F228" s="767"/>
      <c r="G228" s="842" t="s">
        <v>2662</v>
      </c>
      <c r="H228" s="328" t="s">
        <v>2663</v>
      </c>
      <c r="I228" s="336" t="s">
        <v>1553</v>
      </c>
      <c r="J228" s="767"/>
      <c r="K228" s="842"/>
      <c r="L228" s="769"/>
      <c r="M228" s="789"/>
      <c r="N228" s="795"/>
      <c r="O228" s="795"/>
      <c r="P228" s="795"/>
      <c r="Q228" s="879"/>
      <c r="R228" s="771"/>
    </row>
    <row r="229" spans="1:18" ht="24" x14ac:dyDescent="0.25">
      <c r="A229" s="842"/>
      <c r="B229" s="842"/>
      <c r="C229" s="842"/>
      <c r="D229" s="842"/>
      <c r="E229" s="767"/>
      <c r="F229" s="767"/>
      <c r="G229" s="842"/>
      <c r="H229" s="328" t="s">
        <v>2664</v>
      </c>
      <c r="I229" s="336" t="s">
        <v>850</v>
      </c>
      <c r="J229" s="767"/>
      <c r="K229" s="842"/>
      <c r="L229" s="769"/>
      <c r="M229" s="789"/>
      <c r="N229" s="795"/>
      <c r="O229" s="795"/>
      <c r="P229" s="795"/>
      <c r="Q229" s="879"/>
      <c r="R229" s="771"/>
    </row>
    <row r="230" spans="1:18" x14ac:dyDescent="0.25">
      <c r="A230" s="820"/>
      <c r="B230" s="820"/>
      <c r="C230" s="820"/>
      <c r="D230" s="820"/>
      <c r="E230" s="768"/>
      <c r="F230" s="768"/>
      <c r="G230" s="820"/>
      <c r="H230" s="333" t="s">
        <v>2665</v>
      </c>
      <c r="I230" s="317">
        <v>100</v>
      </c>
      <c r="J230" s="768"/>
      <c r="K230" s="820"/>
      <c r="L230" s="769"/>
      <c r="M230" s="790"/>
      <c r="N230" s="796"/>
      <c r="O230" s="796"/>
      <c r="P230" s="796"/>
      <c r="Q230" s="851"/>
      <c r="R230" s="765"/>
    </row>
    <row r="231" spans="1:18" ht="24" x14ac:dyDescent="0.25">
      <c r="A231" s="765">
        <v>56</v>
      </c>
      <c r="B231" s="765" t="s">
        <v>70</v>
      </c>
      <c r="C231" s="765">
        <v>1</v>
      </c>
      <c r="D231" s="765">
        <v>3</v>
      </c>
      <c r="E231" s="765" t="s">
        <v>2666</v>
      </c>
      <c r="F231" s="765" t="s">
        <v>1262</v>
      </c>
      <c r="G231" s="765" t="s">
        <v>613</v>
      </c>
      <c r="H231" s="329" t="s">
        <v>813</v>
      </c>
      <c r="I231" s="336" t="s">
        <v>215</v>
      </c>
      <c r="J231" s="765" t="s">
        <v>2667</v>
      </c>
      <c r="K231" s="769"/>
      <c r="L231" s="769" t="s">
        <v>2668</v>
      </c>
      <c r="M231" s="770"/>
      <c r="N231" s="772">
        <v>45790.5</v>
      </c>
      <c r="O231" s="772"/>
      <c r="P231" s="772">
        <v>40837</v>
      </c>
      <c r="Q231" s="814" t="s">
        <v>816</v>
      </c>
      <c r="R231" s="765" t="s">
        <v>817</v>
      </c>
    </row>
    <row r="232" spans="1:18" x14ac:dyDescent="0.25">
      <c r="A232" s="765"/>
      <c r="B232" s="765"/>
      <c r="C232" s="765"/>
      <c r="D232" s="765"/>
      <c r="E232" s="765"/>
      <c r="F232" s="765"/>
      <c r="G232" s="765"/>
      <c r="H232" s="329" t="s">
        <v>818</v>
      </c>
      <c r="I232" s="336" t="s">
        <v>819</v>
      </c>
      <c r="J232" s="765"/>
      <c r="K232" s="765"/>
      <c r="L232" s="765"/>
      <c r="M232" s="770"/>
      <c r="N232" s="772"/>
      <c r="O232" s="772"/>
      <c r="P232" s="772"/>
      <c r="Q232" s="814"/>
      <c r="R232" s="765"/>
    </row>
    <row r="233" spans="1:18" ht="24" x14ac:dyDescent="0.25">
      <c r="A233" s="765"/>
      <c r="B233" s="765"/>
      <c r="C233" s="765"/>
      <c r="D233" s="765"/>
      <c r="E233" s="765"/>
      <c r="F233" s="765"/>
      <c r="G233" s="765"/>
      <c r="H233" s="329" t="s">
        <v>820</v>
      </c>
      <c r="I233" s="336" t="s">
        <v>819</v>
      </c>
      <c r="J233" s="765"/>
      <c r="K233" s="765"/>
      <c r="L233" s="765"/>
      <c r="M233" s="770"/>
      <c r="N233" s="772"/>
      <c r="O233" s="772"/>
      <c r="P233" s="772"/>
      <c r="Q233" s="814"/>
      <c r="R233" s="765"/>
    </row>
    <row r="234" spans="1:18" ht="36" x14ac:dyDescent="0.25">
      <c r="A234" s="766">
        <v>57</v>
      </c>
      <c r="B234" s="766" t="s">
        <v>70</v>
      </c>
      <c r="C234" s="766">
        <v>5</v>
      </c>
      <c r="D234" s="766">
        <v>11</v>
      </c>
      <c r="E234" s="766" t="s">
        <v>2669</v>
      </c>
      <c r="F234" s="766" t="s">
        <v>926</v>
      </c>
      <c r="G234" s="766" t="s">
        <v>725</v>
      </c>
      <c r="H234" s="328" t="s">
        <v>851</v>
      </c>
      <c r="I234" s="333">
        <v>2</v>
      </c>
      <c r="J234" s="861" t="s">
        <v>927</v>
      </c>
      <c r="K234" s="856"/>
      <c r="L234" s="856" t="s">
        <v>840</v>
      </c>
      <c r="M234" s="846"/>
      <c r="N234" s="843">
        <v>34423</v>
      </c>
      <c r="O234" s="843"/>
      <c r="P234" s="843">
        <v>29603</v>
      </c>
      <c r="Q234" s="849" t="s">
        <v>928</v>
      </c>
      <c r="R234" s="765" t="s">
        <v>2670</v>
      </c>
    </row>
    <row r="235" spans="1:18" x14ac:dyDescent="0.25">
      <c r="A235" s="767"/>
      <c r="B235" s="767"/>
      <c r="C235" s="767"/>
      <c r="D235" s="767"/>
      <c r="E235" s="767"/>
      <c r="F235" s="767"/>
      <c r="G235" s="767"/>
      <c r="H235" s="328" t="s">
        <v>818</v>
      </c>
      <c r="I235" s="333">
        <v>30</v>
      </c>
      <c r="J235" s="880"/>
      <c r="K235" s="857"/>
      <c r="L235" s="857"/>
      <c r="M235" s="847"/>
      <c r="N235" s="844"/>
      <c r="O235" s="844"/>
      <c r="P235" s="844"/>
      <c r="Q235" s="850"/>
      <c r="R235" s="765"/>
    </row>
    <row r="236" spans="1:18" x14ac:dyDescent="0.25">
      <c r="A236" s="767"/>
      <c r="B236" s="767"/>
      <c r="C236" s="767"/>
      <c r="D236" s="767"/>
      <c r="E236" s="767"/>
      <c r="F236" s="767"/>
      <c r="G236" s="768"/>
      <c r="H236" s="328" t="s">
        <v>931</v>
      </c>
      <c r="I236" s="333">
        <v>2</v>
      </c>
      <c r="J236" s="880"/>
      <c r="K236" s="857"/>
      <c r="L236" s="857"/>
      <c r="M236" s="847"/>
      <c r="N236" s="844"/>
      <c r="O236" s="844"/>
      <c r="P236" s="844"/>
      <c r="Q236" s="850"/>
      <c r="R236" s="765"/>
    </row>
    <row r="237" spans="1:18" ht="24" x14ac:dyDescent="0.25">
      <c r="A237" s="767"/>
      <c r="B237" s="767"/>
      <c r="C237" s="767"/>
      <c r="D237" s="767"/>
      <c r="E237" s="767"/>
      <c r="F237" s="767"/>
      <c r="G237" s="766" t="s">
        <v>860</v>
      </c>
      <c r="H237" s="328" t="s">
        <v>861</v>
      </c>
      <c r="I237" s="333">
        <v>1</v>
      </c>
      <c r="J237" s="880"/>
      <c r="K237" s="857"/>
      <c r="L237" s="857"/>
      <c r="M237" s="847"/>
      <c r="N237" s="844"/>
      <c r="O237" s="844"/>
      <c r="P237" s="844"/>
      <c r="Q237" s="850"/>
      <c r="R237" s="765"/>
    </row>
    <row r="238" spans="1:18" ht="48" x14ac:dyDescent="0.25">
      <c r="A238" s="767"/>
      <c r="B238" s="767"/>
      <c r="C238" s="767"/>
      <c r="D238" s="767"/>
      <c r="E238" s="767"/>
      <c r="F238" s="767"/>
      <c r="G238" s="768"/>
      <c r="H238" s="328" t="s">
        <v>864</v>
      </c>
      <c r="I238" s="333">
        <v>200</v>
      </c>
      <c r="J238" s="880"/>
      <c r="K238" s="857"/>
      <c r="L238" s="857"/>
      <c r="M238" s="847"/>
      <c r="N238" s="844"/>
      <c r="O238" s="844"/>
      <c r="P238" s="844"/>
      <c r="Q238" s="850"/>
      <c r="R238" s="765"/>
    </row>
    <row r="239" spans="1:18" ht="24" x14ac:dyDescent="0.25">
      <c r="A239" s="767"/>
      <c r="B239" s="767"/>
      <c r="C239" s="767"/>
      <c r="D239" s="767"/>
      <c r="E239" s="767"/>
      <c r="F239" s="767"/>
      <c r="G239" s="766" t="s">
        <v>911</v>
      </c>
      <c r="H239" s="328" t="s">
        <v>930</v>
      </c>
      <c r="I239" s="333">
        <v>3</v>
      </c>
      <c r="J239" s="880"/>
      <c r="K239" s="857"/>
      <c r="L239" s="857"/>
      <c r="M239" s="847"/>
      <c r="N239" s="844"/>
      <c r="O239" s="844"/>
      <c r="P239" s="844"/>
      <c r="Q239" s="850"/>
      <c r="R239" s="765"/>
    </row>
    <row r="240" spans="1:18" ht="24" x14ac:dyDescent="0.25">
      <c r="A240" s="768"/>
      <c r="B240" s="768"/>
      <c r="C240" s="768"/>
      <c r="D240" s="768"/>
      <c r="E240" s="768"/>
      <c r="F240" s="768"/>
      <c r="G240" s="768"/>
      <c r="H240" s="328" t="s">
        <v>913</v>
      </c>
      <c r="I240" s="333">
        <v>33</v>
      </c>
      <c r="J240" s="862"/>
      <c r="K240" s="858"/>
      <c r="L240" s="858"/>
      <c r="M240" s="848"/>
      <c r="N240" s="845"/>
      <c r="O240" s="845"/>
      <c r="P240" s="845"/>
      <c r="Q240" s="851"/>
      <c r="R240" s="765"/>
    </row>
    <row r="241" spans="1:18" ht="72" x14ac:dyDescent="0.25">
      <c r="A241" s="766">
        <v>58</v>
      </c>
      <c r="B241" s="766" t="s">
        <v>59</v>
      </c>
      <c r="C241" s="766">
        <v>3</v>
      </c>
      <c r="D241" s="766">
        <v>10</v>
      </c>
      <c r="E241" s="766" t="s">
        <v>2671</v>
      </c>
      <c r="F241" s="766" t="s">
        <v>2672</v>
      </c>
      <c r="G241" s="765" t="s">
        <v>846</v>
      </c>
      <c r="H241" s="328" t="s">
        <v>847</v>
      </c>
      <c r="I241" s="328">
        <v>1</v>
      </c>
      <c r="J241" s="766" t="s">
        <v>2673</v>
      </c>
      <c r="K241" s="766"/>
      <c r="L241" s="766" t="s">
        <v>55</v>
      </c>
      <c r="M241" s="846"/>
      <c r="N241" s="843">
        <v>22325.1</v>
      </c>
      <c r="O241" s="843"/>
      <c r="P241" s="843">
        <v>18321.14</v>
      </c>
      <c r="Q241" s="766" t="s">
        <v>2674</v>
      </c>
      <c r="R241" s="766" t="s">
        <v>961</v>
      </c>
    </row>
    <row r="242" spans="1:18" ht="84" x14ac:dyDescent="0.25">
      <c r="A242" s="767"/>
      <c r="B242" s="767"/>
      <c r="C242" s="767"/>
      <c r="D242" s="767"/>
      <c r="E242" s="767"/>
      <c r="F242" s="767"/>
      <c r="G242" s="765"/>
      <c r="H242" s="328" t="s">
        <v>848</v>
      </c>
      <c r="I242" s="328">
        <v>20000</v>
      </c>
      <c r="J242" s="767"/>
      <c r="K242" s="767"/>
      <c r="L242" s="767"/>
      <c r="M242" s="847"/>
      <c r="N242" s="844"/>
      <c r="O242" s="844"/>
      <c r="P242" s="844"/>
      <c r="Q242" s="767"/>
      <c r="R242" s="767"/>
    </row>
    <row r="243" spans="1:18" x14ac:dyDescent="0.25">
      <c r="A243" s="767"/>
      <c r="B243" s="767"/>
      <c r="C243" s="767"/>
      <c r="D243" s="767"/>
      <c r="E243" s="767"/>
      <c r="F243" s="767"/>
      <c r="G243" s="765" t="s">
        <v>839</v>
      </c>
      <c r="H243" s="765" t="s">
        <v>1263</v>
      </c>
      <c r="I243" s="765">
        <v>10000</v>
      </c>
      <c r="J243" s="767"/>
      <c r="K243" s="767"/>
      <c r="L243" s="767"/>
      <c r="M243" s="847"/>
      <c r="N243" s="844"/>
      <c r="O243" s="844"/>
      <c r="P243" s="844"/>
      <c r="Q243" s="767"/>
      <c r="R243" s="767"/>
    </row>
    <row r="244" spans="1:18" x14ac:dyDescent="0.25">
      <c r="A244" s="768"/>
      <c r="B244" s="768"/>
      <c r="C244" s="768"/>
      <c r="D244" s="768"/>
      <c r="E244" s="768"/>
      <c r="F244" s="768"/>
      <c r="G244" s="765" t="s">
        <v>839</v>
      </c>
      <c r="H244" s="765"/>
      <c r="I244" s="765"/>
      <c r="J244" s="768"/>
      <c r="K244" s="768"/>
      <c r="L244" s="768"/>
      <c r="M244" s="848"/>
      <c r="N244" s="845"/>
      <c r="O244" s="845"/>
      <c r="P244" s="845"/>
      <c r="Q244" s="768"/>
      <c r="R244" s="768"/>
    </row>
    <row r="245" spans="1:18" ht="36" x14ac:dyDescent="0.25">
      <c r="A245" s="766">
        <v>59</v>
      </c>
      <c r="B245" s="766" t="s">
        <v>38</v>
      </c>
      <c r="C245" s="766">
        <v>1</v>
      </c>
      <c r="D245" s="766">
        <v>9</v>
      </c>
      <c r="E245" s="766" t="s">
        <v>2675</v>
      </c>
      <c r="F245" s="766" t="s">
        <v>2676</v>
      </c>
      <c r="G245" s="765" t="s">
        <v>725</v>
      </c>
      <c r="H245" s="328" t="s">
        <v>851</v>
      </c>
      <c r="I245" s="328">
        <v>3</v>
      </c>
      <c r="J245" s="766" t="s">
        <v>3104</v>
      </c>
      <c r="K245" s="766"/>
      <c r="L245" s="766" t="s">
        <v>840</v>
      </c>
      <c r="M245" s="846"/>
      <c r="N245" s="843">
        <v>82718</v>
      </c>
      <c r="O245" s="843"/>
      <c r="P245" s="843">
        <v>77973.5</v>
      </c>
      <c r="Q245" s="766" t="s">
        <v>2677</v>
      </c>
      <c r="R245" s="766" t="s">
        <v>2678</v>
      </c>
    </row>
    <row r="246" spans="1:18" x14ac:dyDescent="0.25">
      <c r="A246" s="767"/>
      <c r="B246" s="767"/>
      <c r="C246" s="767"/>
      <c r="D246" s="767"/>
      <c r="E246" s="767"/>
      <c r="F246" s="767"/>
      <c r="G246" s="765"/>
      <c r="H246" s="328" t="s">
        <v>818</v>
      </c>
      <c r="I246" s="328">
        <v>75</v>
      </c>
      <c r="J246" s="767"/>
      <c r="K246" s="767"/>
      <c r="L246" s="767"/>
      <c r="M246" s="847"/>
      <c r="N246" s="844"/>
      <c r="O246" s="844"/>
      <c r="P246" s="844"/>
      <c r="Q246" s="767"/>
      <c r="R246" s="767"/>
    </row>
    <row r="247" spans="1:18" ht="24" x14ac:dyDescent="0.25">
      <c r="A247" s="767"/>
      <c r="B247" s="767"/>
      <c r="C247" s="767"/>
      <c r="D247" s="767"/>
      <c r="E247" s="767"/>
      <c r="F247" s="767"/>
      <c r="G247" s="765" t="s">
        <v>613</v>
      </c>
      <c r="H247" s="329" t="s">
        <v>813</v>
      </c>
      <c r="I247" s="336" t="s">
        <v>374</v>
      </c>
      <c r="J247" s="767"/>
      <c r="K247" s="767"/>
      <c r="L247" s="767"/>
      <c r="M247" s="847"/>
      <c r="N247" s="844"/>
      <c r="O247" s="844"/>
      <c r="P247" s="844"/>
      <c r="Q247" s="767"/>
      <c r="R247" s="767"/>
    </row>
    <row r="248" spans="1:18" x14ac:dyDescent="0.25">
      <c r="A248" s="767"/>
      <c r="B248" s="767"/>
      <c r="C248" s="767"/>
      <c r="D248" s="767"/>
      <c r="E248" s="767"/>
      <c r="F248" s="767"/>
      <c r="G248" s="765"/>
      <c r="H248" s="329" t="s">
        <v>818</v>
      </c>
      <c r="I248" s="336" t="s">
        <v>395</v>
      </c>
      <c r="J248" s="767"/>
      <c r="K248" s="767"/>
      <c r="L248" s="767"/>
      <c r="M248" s="847"/>
      <c r="N248" s="844"/>
      <c r="O248" s="844"/>
      <c r="P248" s="844"/>
      <c r="Q248" s="767"/>
      <c r="R248" s="767"/>
    </row>
    <row r="249" spans="1:18" x14ac:dyDescent="0.25">
      <c r="A249" s="767"/>
      <c r="B249" s="767"/>
      <c r="C249" s="767"/>
      <c r="D249" s="767"/>
      <c r="E249" s="767"/>
      <c r="F249" s="767"/>
      <c r="G249" s="765" t="s">
        <v>839</v>
      </c>
      <c r="H249" s="765" t="s">
        <v>1263</v>
      </c>
      <c r="I249" s="765">
        <v>1</v>
      </c>
      <c r="J249" s="767"/>
      <c r="K249" s="767"/>
      <c r="L249" s="767"/>
      <c r="M249" s="847"/>
      <c r="N249" s="844"/>
      <c r="O249" s="844"/>
      <c r="P249" s="844"/>
      <c r="Q249" s="767"/>
      <c r="R249" s="767"/>
    </row>
    <row r="250" spans="1:18" x14ac:dyDescent="0.25">
      <c r="A250" s="768"/>
      <c r="B250" s="768"/>
      <c r="C250" s="768"/>
      <c r="D250" s="768"/>
      <c r="E250" s="768"/>
      <c r="F250" s="768"/>
      <c r="G250" s="765" t="s">
        <v>839</v>
      </c>
      <c r="H250" s="765"/>
      <c r="I250" s="765"/>
      <c r="J250" s="768"/>
      <c r="K250" s="768"/>
      <c r="L250" s="768"/>
      <c r="M250" s="848"/>
      <c r="N250" s="845"/>
      <c r="O250" s="845"/>
      <c r="P250" s="845"/>
      <c r="Q250" s="768"/>
      <c r="R250" s="768"/>
    </row>
    <row r="251" spans="1:18" ht="36" x14ac:dyDescent="0.25">
      <c r="A251" s="766">
        <v>60</v>
      </c>
      <c r="B251" s="766" t="s">
        <v>59</v>
      </c>
      <c r="C251" s="766">
        <v>1</v>
      </c>
      <c r="D251" s="766">
        <v>6</v>
      </c>
      <c r="E251" s="766" t="s">
        <v>2679</v>
      </c>
      <c r="F251" s="766" t="s">
        <v>3105</v>
      </c>
      <c r="G251" s="765" t="s">
        <v>725</v>
      </c>
      <c r="H251" s="328" t="s">
        <v>851</v>
      </c>
      <c r="I251" s="328">
        <v>4</v>
      </c>
      <c r="J251" s="766" t="s">
        <v>2680</v>
      </c>
      <c r="K251" s="766"/>
      <c r="L251" s="766" t="s">
        <v>840</v>
      </c>
      <c r="M251" s="846"/>
      <c r="N251" s="843">
        <v>58009</v>
      </c>
      <c r="O251" s="843"/>
      <c r="P251" s="843">
        <v>49815</v>
      </c>
      <c r="Q251" s="766" t="s">
        <v>2681</v>
      </c>
      <c r="R251" s="766" t="s">
        <v>2682</v>
      </c>
    </row>
    <row r="252" spans="1:18" x14ac:dyDescent="0.25">
      <c r="A252" s="767"/>
      <c r="B252" s="767"/>
      <c r="C252" s="767"/>
      <c r="D252" s="767"/>
      <c r="E252" s="767"/>
      <c r="F252" s="767"/>
      <c r="G252" s="765"/>
      <c r="H252" s="328" t="s">
        <v>818</v>
      </c>
      <c r="I252" s="328">
        <v>85</v>
      </c>
      <c r="J252" s="767"/>
      <c r="K252" s="767"/>
      <c r="L252" s="767"/>
      <c r="M252" s="847"/>
      <c r="N252" s="844"/>
      <c r="O252" s="844"/>
      <c r="P252" s="844"/>
      <c r="Q252" s="767"/>
      <c r="R252" s="767"/>
    </row>
    <row r="253" spans="1:18" ht="54" customHeight="1" x14ac:dyDescent="0.25">
      <c r="A253" s="767"/>
      <c r="B253" s="767"/>
      <c r="C253" s="767"/>
      <c r="D253" s="767"/>
      <c r="E253" s="767"/>
      <c r="F253" s="767"/>
      <c r="G253" s="765"/>
      <c r="H253" s="297" t="s">
        <v>845</v>
      </c>
      <c r="I253" s="328">
        <v>85</v>
      </c>
      <c r="J253" s="767"/>
      <c r="K253" s="767"/>
      <c r="L253" s="767"/>
      <c r="M253" s="847"/>
      <c r="N253" s="844"/>
      <c r="O253" s="844"/>
      <c r="P253" s="844"/>
      <c r="Q253" s="767"/>
      <c r="R253" s="767"/>
    </row>
    <row r="254" spans="1:18" ht="36" x14ac:dyDescent="0.25">
      <c r="A254" s="767"/>
      <c r="B254" s="767"/>
      <c r="C254" s="767"/>
      <c r="D254" s="767"/>
      <c r="E254" s="767"/>
      <c r="F254" s="767"/>
      <c r="G254" s="330" t="s">
        <v>839</v>
      </c>
      <c r="H254" s="330" t="s">
        <v>1263</v>
      </c>
      <c r="I254" s="330">
        <v>2</v>
      </c>
      <c r="J254" s="767"/>
      <c r="K254" s="767"/>
      <c r="L254" s="767"/>
      <c r="M254" s="847"/>
      <c r="N254" s="844"/>
      <c r="O254" s="844"/>
      <c r="P254" s="844"/>
      <c r="Q254" s="767"/>
      <c r="R254" s="767"/>
    </row>
    <row r="255" spans="1:18" x14ac:dyDescent="0.25">
      <c r="A255" s="767"/>
      <c r="B255" s="767"/>
      <c r="C255" s="767"/>
      <c r="D255" s="767"/>
      <c r="E255" s="767"/>
      <c r="F255" s="767"/>
      <c r="G255" s="328" t="s">
        <v>919</v>
      </c>
      <c r="H255" s="329" t="s">
        <v>923</v>
      </c>
      <c r="I255" s="336" t="s">
        <v>374</v>
      </c>
      <c r="J255" s="767"/>
      <c r="K255" s="767"/>
      <c r="L255" s="767"/>
      <c r="M255" s="847"/>
      <c r="N255" s="844"/>
      <c r="O255" s="844"/>
      <c r="P255" s="844"/>
      <c r="Q255" s="767"/>
      <c r="R255" s="767"/>
    </row>
    <row r="256" spans="1:18" ht="36" x14ac:dyDescent="0.25">
      <c r="A256" s="819">
        <v>61</v>
      </c>
      <c r="B256" s="819" t="s">
        <v>59</v>
      </c>
      <c r="C256" s="819">
        <v>1</v>
      </c>
      <c r="D256" s="819">
        <v>6</v>
      </c>
      <c r="E256" s="819" t="s">
        <v>2683</v>
      </c>
      <c r="F256" s="766" t="s">
        <v>2684</v>
      </c>
      <c r="G256" s="766" t="s">
        <v>725</v>
      </c>
      <c r="H256" s="328" t="s">
        <v>851</v>
      </c>
      <c r="I256" s="328">
        <v>1</v>
      </c>
      <c r="J256" s="766" t="s">
        <v>3106</v>
      </c>
      <c r="K256" s="819"/>
      <c r="L256" s="819" t="s">
        <v>188</v>
      </c>
      <c r="M256" s="788"/>
      <c r="N256" s="794">
        <v>18908.400000000001</v>
      </c>
      <c r="O256" s="794"/>
      <c r="P256" s="794">
        <v>14648.4</v>
      </c>
      <c r="Q256" s="849" t="s">
        <v>938</v>
      </c>
      <c r="R256" s="765" t="s">
        <v>939</v>
      </c>
    </row>
    <row r="257" spans="1:18" x14ac:dyDescent="0.25">
      <c r="A257" s="842"/>
      <c r="B257" s="842"/>
      <c r="C257" s="842"/>
      <c r="D257" s="842"/>
      <c r="E257" s="842"/>
      <c r="F257" s="767"/>
      <c r="G257" s="767"/>
      <c r="H257" s="328" t="s">
        <v>818</v>
      </c>
      <c r="I257" s="328">
        <v>60</v>
      </c>
      <c r="J257" s="767"/>
      <c r="K257" s="842"/>
      <c r="L257" s="842"/>
      <c r="M257" s="789"/>
      <c r="N257" s="795"/>
      <c r="O257" s="795"/>
      <c r="P257" s="795"/>
      <c r="Q257" s="850"/>
      <c r="R257" s="765"/>
    </row>
    <row r="258" spans="1:18" ht="24" x14ac:dyDescent="0.25">
      <c r="A258" s="842"/>
      <c r="B258" s="842"/>
      <c r="C258" s="842"/>
      <c r="D258" s="842"/>
      <c r="E258" s="842"/>
      <c r="F258" s="767"/>
      <c r="G258" s="765" t="s">
        <v>613</v>
      </c>
      <c r="H258" s="329" t="s">
        <v>813</v>
      </c>
      <c r="I258" s="336" t="s">
        <v>215</v>
      </c>
      <c r="J258" s="767"/>
      <c r="K258" s="842"/>
      <c r="L258" s="842"/>
      <c r="M258" s="789"/>
      <c r="N258" s="795"/>
      <c r="O258" s="795"/>
      <c r="P258" s="795"/>
      <c r="Q258" s="850"/>
      <c r="R258" s="765"/>
    </row>
    <row r="259" spans="1:18" x14ac:dyDescent="0.25">
      <c r="A259" s="820"/>
      <c r="B259" s="820"/>
      <c r="C259" s="820"/>
      <c r="D259" s="820"/>
      <c r="E259" s="820"/>
      <c r="F259" s="768"/>
      <c r="G259" s="765"/>
      <c r="H259" s="329" t="s">
        <v>818</v>
      </c>
      <c r="I259" s="336" t="s">
        <v>147</v>
      </c>
      <c r="J259" s="768"/>
      <c r="K259" s="820"/>
      <c r="L259" s="820"/>
      <c r="M259" s="790"/>
      <c r="N259" s="796"/>
      <c r="O259" s="796"/>
      <c r="P259" s="796"/>
      <c r="Q259" s="851"/>
      <c r="R259" s="765"/>
    </row>
    <row r="260" spans="1:18" ht="24" x14ac:dyDescent="0.25">
      <c r="A260" s="765">
        <v>62</v>
      </c>
      <c r="B260" s="765" t="s">
        <v>55</v>
      </c>
      <c r="C260" s="765">
        <v>1</v>
      </c>
      <c r="D260" s="765">
        <v>13</v>
      </c>
      <c r="E260" s="765" t="s">
        <v>2685</v>
      </c>
      <c r="F260" s="765" t="s">
        <v>2686</v>
      </c>
      <c r="G260" s="765" t="s">
        <v>860</v>
      </c>
      <c r="H260" s="328" t="s">
        <v>861</v>
      </c>
      <c r="I260" s="336" t="s">
        <v>215</v>
      </c>
      <c r="J260" s="765" t="s">
        <v>2687</v>
      </c>
      <c r="K260" s="765"/>
      <c r="L260" s="765" t="s">
        <v>55</v>
      </c>
      <c r="M260" s="855"/>
      <c r="N260" s="772">
        <v>22916.09</v>
      </c>
      <c r="O260" s="772"/>
      <c r="P260" s="772">
        <v>16025.19</v>
      </c>
      <c r="Q260" s="814" t="s">
        <v>2688</v>
      </c>
      <c r="R260" s="765" t="s">
        <v>2689</v>
      </c>
    </row>
    <row r="261" spans="1:18" ht="48" x14ac:dyDescent="0.25">
      <c r="A261" s="765"/>
      <c r="B261" s="765"/>
      <c r="C261" s="765"/>
      <c r="D261" s="765"/>
      <c r="E261" s="765"/>
      <c r="F261" s="765"/>
      <c r="G261" s="765"/>
      <c r="H261" s="328" t="s">
        <v>864</v>
      </c>
      <c r="I261" s="328">
        <v>800</v>
      </c>
      <c r="J261" s="765"/>
      <c r="K261" s="765"/>
      <c r="L261" s="765"/>
      <c r="M261" s="855"/>
      <c r="N261" s="772"/>
      <c r="O261" s="772"/>
      <c r="P261" s="772"/>
      <c r="Q261" s="814"/>
      <c r="R261" s="766"/>
    </row>
    <row r="262" spans="1:18" s="410" customFormat="1" ht="48.75" customHeight="1" x14ac:dyDescent="0.25">
      <c r="A262" s="867">
        <v>63</v>
      </c>
      <c r="B262" s="867" t="s">
        <v>70</v>
      </c>
      <c r="C262" s="867">
        <v>1</v>
      </c>
      <c r="D262" s="867">
        <v>13</v>
      </c>
      <c r="E262" s="867" t="s">
        <v>3240</v>
      </c>
      <c r="F262" s="867" t="s">
        <v>3241</v>
      </c>
      <c r="G262" s="867" t="s">
        <v>725</v>
      </c>
      <c r="H262" s="411" t="s">
        <v>851</v>
      </c>
      <c r="I262" s="411">
        <v>1</v>
      </c>
      <c r="J262" s="867" t="s">
        <v>3242</v>
      </c>
      <c r="K262" s="867"/>
      <c r="L262" s="867" t="s">
        <v>188</v>
      </c>
      <c r="M262" s="883"/>
      <c r="N262" s="881">
        <v>12338</v>
      </c>
      <c r="O262" s="882"/>
      <c r="P262" s="865">
        <v>5132.3599999999997</v>
      </c>
      <c r="Q262" s="867" t="s">
        <v>3243</v>
      </c>
      <c r="R262" s="869" t="s">
        <v>3244</v>
      </c>
    </row>
    <row r="263" spans="1:18" s="410" customFormat="1" ht="20.25" customHeight="1" x14ac:dyDescent="0.25">
      <c r="A263" s="867"/>
      <c r="B263" s="867"/>
      <c r="C263" s="867"/>
      <c r="D263" s="867"/>
      <c r="E263" s="867"/>
      <c r="F263" s="867"/>
      <c r="G263" s="867"/>
      <c r="H263" s="411" t="s">
        <v>818</v>
      </c>
      <c r="I263" s="411">
        <v>60</v>
      </c>
      <c r="J263" s="867"/>
      <c r="K263" s="867"/>
      <c r="L263" s="867"/>
      <c r="M263" s="883"/>
      <c r="N263" s="881"/>
      <c r="O263" s="882"/>
      <c r="P263" s="865"/>
      <c r="Q263" s="867"/>
      <c r="R263" s="869"/>
    </row>
    <row r="264" spans="1:18" s="410" customFormat="1" ht="66.75" customHeight="1" x14ac:dyDescent="0.25">
      <c r="A264" s="867"/>
      <c r="B264" s="867"/>
      <c r="C264" s="867"/>
      <c r="D264" s="867"/>
      <c r="E264" s="867"/>
      <c r="F264" s="867"/>
      <c r="G264" s="867"/>
      <c r="H264" s="411" t="s">
        <v>838</v>
      </c>
      <c r="I264" s="411">
        <v>10</v>
      </c>
      <c r="J264" s="867"/>
      <c r="K264" s="867"/>
      <c r="L264" s="867"/>
      <c r="M264" s="883"/>
      <c r="N264" s="881"/>
      <c r="O264" s="882"/>
      <c r="P264" s="865"/>
      <c r="Q264" s="867"/>
      <c r="R264" s="869"/>
    </row>
    <row r="265" spans="1:18" s="412" customFormat="1" ht="96" customHeight="1" x14ac:dyDescent="0.25">
      <c r="A265" s="867">
        <v>64</v>
      </c>
      <c r="B265" s="867" t="s">
        <v>70</v>
      </c>
      <c r="C265" s="867">
        <v>5</v>
      </c>
      <c r="D265" s="867">
        <v>11</v>
      </c>
      <c r="E265" s="867" t="s">
        <v>3245</v>
      </c>
      <c r="F265" s="867" t="s">
        <v>3246</v>
      </c>
      <c r="G265" s="411" t="s">
        <v>839</v>
      </c>
      <c r="H265" s="411" t="s">
        <v>1263</v>
      </c>
      <c r="I265" s="411">
        <v>1</v>
      </c>
      <c r="J265" s="873" t="s">
        <v>3247</v>
      </c>
      <c r="K265" s="873"/>
      <c r="L265" s="873" t="s">
        <v>840</v>
      </c>
      <c r="M265" s="876"/>
      <c r="N265" s="870">
        <v>18282.39</v>
      </c>
      <c r="O265" s="870"/>
      <c r="P265" s="870">
        <v>10673.95</v>
      </c>
      <c r="Q265" s="873" t="s">
        <v>3248</v>
      </c>
      <c r="R265" s="873" t="s">
        <v>3249</v>
      </c>
    </row>
    <row r="266" spans="1:18" s="412" customFormat="1" ht="41.25" customHeight="1" x14ac:dyDescent="0.25">
      <c r="A266" s="867"/>
      <c r="B266" s="867"/>
      <c r="C266" s="867"/>
      <c r="D266" s="867"/>
      <c r="E266" s="867"/>
      <c r="F266" s="867"/>
      <c r="G266" s="873" t="s">
        <v>899</v>
      </c>
      <c r="H266" s="411" t="s">
        <v>3250</v>
      </c>
      <c r="I266" s="411">
        <v>20</v>
      </c>
      <c r="J266" s="874"/>
      <c r="K266" s="874"/>
      <c r="L266" s="874"/>
      <c r="M266" s="877"/>
      <c r="N266" s="871"/>
      <c r="O266" s="871"/>
      <c r="P266" s="871"/>
      <c r="Q266" s="874"/>
      <c r="R266" s="874"/>
    </row>
    <row r="267" spans="1:18" s="412" customFormat="1" ht="48.75" customHeight="1" x14ac:dyDescent="0.25">
      <c r="A267" s="867"/>
      <c r="B267" s="867"/>
      <c r="C267" s="867"/>
      <c r="D267" s="867"/>
      <c r="E267" s="867"/>
      <c r="F267" s="867"/>
      <c r="G267" s="875"/>
      <c r="H267" s="411" t="s">
        <v>901</v>
      </c>
      <c r="I267" s="411">
        <v>250000</v>
      </c>
      <c r="J267" s="875"/>
      <c r="K267" s="875"/>
      <c r="L267" s="875"/>
      <c r="M267" s="878"/>
      <c r="N267" s="872"/>
      <c r="O267" s="872"/>
      <c r="P267" s="872"/>
      <c r="Q267" s="875"/>
      <c r="R267" s="875"/>
    </row>
    <row r="268" spans="1:18" s="413" customFormat="1" ht="58.5" customHeight="1" x14ac:dyDescent="0.25">
      <c r="A268" s="873">
        <v>65</v>
      </c>
      <c r="B268" s="873" t="s">
        <v>59</v>
      </c>
      <c r="C268" s="873">
        <v>1</v>
      </c>
      <c r="D268" s="873">
        <v>9</v>
      </c>
      <c r="E268" s="873" t="s">
        <v>3251</v>
      </c>
      <c r="F268" s="873" t="s">
        <v>3252</v>
      </c>
      <c r="G268" s="867" t="s">
        <v>725</v>
      </c>
      <c r="H268" s="411" t="s">
        <v>851</v>
      </c>
      <c r="I268" s="411">
        <v>10</v>
      </c>
      <c r="J268" s="867" t="s">
        <v>3253</v>
      </c>
      <c r="K268" s="873"/>
      <c r="L268" s="873" t="s">
        <v>2668</v>
      </c>
      <c r="M268" s="876"/>
      <c r="N268" s="870">
        <v>58250</v>
      </c>
      <c r="O268" s="870"/>
      <c r="P268" s="870">
        <v>45932.14</v>
      </c>
      <c r="Q268" s="873" t="s">
        <v>3254</v>
      </c>
      <c r="R268" s="873" t="s">
        <v>3255</v>
      </c>
    </row>
    <row r="269" spans="1:18" s="413" customFormat="1" ht="27.75" customHeight="1" x14ac:dyDescent="0.25">
      <c r="A269" s="874"/>
      <c r="B269" s="874"/>
      <c r="C269" s="874"/>
      <c r="D269" s="874"/>
      <c r="E269" s="874"/>
      <c r="F269" s="874"/>
      <c r="G269" s="867"/>
      <c r="H269" s="411" t="s">
        <v>818</v>
      </c>
      <c r="I269" s="411">
        <v>200</v>
      </c>
      <c r="J269" s="867"/>
      <c r="K269" s="874"/>
      <c r="L269" s="874"/>
      <c r="M269" s="877"/>
      <c r="N269" s="871"/>
      <c r="O269" s="871"/>
      <c r="P269" s="871"/>
      <c r="Q269" s="874"/>
      <c r="R269" s="874"/>
    </row>
    <row r="270" spans="1:18" s="413" customFormat="1" ht="12" x14ac:dyDescent="0.25">
      <c r="A270" s="875"/>
      <c r="B270" s="875"/>
      <c r="C270" s="875"/>
      <c r="D270" s="875"/>
      <c r="E270" s="875"/>
      <c r="F270" s="875"/>
      <c r="G270" s="867"/>
      <c r="H270" s="411" t="s">
        <v>3256</v>
      </c>
      <c r="I270" s="414" t="s">
        <v>3257</v>
      </c>
      <c r="J270" s="867"/>
      <c r="K270" s="875"/>
      <c r="L270" s="875"/>
      <c r="M270" s="878"/>
      <c r="N270" s="872"/>
      <c r="O270" s="872"/>
      <c r="P270" s="872"/>
      <c r="Q270" s="875"/>
      <c r="R270" s="875"/>
    </row>
    <row r="272" spans="1:18" x14ac:dyDescent="0.25">
      <c r="L272" s="471"/>
      <c r="M272" s="568" t="s">
        <v>1368</v>
      </c>
      <c r="N272" s="569"/>
      <c r="O272" s="570"/>
    </row>
    <row r="273" spans="12:16" x14ac:dyDescent="0.25">
      <c r="L273" s="472"/>
      <c r="M273" s="686" t="s">
        <v>36</v>
      </c>
      <c r="N273" s="568" t="s">
        <v>0</v>
      </c>
      <c r="O273" s="570"/>
    </row>
    <row r="274" spans="12:16" x14ac:dyDescent="0.25">
      <c r="L274" s="473"/>
      <c r="M274" s="687"/>
      <c r="N274" s="318">
        <v>2020</v>
      </c>
      <c r="O274" s="318">
        <v>2021</v>
      </c>
    </row>
    <row r="275" spans="12:16" x14ac:dyDescent="0.25">
      <c r="L275" s="318" t="s">
        <v>1135</v>
      </c>
      <c r="M275" s="117">
        <v>65</v>
      </c>
      <c r="N275" s="176">
        <f>O7+O10+O17+O13+O21+O26+O28+O30+O34+O38+O41+O43+O49+O51+O55+O58+O63+O70+O75+O77+O79+O86+O88+O90</f>
        <v>525351.90999999992</v>
      </c>
      <c r="O275" s="176">
        <f>P268+P265+P262+P260+P256+P251+P245+P241+P234+P231+P226+P224+P219+P215+P209+P205+P203+P200+P195+P190+P183+P179+P175+P173+P171+P169+P161+P155+P151+P143+P134+P127+P137+P121+P115+P123+P109+P106+P102+P94+P91</f>
        <v>1299999.5699999998</v>
      </c>
    </row>
    <row r="278" spans="12:16" x14ac:dyDescent="0.25">
      <c r="N278" s="120"/>
      <c r="O278" s="120"/>
      <c r="P278" s="120"/>
    </row>
    <row r="279" spans="12:16" x14ac:dyDescent="0.25">
      <c r="N279" s="120"/>
      <c r="O279" s="120"/>
      <c r="P279" s="120"/>
    </row>
    <row r="280" spans="12:16" x14ac:dyDescent="0.25">
      <c r="N280" s="120"/>
      <c r="O280" s="120"/>
      <c r="P280" s="120"/>
    </row>
    <row r="281" spans="12:16" x14ac:dyDescent="0.25">
      <c r="N281" s="120"/>
      <c r="O281" s="120"/>
      <c r="P281" s="120"/>
    </row>
  </sheetData>
  <mergeCells count="1108">
    <mergeCell ref="L272:L274"/>
    <mergeCell ref="M272:O272"/>
    <mergeCell ref="M273:M274"/>
    <mergeCell ref="N273:O273"/>
    <mergeCell ref="N268:N270"/>
    <mergeCell ref="O268:O270"/>
    <mergeCell ref="P268:P270"/>
    <mergeCell ref="Q268:Q270"/>
    <mergeCell ref="R268:R270"/>
    <mergeCell ref="F268:F270"/>
    <mergeCell ref="G268:G270"/>
    <mergeCell ref="J268:J270"/>
    <mergeCell ref="K268:K270"/>
    <mergeCell ref="L268:L270"/>
    <mergeCell ref="M268:M270"/>
    <mergeCell ref="P265:P267"/>
    <mergeCell ref="Q265:Q267"/>
    <mergeCell ref="R265:R267"/>
    <mergeCell ref="G266:G267"/>
    <mergeCell ref="A265:A267"/>
    <mergeCell ref="B265:B267"/>
    <mergeCell ref="C265:C267"/>
    <mergeCell ref="D265:D267"/>
    <mergeCell ref="E265:E267"/>
    <mergeCell ref="F265:F267"/>
    <mergeCell ref="A268:A270"/>
    <mergeCell ref="B268:B270"/>
    <mergeCell ref="C268:C270"/>
    <mergeCell ref="D268:D270"/>
    <mergeCell ref="E268:E270"/>
    <mergeCell ref="J265:J267"/>
    <mergeCell ref="K265:K267"/>
    <mergeCell ref="L265:L267"/>
    <mergeCell ref="M265:M267"/>
    <mergeCell ref="N265:N267"/>
    <mergeCell ref="O265:O267"/>
    <mergeCell ref="N262:N264"/>
    <mergeCell ref="O262:O264"/>
    <mergeCell ref="P262:P264"/>
    <mergeCell ref="Q262:Q264"/>
    <mergeCell ref="R262:R264"/>
    <mergeCell ref="F262:F264"/>
    <mergeCell ref="G262:G264"/>
    <mergeCell ref="J262:J264"/>
    <mergeCell ref="K262:K264"/>
    <mergeCell ref="L262:L264"/>
    <mergeCell ref="M262:M264"/>
    <mergeCell ref="N260:N261"/>
    <mergeCell ref="O260:O261"/>
    <mergeCell ref="P260:P261"/>
    <mergeCell ref="Q260:Q261"/>
    <mergeCell ref="R260:R261"/>
    <mergeCell ref="A262:A264"/>
    <mergeCell ref="B262:B264"/>
    <mergeCell ref="C262:C264"/>
    <mergeCell ref="D262:D264"/>
    <mergeCell ref="E262:E264"/>
    <mergeCell ref="F260:F261"/>
    <mergeCell ref="G260:G261"/>
    <mergeCell ref="J260:J261"/>
    <mergeCell ref="K260:K261"/>
    <mergeCell ref="L260:L261"/>
    <mergeCell ref="M260:M261"/>
    <mergeCell ref="O256:O259"/>
    <mergeCell ref="P256:P259"/>
    <mergeCell ref="Q256:Q259"/>
    <mergeCell ref="R256:R259"/>
    <mergeCell ref="G258:G259"/>
    <mergeCell ref="A260:A261"/>
    <mergeCell ref="B260:B261"/>
    <mergeCell ref="C260:C261"/>
    <mergeCell ref="D260:D261"/>
    <mergeCell ref="E260:E261"/>
    <mergeCell ref="G256:G257"/>
    <mergeCell ref="J256:J259"/>
    <mergeCell ref="K256:K259"/>
    <mergeCell ref="L256:L259"/>
    <mergeCell ref="M256:M259"/>
    <mergeCell ref="N256:N259"/>
    <mergeCell ref="A245:A250"/>
    <mergeCell ref="B245:B250"/>
    <mergeCell ref="C245:C250"/>
    <mergeCell ref="D245:D250"/>
    <mergeCell ref="E245:E250"/>
    <mergeCell ref="F245:F250"/>
    <mergeCell ref="O251:O255"/>
    <mergeCell ref="P251:P255"/>
    <mergeCell ref="Q251:Q255"/>
    <mergeCell ref="R251:R255"/>
    <mergeCell ref="A256:A259"/>
    <mergeCell ref="B256:B259"/>
    <mergeCell ref="C256:C259"/>
    <mergeCell ref="D256:D259"/>
    <mergeCell ref="E256:E259"/>
    <mergeCell ref="F256:F259"/>
    <mergeCell ref="G251:G253"/>
    <mergeCell ref="J251:J255"/>
    <mergeCell ref="K251:K255"/>
    <mergeCell ref="L251:L255"/>
    <mergeCell ref="M251:M255"/>
    <mergeCell ref="N251:N255"/>
    <mergeCell ref="A251:A255"/>
    <mergeCell ref="B251:B255"/>
    <mergeCell ref="C251:C255"/>
    <mergeCell ref="D251:D255"/>
    <mergeCell ref="E251:E255"/>
    <mergeCell ref="F251:F255"/>
    <mergeCell ref="G243:G244"/>
    <mergeCell ref="H243:H244"/>
    <mergeCell ref="I243:I244"/>
    <mergeCell ref="F241:F244"/>
    <mergeCell ref="G241:G242"/>
    <mergeCell ref="J241:J244"/>
    <mergeCell ref="K241:K244"/>
    <mergeCell ref="L241:L244"/>
    <mergeCell ref="M241:M244"/>
    <mergeCell ref="A241:A244"/>
    <mergeCell ref="B241:B244"/>
    <mergeCell ref="C241:C244"/>
    <mergeCell ref="D241:D244"/>
    <mergeCell ref="E241:E244"/>
    <mergeCell ref="O245:O250"/>
    <mergeCell ref="P245:P250"/>
    <mergeCell ref="Q245:Q250"/>
    <mergeCell ref="R245:R250"/>
    <mergeCell ref="G247:G248"/>
    <mergeCell ref="G249:G250"/>
    <mergeCell ref="H249:H250"/>
    <mergeCell ref="I249:I250"/>
    <mergeCell ref="G245:G246"/>
    <mergeCell ref="J245:J250"/>
    <mergeCell ref="K245:K250"/>
    <mergeCell ref="L245:L250"/>
    <mergeCell ref="M245:M250"/>
    <mergeCell ref="N245:N250"/>
    <mergeCell ref="J234:J240"/>
    <mergeCell ref="K234:K240"/>
    <mergeCell ref="L234:L240"/>
    <mergeCell ref="M234:M240"/>
    <mergeCell ref="N234:N240"/>
    <mergeCell ref="O234:O240"/>
    <mergeCell ref="P231:P233"/>
    <mergeCell ref="Q231:Q233"/>
    <mergeCell ref="R231:R233"/>
    <mergeCell ref="A234:A240"/>
    <mergeCell ref="B234:B240"/>
    <mergeCell ref="C234:C240"/>
    <mergeCell ref="D234:D240"/>
    <mergeCell ref="E234:E240"/>
    <mergeCell ref="F234:F240"/>
    <mergeCell ref="G234:G236"/>
    <mergeCell ref="J231:J233"/>
    <mergeCell ref="K231:K233"/>
    <mergeCell ref="L231:L233"/>
    <mergeCell ref="M231:M233"/>
    <mergeCell ref="N231:N233"/>
    <mergeCell ref="O231:O233"/>
    <mergeCell ref="N241:N244"/>
    <mergeCell ref="O241:O244"/>
    <mergeCell ref="P241:P244"/>
    <mergeCell ref="Q241:Q244"/>
    <mergeCell ref="R241:R244"/>
    <mergeCell ref="P234:P240"/>
    <mergeCell ref="Q234:Q240"/>
    <mergeCell ref="R234:R240"/>
    <mergeCell ref="G237:G238"/>
    <mergeCell ref="G239:G240"/>
    <mergeCell ref="Q226:Q230"/>
    <mergeCell ref="R226:R230"/>
    <mergeCell ref="G228:G230"/>
    <mergeCell ref="A231:A233"/>
    <mergeCell ref="B231:B233"/>
    <mergeCell ref="C231:C233"/>
    <mergeCell ref="D231:D233"/>
    <mergeCell ref="E231:E233"/>
    <mergeCell ref="F231:F233"/>
    <mergeCell ref="G231:G233"/>
    <mergeCell ref="K226:K230"/>
    <mergeCell ref="L226:L230"/>
    <mergeCell ref="M226:M230"/>
    <mergeCell ref="N226:N230"/>
    <mergeCell ref="O226:O230"/>
    <mergeCell ref="P226:P230"/>
    <mergeCell ref="Q224:Q225"/>
    <mergeCell ref="R224:R225"/>
    <mergeCell ref="A226:A230"/>
    <mergeCell ref="B226:B230"/>
    <mergeCell ref="C226:C230"/>
    <mergeCell ref="D226:D230"/>
    <mergeCell ref="E226:E230"/>
    <mergeCell ref="F226:F230"/>
    <mergeCell ref="G226:G227"/>
    <mergeCell ref="J226:J230"/>
    <mergeCell ref="K224:K225"/>
    <mergeCell ref="L224:L225"/>
    <mergeCell ref="M224:M225"/>
    <mergeCell ref="N224:N225"/>
    <mergeCell ref="O224:O225"/>
    <mergeCell ref="P224:P225"/>
    <mergeCell ref="R215:R218"/>
    <mergeCell ref="G217:G218"/>
    <mergeCell ref="R219:R223"/>
    <mergeCell ref="G221:G223"/>
    <mergeCell ref="A224:A225"/>
    <mergeCell ref="B224:B225"/>
    <mergeCell ref="C224:C225"/>
    <mergeCell ref="D224:D225"/>
    <mergeCell ref="E224:E225"/>
    <mergeCell ref="F224:F225"/>
    <mergeCell ref="G224:G225"/>
    <mergeCell ref="J224:J225"/>
    <mergeCell ref="L219:L223"/>
    <mergeCell ref="M219:M223"/>
    <mergeCell ref="N219:N223"/>
    <mergeCell ref="O219:O223"/>
    <mergeCell ref="P219:P223"/>
    <mergeCell ref="Q219:Q223"/>
    <mergeCell ref="F219:F223"/>
    <mergeCell ref="G219:G220"/>
    <mergeCell ref="H219:H220"/>
    <mergeCell ref="I219:I220"/>
    <mergeCell ref="J219:J223"/>
    <mergeCell ref="K219:K223"/>
    <mergeCell ref="A219:A223"/>
    <mergeCell ref="B219:B223"/>
    <mergeCell ref="C219:C223"/>
    <mergeCell ref="D219:D223"/>
    <mergeCell ref="E219:E223"/>
    <mergeCell ref="P209:P214"/>
    <mergeCell ref="Q209:Q214"/>
    <mergeCell ref="R209:R214"/>
    <mergeCell ref="G210:G211"/>
    <mergeCell ref="G212:G214"/>
    <mergeCell ref="G215:G216"/>
    <mergeCell ref="J215:J218"/>
    <mergeCell ref="K215:K218"/>
    <mergeCell ref="L215:L218"/>
    <mergeCell ref="M215:M218"/>
    <mergeCell ref="N215:N218"/>
    <mergeCell ref="A215:A218"/>
    <mergeCell ref="B215:B218"/>
    <mergeCell ref="C215:C218"/>
    <mergeCell ref="D215:D218"/>
    <mergeCell ref="E215:E218"/>
    <mergeCell ref="F215:F218"/>
    <mergeCell ref="J209:J214"/>
    <mergeCell ref="K209:K214"/>
    <mergeCell ref="L209:L214"/>
    <mergeCell ref="M209:M214"/>
    <mergeCell ref="N209:N214"/>
    <mergeCell ref="O209:O214"/>
    <mergeCell ref="A209:A214"/>
    <mergeCell ref="B209:B214"/>
    <mergeCell ref="C209:C214"/>
    <mergeCell ref="D209:D214"/>
    <mergeCell ref="E209:E214"/>
    <mergeCell ref="F209:F214"/>
    <mergeCell ref="O215:O218"/>
    <mergeCell ref="P215:P218"/>
    <mergeCell ref="Q215:Q218"/>
    <mergeCell ref="F205:F208"/>
    <mergeCell ref="G205:G208"/>
    <mergeCell ref="J205:J208"/>
    <mergeCell ref="K205:K208"/>
    <mergeCell ref="L205:L208"/>
    <mergeCell ref="M205:M208"/>
    <mergeCell ref="N203:N204"/>
    <mergeCell ref="O203:O204"/>
    <mergeCell ref="P203:P204"/>
    <mergeCell ref="Q203:Q204"/>
    <mergeCell ref="R203:R204"/>
    <mergeCell ref="A205:A208"/>
    <mergeCell ref="B205:B208"/>
    <mergeCell ref="C205:C208"/>
    <mergeCell ref="D205:D208"/>
    <mergeCell ref="E205:E208"/>
    <mergeCell ref="F203:F204"/>
    <mergeCell ref="G203:G204"/>
    <mergeCell ref="J203:J204"/>
    <mergeCell ref="K203:K204"/>
    <mergeCell ref="L203:L204"/>
    <mergeCell ref="M203:M204"/>
    <mergeCell ref="N205:N208"/>
    <mergeCell ref="O205:O208"/>
    <mergeCell ref="P205:P208"/>
    <mergeCell ref="Q205:Q208"/>
    <mergeCell ref="R205:R208"/>
    <mergeCell ref="O200:O202"/>
    <mergeCell ref="P200:P202"/>
    <mergeCell ref="Q200:Q202"/>
    <mergeCell ref="R200:R202"/>
    <mergeCell ref="A203:A204"/>
    <mergeCell ref="B203:B204"/>
    <mergeCell ref="C203:C204"/>
    <mergeCell ref="D203:D204"/>
    <mergeCell ref="E203:E204"/>
    <mergeCell ref="G200:G202"/>
    <mergeCell ref="J200:J202"/>
    <mergeCell ref="K200:K202"/>
    <mergeCell ref="L200:L202"/>
    <mergeCell ref="M200:M202"/>
    <mergeCell ref="N200:N202"/>
    <mergeCell ref="A200:A202"/>
    <mergeCell ref="B200:B202"/>
    <mergeCell ref="C200:C202"/>
    <mergeCell ref="D200:D202"/>
    <mergeCell ref="E200:E202"/>
    <mergeCell ref="F200:F202"/>
    <mergeCell ref="M195:M199"/>
    <mergeCell ref="N195:N199"/>
    <mergeCell ref="O195:O199"/>
    <mergeCell ref="P195:P199"/>
    <mergeCell ref="Q195:Q199"/>
    <mergeCell ref="R195:R199"/>
    <mergeCell ref="G195:G199"/>
    <mergeCell ref="H195:H199"/>
    <mergeCell ref="I195:I199"/>
    <mergeCell ref="J195:J199"/>
    <mergeCell ref="K195:K199"/>
    <mergeCell ref="L195:L199"/>
    <mergeCell ref="A195:A199"/>
    <mergeCell ref="B195:B199"/>
    <mergeCell ref="C195:C199"/>
    <mergeCell ref="D195:D199"/>
    <mergeCell ref="E195:E199"/>
    <mergeCell ref="F195:F199"/>
    <mergeCell ref="A183:A189"/>
    <mergeCell ref="B183:B189"/>
    <mergeCell ref="C183:C189"/>
    <mergeCell ref="D183:D189"/>
    <mergeCell ref="E183:E189"/>
    <mergeCell ref="F183:F189"/>
    <mergeCell ref="M190:M194"/>
    <mergeCell ref="N190:N194"/>
    <mergeCell ref="O190:O194"/>
    <mergeCell ref="P190:P194"/>
    <mergeCell ref="Q190:Q194"/>
    <mergeCell ref="R190:R194"/>
    <mergeCell ref="G190:G192"/>
    <mergeCell ref="H190:H191"/>
    <mergeCell ref="I190:I191"/>
    <mergeCell ref="J190:J194"/>
    <mergeCell ref="K190:K194"/>
    <mergeCell ref="L190:L194"/>
    <mergeCell ref="G193:G194"/>
    <mergeCell ref="A190:A194"/>
    <mergeCell ref="B190:B194"/>
    <mergeCell ref="C190:C194"/>
    <mergeCell ref="D190:D194"/>
    <mergeCell ref="E190:E194"/>
    <mergeCell ref="F190:F194"/>
    <mergeCell ref="G181:G182"/>
    <mergeCell ref="F179:F182"/>
    <mergeCell ref="G179:G180"/>
    <mergeCell ref="J179:J182"/>
    <mergeCell ref="K179:K182"/>
    <mergeCell ref="L179:L182"/>
    <mergeCell ref="M179:M182"/>
    <mergeCell ref="O175:O178"/>
    <mergeCell ref="P175:P178"/>
    <mergeCell ref="Q175:Q178"/>
    <mergeCell ref="R175:R178"/>
    <mergeCell ref="G177:G178"/>
    <mergeCell ref="O183:O189"/>
    <mergeCell ref="P183:P189"/>
    <mergeCell ref="Q183:Q189"/>
    <mergeCell ref="R183:R189"/>
    <mergeCell ref="H184:H185"/>
    <mergeCell ref="I184:I185"/>
    <mergeCell ref="G183:G185"/>
    <mergeCell ref="J183:J189"/>
    <mergeCell ref="K183:K189"/>
    <mergeCell ref="L183:L189"/>
    <mergeCell ref="M183:M189"/>
    <mergeCell ref="N183:N189"/>
    <mergeCell ref="G186:G187"/>
    <mergeCell ref="G188:G189"/>
    <mergeCell ref="A179:A182"/>
    <mergeCell ref="B179:B182"/>
    <mergeCell ref="C179:C182"/>
    <mergeCell ref="D179:D182"/>
    <mergeCell ref="E179:E182"/>
    <mergeCell ref="G175:G176"/>
    <mergeCell ref="J175:J178"/>
    <mergeCell ref="K175:K178"/>
    <mergeCell ref="L175:L178"/>
    <mergeCell ref="M175:M178"/>
    <mergeCell ref="N175:N178"/>
    <mergeCell ref="O173:O174"/>
    <mergeCell ref="P173:P174"/>
    <mergeCell ref="Q173:Q174"/>
    <mergeCell ref="R173:R174"/>
    <mergeCell ref="A175:A178"/>
    <mergeCell ref="B175:B178"/>
    <mergeCell ref="C175:C178"/>
    <mergeCell ref="D175:D178"/>
    <mergeCell ref="E175:E178"/>
    <mergeCell ref="F175:F178"/>
    <mergeCell ref="G173:G174"/>
    <mergeCell ref="J173:J174"/>
    <mergeCell ref="K173:K174"/>
    <mergeCell ref="L173:L174"/>
    <mergeCell ref="M173:M174"/>
    <mergeCell ref="N173:N174"/>
    <mergeCell ref="N179:N182"/>
    <mergeCell ref="O179:O182"/>
    <mergeCell ref="P179:P182"/>
    <mergeCell ref="Q179:Q182"/>
    <mergeCell ref="R179:R182"/>
    <mergeCell ref="O171:O172"/>
    <mergeCell ref="P171:P172"/>
    <mergeCell ref="Q171:Q172"/>
    <mergeCell ref="R171:R172"/>
    <mergeCell ref="A173:A174"/>
    <mergeCell ref="B173:B174"/>
    <mergeCell ref="C173:C174"/>
    <mergeCell ref="D173:D174"/>
    <mergeCell ref="E173:E174"/>
    <mergeCell ref="F173:F174"/>
    <mergeCell ref="G171:G172"/>
    <mergeCell ref="J171:J172"/>
    <mergeCell ref="K171:K172"/>
    <mergeCell ref="L171:L172"/>
    <mergeCell ref="M171:M172"/>
    <mergeCell ref="N171:N172"/>
    <mergeCell ref="O169:O170"/>
    <mergeCell ref="P169:P170"/>
    <mergeCell ref="Q169:Q170"/>
    <mergeCell ref="R169:R170"/>
    <mergeCell ref="A171:A172"/>
    <mergeCell ref="B171:B172"/>
    <mergeCell ref="C171:C172"/>
    <mergeCell ref="D171:D172"/>
    <mergeCell ref="E171:E172"/>
    <mergeCell ref="F171:F172"/>
    <mergeCell ref="G169:G170"/>
    <mergeCell ref="J169:J170"/>
    <mergeCell ref="K169:K170"/>
    <mergeCell ref="L169:L170"/>
    <mergeCell ref="M169:M170"/>
    <mergeCell ref="N169:N170"/>
    <mergeCell ref="O155:O160"/>
    <mergeCell ref="A169:A170"/>
    <mergeCell ref="B169:B170"/>
    <mergeCell ref="C169:C170"/>
    <mergeCell ref="D169:D170"/>
    <mergeCell ref="E169:E170"/>
    <mergeCell ref="F169:F170"/>
    <mergeCell ref="O161:O168"/>
    <mergeCell ref="P161:P168"/>
    <mergeCell ref="Q161:Q168"/>
    <mergeCell ref="R161:R168"/>
    <mergeCell ref="H163:H164"/>
    <mergeCell ref="I163:I164"/>
    <mergeCell ref="H167:H168"/>
    <mergeCell ref="I167:I168"/>
    <mergeCell ref="G161:G163"/>
    <mergeCell ref="J161:J168"/>
    <mergeCell ref="K161:K168"/>
    <mergeCell ref="L161:L168"/>
    <mergeCell ref="M161:M168"/>
    <mergeCell ref="N161:N168"/>
    <mergeCell ref="G165:G168"/>
    <mergeCell ref="A161:A168"/>
    <mergeCell ref="B161:B168"/>
    <mergeCell ref="C161:C168"/>
    <mergeCell ref="D161:D168"/>
    <mergeCell ref="E161:E168"/>
    <mergeCell ref="F161:F168"/>
    <mergeCell ref="O151:O154"/>
    <mergeCell ref="P151:P154"/>
    <mergeCell ref="Q151:Q154"/>
    <mergeCell ref="R151:R154"/>
    <mergeCell ref="A155:A160"/>
    <mergeCell ref="B155:B160"/>
    <mergeCell ref="C155:C160"/>
    <mergeCell ref="D155:D160"/>
    <mergeCell ref="E155:E160"/>
    <mergeCell ref="F155:F160"/>
    <mergeCell ref="G151:G154"/>
    <mergeCell ref="J151:J154"/>
    <mergeCell ref="K151:K154"/>
    <mergeCell ref="L151:L154"/>
    <mergeCell ref="M151:M154"/>
    <mergeCell ref="N151:N154"/>
    <mergeCell ref="A151:A154"/>
    <mergeCell ref="B151:B154"/>
    <mergeCell ref="C151:C154"/>
    <mergeCell ref="D151:D154"/>
    <mergeCell ref="E151:E154"/>
    <mergeCell ref="F151:F154"/>
    <mergeCell ref="P155:P160"/>
    <mergeCell ref="Q155:Q160"/>
    <mergeCell ref="R155:R160"/>
    <mergeCell ref="G156:G157"/>
    <mergeCell ref="G158:G160"/>
    <mergeCell ref="J155:J160"/>
    <mergeCell ref="K155:K160"/>
    <mergeCell ref="L155:L160"/>
    <mergeCell ref="M155:M160"/>
    <mergeCell ref="N155:N160"/>
    <mergeCell ref="O143:O150"/>
    <mergeCell ref="P143:P150"/>
    <mergeCell ref="Q143:Q150"/>
    <mergeCell ref="R143:R150"/>
    <mergeCell ref="H144:H146"/>
    <mergeCell ref="I144:I146"/>
    <mergeCell ref="G143:G146"/>
    <mergeCell ref="J143:J150"/>
    <mergeCell ref="K143:K150"/>
    <mergeCell ref="L143:L150"/>
    <mergeCell ref="M143:M150"/>
    <mergeCell ref="N143:N150"/>
    <mergeCell ref="G147:G148"/>
    <mergeCell ref="G149:G150"/>
    <mergeCell ref="A143:A150"/>
    <mergeCell ref="B143:B150"/>
    <mergeCell ref="C143:C150"/>
    <mergeCell ref="D143:D150"/>
    <mergeCell ref="E143:E150"/>
    <mergeCell ref="F143:F150"/>
    <mergeCell ref="O137:O142"/>
    <mergeCell ref="P137:P142"/>
    <mergeCell ref="Q137:Q142"/>
    <mergeCell ref="R137:R142"/>
    <mergeCell ref="H138:H140"/>
    <mergeCell ref="I138:I140"/>
    <mergeCell ref="H141:H142"/>
    <mergeCell ref="I141:I142"/>
    <mergeCell ref="G137:G140"/>
    <mergeCell ref="J137:J142"/>
    <mergeCell ref="K137:K142"/>
    <mergeCell ref="L137:L142"/>
    <mergeCell ref="M137:M142"/>
    <mergeCell ref="N137:N142"/>
    <mergeCell ref="G141:G142"/>
    <mergeCell ref="O134:O136"/>
    <mergeCell ref="P134:P136"/>
    <mergeCell ref="Q134:Q136"/>
    <mergeCell ref="R134:R136"/>
    <mergeCell ref="A137:A142"/>
    <mergeCell ref="B137:B142"/>
    <mergeCell ref="C137:C142"/>
    <mergeCell ref="D137:D142"/>
    <mergeCell ref="E137:E142"/>
    <mergeCell ref="F137:F142"/>
    <mergeCell ref="G134:G136"/>
    <mergeCell ref="J134:J136"/>
    <mergeCell ref="K134:K136"/>
    <mergeCell ref="L134:L136"/>
    <mergeCell ref="M134:M136"/>
    <mergeCell ref="N134:N136"/>
    <mergeCell ref="A134:A136"/>
    <mergeCell ref="B134:B136"/>
    <mergeCell ref="C134:C136"/>
    <mergeCell ref="D134:D136"/>
    <mergeCell ref="E134:E136"/>
    <mergeCell ref="F134:F136"/>
    <mergeCell ref="P127:P133"/>
    <mergeCell ref="Q127:Q133"/>
    <mergeCell ref="R127:R133"/>
    <mergeCell ref="G130:G133"/>
    <mergeCell ref="H130:H131"/>
    <mergeCell ref="I130:I131"/>
    <mergeCell ref="H132:H133"/>
    <mergeCell ref="I132:I133"/>
    <mergeCell ref="J127:J133"/>
    <mergeCell ref="K127:K133"/>
    <mergeCell ref="L127:L133"/>
    <mergeCell ref="M127:M133"/>
    <mergeCell ref="N127:N133"/>
    <mergeCell ref="O127:O133"/>
    <mergeCell ref="P123:P126"/>
    <mergeCell ref="Q123:Q126"/>
    <mergeCell ref="R123:R126"/>
    <mergeCell ref="A127:A133"/>
    <mergeCell ref="B127:B133"/>
    <mergeCell ref="C127:C133"/>
    <mergeCell ref="D127:D133"/>
    <mergeCell ref="E127:E133"/>
    <mergeCell ref="F127:F133"/>
    <mergeCell ref="G127:G129"/>
    <mergeCell ref="J123:J126"/>
    <mergeCell ref="K123:K126"/>
    <mergeCell ref="L123:L126"/>
    <mergeCell ref="M123:M126"/>
    <mergeCell ref="N123:N126"/>
    <mergeCell ref="O123:O126"/>
    <mergeCell ref="P121:P122"/>
    <mergeCell ref="Q121:Q122"/>
    <mergeCell ref="R121:R122"/>
    <mergeCell ref="A123:A126"/>
    <mergeCell ref="B123:B126"/>
    <mergeCell ref="C123:C126"/>
    <mergeCell ref="D123:D126"/>
    <mergeCell ref="E123:E126"/>
    <mergeCell ref="F123:F126"/>
    <mergeCell ref="G123:G126"/>
    <mergeCell ref="J121:J122"/>
    <mergeCell ref="K121:K122"/>
    <mergeCell ref="L121:L122"/>
    <mergeCell ref="M121:M122"/>
    <mergeCell ref="N121:N122"/>
    <mergeCell ref="O121:O122"/>
    <mergeCell ref="A121:A122"/>
    <mergeCell ref="B121:B122"/>
    <mergeCell ref="C121:C122"/>
    <mergeCell ref="D121:D122"/>
    <mergeCell ref="E121:E122"/>
    <mergeCell ref="F121:F122"/>
    <mergeCell ref="N115:N120"/>
    <mergeCell ref="O115:O120"/>
    <mergeCell ref="P115:P120"/>
    <mergeCell ref="Q115:Q120"/>
    <mergeCell ref="R115:R120"/>
    <mergeCell ref="G119:G120"/>
    <mergeCell ref="H119:H120"/>
    <mergeCell ref="I119:I120"/>
    <mergeCell ref="F115:F120"/>
    <mergeCell ref="G115:G118"/>
    <mergeCell ref="J115:J120"/>
    <mergeCell ref="K115:K120"/>
    <mergeCell ref="L115:L120"/>
    <mergeCell ref="M115:M120"/>
    <mergeCell ref="O109:O114"/>
    <mergeCell ref="P109:P114"/>
    <mergeCell ref="Q109:Q114"/>
    <mergeCell ref="R109:R114"/>
    <mergeCell ref="G113:G114"/>
    <mergeCell ref="A115:A120"/>
    <mergeCell ref="B115:B120"/>
    <mergeCell ref="C115:C120"/>
    <mergeCell ref="D115:D120"/>
    <mergeCell ref="E115:E120"/>
    <mergeCell ref="G109:G112"/>
    <mergeCell ref="J109:J114"/>
    <mergeCell ref="K109:K114"/>
    <mergeCell ref="L109:L114"/>
    <mergeCell ref="M109:M114"/>
    <mergeCell ref="N109:N114"/>
    <mergeCell ref="O106:O108"/>
    <mergeCell ref="P106:P108"/>
    <mergeCell ref="Q106:Q108"/>
    <mergeCell ref="R106:R108"/>
    <mergeCell ref="A109:A114"/>
    <mergeCell ref="B109:B114"/>
    <mergeCell ref="C109:C114"/>
    <mergeCell ref="D109:D114"/>
    <mergeCell ref="E109:E114"/>
    <mergeCell ref="F109:F114"/>
    <mergeCell ref="G106:G107"/>
    <mergeCell ref="J106:J108"/>
    <mergeCell ref="K106:K108"/>
    <mergeCell ref="L106:L108"/>
    <mergeCell ref="M106:M108"/>
    <mergeCell ref="N106:N108"/>
    <mergeCell ref="O102:O105"/>
    <mergeCell ref="P102:P105"/>
    <mergeCell ref="Q102:Q105"/>
    <mergeCell ref="R102:R105"/>
    <mergeCell ref="A106:A108"/>
    <mergeCell ref="B106:B108"/>
    <mergeCell ref="C106:C108"/>
    <mergeCell ref="D106:D108"/>
    <mergeCell ref="E106:E108"/>
    <mergeCell ref="F106:F108"/>
    <mergeCell ref="G102:G105"/>
    <mergeCell ref="J102:J105"/>
    <mergeCell ref="K102:K105"/>
    <mergeCell ref="L102:L105"/>
    <mergeCell ref="M102:M105"/>
    <mergeCell ref="N102:N105"/>
    <mergeCell ref="A102:A105"/>
    <mergeCell ref="B102:B105"/>
    <mergeCell ref="C102:C105"/>
    <mergeCell ref="D102:D105"/>
    <mergeCell ref="E102:E105"/>
    <mergeCell ref="F102:F105"/>
    <mergeCell ref="O94:O101"/>
    <mergeCell ref="P94:P101"/>
    <mergeCell ref="Q94:Q101"/>
    <mergeCell ref="R94:R101"/>
    <mergeCell ref="G98:G99"/>
    <mergeCell ref="G100:G101"/>
    <mergeCell ref="G94:G97"/>
    <mergeCell ref="J94:J101"/>
    <mergeCell ref="K94:K101"/>
    <mergeCell ref="L94:L101"/>
    <mergeCell ref="M94:M101"/>
    <mergeCell ref="N94:N101"/>
    <mergeCell ref="O91:O93"/>
    <mergeCell ref="P91:P93"/>
    <mergeCell ref="Q91:Q93"/>
    <mergeCell ref="R91:R93"/>
    <mergeCell ref="A94:A101"/>
    <mergeCell ref="B94:B101"/>
    <mergeCell ref="C94:C101"/>
    <mergeCell ref="D94:D101"/>
    <mergeCell ref="E94:E101"/>
    <mergeCell ref="F94:F101"/>
    <mergeCell ref="G91:G93"/>
    <mergeCell ref="J91:J93"/>
    <mergeCell ref="K91:K93"/>
    <mergeCell ref="L91:L93"/>
    <mergeCell ref="M91:M93"/>
    <mergeCell ref="N91:N93"/>
    <mergeCell ref="O88:O89"/>
    <mergeCell ref="P88:P89"/>
    <mergeCell ref="Q88:Q89"/>
    <mergeCell ref="R88:R89"/>
    <mergeCell ref="A91:A93"/>
    <mergeCell ref="B91:B93"/>
    <mergeCell ref="C91:C93"/>
    <mergeCell ref="D91:D93"/>
    <mergeCell ref="E91:E93"/>
    <mergeCell ref="F91:F93"/>
    <mergeCell ref="G88:G89"/>
    <mergeCell ref="J88:J89"/>
    <mergeCell ref="K88:K89"/>
    <mergeCell ref="L88:L89"/>
    <mergeCell ref="M88:M89"/>
    <mergeCell ref="N88:N89"/>
    <mergeCell ref="O86:O87"/>
    <mergeCell ref="P86:P87"/>
    <mergeCell ref="Q86:Q87"/>
    <mergeCell ref="R86:R87"/>
    <mergeCell ref="A88:A89"/>
    <mergeCell ref="B88:B89"/>
    <mergeCell ref="C88:C89"/>
    <mergeCell ref="D88:D89"/>
    <mergeCell ref="E88:E89"/>
    <mergeCell ref="F88:F89"/>
    <mergeCell ref="G86:G87"/>
    <mergeCell ref="J86:J87"/>
    <mergeCell ref="K86:K87"/>
    <mergeCell ref="L86:L87"/>
    <mergeCell ref="M86:M87"/>
    <mergeCell ref="N86:N87"/>
    <mergeCell ref="A86:A87"/>
    <mergeCell ref="B86:B87"/>
    <mergeCell ref="C86:C87"/>
    <mergeCell ref="D86:D87"/>
    <mergeCell ref="E86:E87"/>
    <mergeCell ref="F86:F87"/>
    <mergeCell ref="O79:O85"/>
    <mergeCell ref="P79:P85"/>
    <mergeCell ref="Q79:Q85"/>
    <mergeCell ref="R79:R85"/>
    <mergeCell ref="G82:G83"/>
    <mergeCell ref="G84:G85"/>
    <mergeCell ref="G79:G81"/>
    <mergeCell ref="J79:J85"/>
    <mergeCell ref="K79:K85"/>
    <mergeCell ref="L79:L85"/>
    <mergeCell ref="M79:M85"/>
    <mergeCell ref="N79:N85"/>
    <mergeCell ref="O77:O78"/>
    <mergeCell ref="P77:P78"/>
    <mergeCell ref="Q77:Q78"/>
    <mergeCell ref="R77:R78"/>
    <mergeCell ref="A79:A85"/>
    <mergeCell ref="B79:B85"/>
    <mergeCell ref="C79:C85"/>
    <mergeCell ref="D79:D85"/>
    <mergeCell ref="E79:E85"/>
    <mergeCell ref="F79:F85"/>
    <mergeCell ref="G77:G78"/>
    <mergeCell ref="J77:J78"/>
    <mergeCell ref="K77:K78"/>
    <mergeCell ref="L77:L78"/>
    <mergeCell ref="M77:M78"/>
    <mergeCell ref="N77:N78"/>
    <mergeCell ref="O75:O76"/>
    <mergeCell ref="P75:P76"/>
    <mergeCell ref="Q75:Q76"/>
    <mergeCell ref="R75:R76"/>
    <mergeCell ref="A77:A78"/>
    <mergeCell ref="B77:B78"/>
    <mergeCell ref="C77:C78"/>
    <mergeCell ref="D77:D78"/>
    <mergeCell ref="E77:E78"/>
    <mergeCell ref="F77:F78"/>
    <mergeCell ref="G75:G76"/>
    <mergeCell ref="J75:J76"/>
    <mergeCell ref="K75:K76"/>
    <mergeCell ref="L75:L76"/>
    <mergeCell ref="M75:M76"/>
    <mergeCell ref="N75:N76"/>
    <mergeCell ref="A75:A76"/>
    <mergeCell ref="B75:B76"/>
    <mergeCell ref="C75:C76"/>
    <mergeCell ref="D75:D76"/>
    <mergeCell ref="E75:E76"/>
    <mergeCell ref="F75:F76"/>
    <mergeCell ref="N70:N74"/>
    <mergeCell ref="O70:O74"/>
    <mergeCell ref="P70:P74"/>
    <mergeCell ref="Q70:Q74"/>
    <mergeCell ref="R70:R74"/>
    <mergeCell ref="G73:G74"/>
    <mergeCell ref="H70:H71"/>
    <mergeCell ref="I70:I71"/>
    <mergeCell ref="J70:J74"/>
    <mergeCell ref="K70:K74"/>
    <mergeCell ref="L70:L74"/>
    <mergeCell ref="M70:M74"/>
    <mergeCell ref="R63:R69"/>
    <mergeCell ref="G66:G67"/>
    <mergeCell ref="G68:G69"/>
    <mergeCell ref="A70:A74"/>
    <mergeCell ref="B70:B74"/>
    <mergeCell ref="C70:C74"/>
    <mergeCell ref="D70:D74"/>
    <mergeCell ref="E70:E74"/>
    <mergeCell ref="F70:F74"/>
    <mergeCell ref="G70:G72"/>
    <mergeCell ref="L63:L69"/>
    <mergeCell ref="M63:M69"/>
    <mergeCell ref="N63:N69"/>
    <mergeCell ref="O63:O69"/>
    <mergeCell ref="P63:P69"/>
    <mergeCell ref="Q63:Q69"/>
    <mergeCell ref="R58:R62"/>
    <mergeCell ref="A63:A69"/>
    <mergeCell ref="B63:B69"/>
    <mergeCell ref="C63:C69"/>
    <mergeCell ref="D63:D69"/>
    <mergeCell ref="E63:E69"/>
    <mergeCell ref="F63:F69"/>
    <mergeCell ref="G63:G65"/>
    <mergeCell ref="J63:J69"/>
    <mergeCell ref="K63:K69"/>
    <mergeCell ref="L58:L62"/>
    <mergeCell ref="M58:M62"/>
    <mergeCell ref="N58:N62"/>
    <mergeCell ref="O58:O62"/>
    <mergeCell ref="P58:P62"/>
    <mergeCell ref="Q58:Q62"/>
    <mergeCell ref="F58:F62"/>
    <mergeCell ref="G58:G62"/>
    <mergeCell ref="H58:H62"/>
    <mergeCell ref="I58:I62"/>
    <mergeCell ref="J58:J62"/>
    <mergeCell ref="K58:K62"/>
    <mergeCell ref="N55:N57"/>
    <mergeCell ref="O55:O57"/>
    <mergeCell ref="P55:P57"/>
    <mergeCell ref="Q55:Q57"/>
    <mergeCell ref="R55:R57"/>
    <mergeCell ref="A58:A62"/>
    <mergeCell ref="B58:B62"/>
    <mergeCell ref="C58:C62"/>
    <mergeCell ref="D58:D62"/>
    <mergeCell ref="E58:E62"/>
    <mergeCell ref="F55:F57"/>
    <mergeCell ref="G55:G56"/>
    <mergeCell ref="J55:J57"/>
    <mergeCell ref="K55:K57"/>
    <mergeCell ref="L55:L57"/>
    <mergeCell ref="M55:M57"/>
    <mergeCell ref="O51:O54"/>
    <mergeCell ref="P51:P54"/>
    <mergeCell ref="Q51:Q54"/>
    <mergeCell ref="R51:R54"/>
    <mergeCell ref="G53:G54"/>
    <mergeCell ref="A55:A57"/>
    <mergeCell ref="B55:B57"/>
    <mergeCell ref="C55:C57"/>
    <mergeCell ref="D55:D57"/>
    <mergeCell ref="E55:E57"/>
    <mergeCell ref="G51:G52"/>
    <mergeCell ref="J51:J54"/>
    <mergeCell ref="K51:K54"/>
    <mergeCell ref="L51:L54"/>
    <mergeCell ref="M51:M54"/>
    <mergeCell ref="N51:N54"/>
    <mergeCell ref="O49:O50"/>
    <mergeCell ref="P49:P50"/>
    <mergeCell ref="Q49:Q50"/>
    <mergeCell ref="R49:R50"/>
    <mergeCell ref="A51:A54"/>
    <mergeCell ref="B51:B54"/>
    <mergeCell ref="C51:C54"/>
    <mergeCell ref="D51:D54"/>
    <mergeCell ref="E51:E54"/>
    <mergeCell ref="F51:F54"/>
    <mergeCell ref="G49:G50"/>
    <mergeCell ref="J49:J50"/>
    <mergeCell ref="K49:K50"/>
    <mergeCell ref="L49:L50"/>
    <mergeCell ref="M49:M50"/>
    <mergeCell ref="N49:N50"/>
    <mergeCell ref="G38:G40"/>
    <mergeCell ref="J38:J40"/>
    <mergeCell ref="K38:K40"/>
    <mergeCell ref="L38:L40"/>
    <mergeCell ref="M38:M40"/>
    <mergeCell ref="N38:N40"/>
    <mergeCell ref="A49:A50"/>
    <mergeCell ref="B49:B50"/>
    <mergeCell ref="C49:C50"/>
    <mergeCell ref="D49:D50"/>
    <mergeCell ref="E49:E50"/>
    <mergeCell ref="F49:F50"/>
    <mergeCell ref="O43:O48"/>
    <mergeCell ref="P43:P48"/>
    <mergeCell ref="Q43:Q48"/>
    <mergeCell ref="R43:R48"/>
    <mergeCell ref="G45:G46"/>
    <mergeCell ref="G47:G48"/>
    <mergeCell ref="G43:G44"/>
    <mergeCell ref="J43:J48"/>
    <mergeCell ref="K43:K48"/>
    <mergeCell ref="L43:L48"/>
    <mergeCell ref="M43:M48"/>
    <mergeCell ref="N43:N48"/>
    <mergeCell ref="J30:J33"/>
    <mergeCell ref="K30:K33"/>
    <mergeCell ref="L30:L33"/>
    <mergeCell ref="M30:M33"/>
    <mergeCell ref="N30:N33"/>
    <mergeCell ref="O30:O33"/>
    <mergeCell ref="O41:O42"/>
    <mergeCell ref="P41:P42"/>
    <mergeCell ref="Q41:Q42"/>
    <mergeCell ref="R41:R42"/>
    <mergeCell ref="A43:A48"/>
    <mergeCell ref="B43:B48"/>
    <mergeCell ref="C43:C48"/>
    <mergeCell ref="D43:D48"/>
    <mergeCell ref="E43:E48"/>
    <mergeCell ref="F43:F48"/>
    <mergeCell ref="G41:G42"/>
    <mergeCell ref="J41:J42"/>
    <mergeCell ref="K41:K42"/>
    <mergeCell ref="L41:L42"/>
    <mergeCell ref="M41:M42"/>
    <mergeCell ref="N41:N42"/>
    <mergeCell ref="O38:O40"/>
    <mergeCell ref="P38:P40"/>
    <mergeCell ref="Q38:Q40"/>
    <mergeCell ref="R38:R40"/>
    <mergeCell ref="A41:A42"/>
    <mergeCell ref="B41:B42"/>
    <mergeCell ref="C41:C42"/>
    <mergeCell ref="D41:D42"/>
    <mergeCell ref="E41:E42"/>
    <mergeCell ref="F41:F42"/>
    <mergeCell ref="J26:J27"/>
    <mergeCell ref="K26:K27"/>
    <mergeCell ref="L26:L27"/>
    <mergeCell ref="M26:M27"/>
    <mergeCell ref="N26:N27"/>
    <mergeCell ref="O26:O27"/>
    <mergeCell ref="O34:O37"/>
    <mergeCell ref="P34:P37"/>
    <mergeCell ref="Q34:Q37"/>
    <mergeCell ref="R34:R37"/>
    <mergeCell ref="A38:A40"/>
    <mergeCell ref="B38:B40"/>
    <mergeCell ref="C38:C40"/>
    <mergeCell ref="D38:D40"/>
    <mergeCell ref="E38:E40"/>
    <mergeCell ref="F38:F40"/>
    <mergeCell ref="G34:G36"/>
    <mergeCell ref="J34:J37"/>
    <mergeCell ref="K34:K37"/>
    <mergeCell ref="L34:L37"/>
    <mergeCell ref="M34:M37"/>
    <mergeCell ref="N34:N37"/>
    <mergeCell ref="P30:P33"/>
    <mergeCell ref="Q30:Q33"/>
    <mergeCell ref="R30:R33"/>
    <mergeCell ref="G32:G33"/>
    <mergeCell ref="A34:A37"/>
    <mergeCell ref="B34:B37"/>
    <mergeCell ref="C34:C37"/>
    <mergeCell ref="D34:D37"/>
    <mergeCell ref="E34:E37"/>
    <mergeCell ref="F34:F37"/>
    <mergeCell ref="K17:K20"/>
    <mergeCell ref="L17:L20"/>
    <mergeCell ref="M17:M20"/>
    <mergeCell ref="N17:N20"/>
    <mergeCell ref="O17:O20"/>
    <mergeCell ref="P17:P20"/>
    <mergeCell ref="P28:P29"/>
    <mergeCell ref="Q28:Q29"/>
    <mergeCell ref="R28:R29"/>
    <mergeCell ref="A30:A33"/>
    <mergeCell ref="B30:B33"/>
    <mergeCell ref="C30:C33"/>
    <mergeCell ref="D30:D33"/>
    <mergeCell ref="E30:E33"/>
    <mergeCell ref="F30:F33"/>
    <mergeCell ref="G30:G31"/>
    <mergeCell ref="J28:J29"/>
    <mergeCell ref="K28:K29"/>
    <mergeCell ref="L28:L29"/>
    <mergeCell ref="M28:M29"/>
    <mergeCell ref="N28:N29"/>
    <mergeCell ref="O28:O29"/>
    <mergeCell ref="P26:P27"/>
    <mergeCell ref="Q26:Q27"/>
    <mergeCell ref="R26:R27"/>
    <mergeCell ref="A28:A29"/>
    <mergeCell ref="B28:B29"/>
    <mergeCell ref="C28:C29"/>
    <mergeCell ref="D28:D29"/>
    <mergeCell ref="E28:E29"/>
    <mergeCell ref="F28:F29"/>
    <mergeCell ref="G28:G29"/>
    <mergeCell ref="K10:K12"/>
    <mergeCell ref="L10:L12"/>
    <mergeCell ref="M10:M12"/>
    <mergeCell ref="N10:N12"/>
    <mergeCell ref="O10:O12"/>
    <mergeCell ref="P10:P12"/>
    <mergeCell ref="Q21:Q25"/>
    <mergeCell ref="R21:R25"/>
    <mergeCell ref="G24:G25"/>
    <mergeCell ref="A26:A27"/>
    <mergeCell ref="B26:B27"/>
    <mergeCell ref="C26:C27"/>
    <mergeCell ref="D26:D27"/>
    <mergeCell ref="E26:E27"/>
    <mergeCell ref="F26:F27"/>
    <mergeCell ref="G26:G27"/>
    <mergeCell ref="K21:K25"/>
    <mergeCell ref="L21:L25"/>
    <mergeCell ref="M21:M25"/>
    <mergeCell ref="N21:N25"/>
    <mergeCell ref="O21:O25"/>
    <mergeCell ref="P21:P25"/>
    <mergeCell ref="Q17:Q20"/>
    <mergeCell ref="R17:R20"/>
    <mergeCell ref="A21:A25"/>
    <mergeCell ref="B21:B25"/>
    <mergeCell ref="C21:C25"/>
    <mergeCell ref="D21:D25"/>
    <mergeCell ref="E21:E25"/>
    <mergeCell ref="F21:F25"/>
    <mergeCell ref="G21:G23"/>
    <mergeCell ref="J21:J25"/>
    <mergeCell ref="G4:G5"/>
    <mergeCell ref="H4:I4"/>
    <mergeCell ref="J4:J5"/>
    <mergeCell ref="K4:L4"/>
    <mergeCell ref="M4:N4"/>
    <mergeCell ref="O4:P4"/>
    <mergeCell ref="Q13:Q16"/>
    <mergeCell ref="R13:R16"/>
    <mergeCell ref="A17:A20"/>
    <mergeCell ref="B17:B20"/>
    <mergeCell ref="C17:C20"/>
    <mergeCell ref="D17:D20"/>
    <mergeCell ref="E17:E20"/>
    <mergeCell ref="F17:F20"/>
    <mergeCell ref="G17:G19"/>
    <mergeCell ref="J17:J20"/>
    <mergeCell ref="K13:K16"/>
    <mergeCell ref="L13:L16"/>
    <mergeCell ref="M13:M16"/>
    <mergeCell ref="N13:N16"/>
    <mergeCell ref="O13:O16"/>
    <mergeCell ref="P13:P16"/>
    <mergeCell ref="Q10:Q12"/>
    <mergeCell ref="R10:R12"/>
    <mergeCell ref="A13:A16"/>
    <mergeCell ref="B13:B16"/>
    <mergeCell ref="C13:C16"/>
    <mergeCell ref="D13:D16"/>
    <mergeCell ref="E13:E16"/>
    <mergeCell ref="F13:F16"/>
    <mergeCell ref="G13:G16"/>
    <mergeCell ref="J13:J16"/>
    <mergeCell ref="A4:A5"/>
    <mergeCell ref="B4:B5"/>
    <mergeCell ref="C4:C5"/>
    <mergeCell ref="D4:D5"/>
    <mergeCell ref="E4:E5"/>
    <mergeCell ref="F4:F5"/>
    <mergeCell ref="Q7:Q9"/>
    <mergeCell ref="R7:R9"/>
    <mergeCell ref="A10:A12"/>
    <mergeCell ref="B10:B12"/>
    <mergeCell ref="C10:C12"/>
    <mergeCell ref="D10:D12"/>
    <mergeCell ref="E10:E12"/>
    <mergeCell ref="F10:F12"/>
    <mergeCell ref="G10:G12"/>
    <mergeCell ref="J10:J12"/>
    <mergeCell ref="K7:K9"/>
    <mergeCell ref="L7:L9"/>
    <mergeCell ref="M7:M9"/>
    <mergeCell ref="N7:N9"/>
    <mergeCell ref="O7:O9"/>
    <mergeCell ref="P7:P9"/>
    <mergeCell ref="Q4:Q5"/>
    <mergeCell ref="R4:R5"/>
    <mergeCell ref="A7:A9"/>
    <mergeCell ref="B7:B9"/>
    <mergeCell ref="C7:C9"/>
    <mergeCell ref="D7:D9"/>
    <mergeCell ref="E7:E9"/>
    <mergeCell ref="F7:F9"/>
    <mergeCell ref="G7:G9"/>
    <mergeCell ref="J7:J9"/>
  </mergeCells>
  <pageMargins left="0.7" right="0.7" top="0.75" bottom="0.75" header="0.3" footer="0.3"/>
  <pageSetup paperSize="8" scale="5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S44"/>
  <sheetViews>
    <sheetView topLeftCell="A40" zoomScale="70" zoomScaleNormal="70" workbookViewId="0">
      <selection activeCell="A2" sqref="A2:XFD2"/>
    </sheetView>
  </sheetViews>
  <sheetFormatPr defaultRowHeight="15" x14ac:dyDescent="0.25"/>
  <cols>
    <col min="1" max="1" width="4.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0.42578125" style="1" customWidth="1"/>
    <col min="10" max="10" width="29.7109375" style="1" customWidth="1"/>
    <col min="11" max="11" width="10.7109375" style="1" customWidth="1"/>
    <col min="12" max="12" width="12.7109375" style="1" customWidth="1"/>
    <col min="13" max="13" width="20.85546875" style="2" customWidth="1"/>
    <col min="14" max="14" width="15.42578125" style="2" customWidth="1"/>
    <col min="15" max="16" width="14.7109375" style="2" customWidth="1"/>
    <col min="17" max="17" width="16.7109375" style="1" customWidth="1"/>
    <col min="18" max="18" width="2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s="161" customFormat="1" ht="18.75" x14ac:dyDescent="0.3">
      <c r="A2" s="129" t="s">
        <v>3538</v>
      </c>
      <c r="M2" s="367"/>
      <c r="N2" s="367"/>
      <c r="O2" s="367"/>
      <c r="P2" s="367"/>
    </row>
    <row r="4" spans="1:19" s="8" customFormat="1" ht="52.5" customHeight="1" x14ac:dyDescent="0.25">
      <c r="A4" s="418" t="s">
        <v>1</v>
      </c>
      <c r="B4" s="420" t="s">
        <v>2</v>
      </c>
      <c r="C4" s="420" t="s">
        <v>3</v>
      </c>
      <c r="D4" s="420" t="s">
        <v>4</v>
      </c>
      <c r="E4" s="418" t="s">
        <v>5</v>
      </c>
      <c r="F4" s="418" t="s">
        <v>6</v>
      </c>
      <c r="G4" s="418" t="s">
        <v>7</v>
      </c>
      <c r="H4" s="424" t="s">
        <v>8</v>
      </c>
      <c r="I4" s="424"/>
      <c r="J4" s="418" t="s">
        <v>9</v>
      </c>
      <c r="K4" s="425" t="s">
        <v>10</v>
      </c>
      <c r="L4" s="426"/>
      <c r="M4" s="427" t="s">
        <v>11</v>
      </c>
      <c r="N4" s="427"/>
      <c r="O4" s="427" t="s">
        <v>12</v>
      </c>
      <c r="P4" s="427"/>
      <c r="Q4" s="418" t="s">
        <v>13</v>
      </c>
      <c r="R4" s="420" t="s">
        <v>14</v>
      </c>
      <c r="S4" s="7"/>
    </row>
    <row r="5" spans="1:19" s="8" customFormat="1" x14ac:dyDescent="0.2">
      <c r="A5" s="419"/>
      <c r="B5" s="421"/>
      <c r="C5" s="421"/>
      <c r="D5" s="421"/>
      <c r="E5" s="419"/>
      <c r="F5" s="419"/>
      <c r="G5" s="419"/>
      <c r="H5" s="77" t="s">
        <v>15</v>
      </c>
      <c r="I5" s="77" t="s">
        <v>16</v>
      </c>
      <c r="J5" s="419"/>
      <c r="K5" s="79">
        <v>2020</v>
      </c>
      <c r="L5" s="79">
        <v>2021</v>
      </c>
      <c r="M5" s="81">
        <v>2020</v>
      </c>
      <c r="N5" s="81">
        <v>2021</v>
      </c>
      <c r="O5" s="81">
        <v>2020</v>
      </c>
      <c r="P5" s="81">
        <v>2021</v>
      </c>
      <c r="Q5" s="419"/>
      <c r="R5" s="421"/>
      <c r="S5" s="7"/>
    </row>
    <row r="6" spans="1:19" s="8" customFormat="1" x14ac:dyDescent="0.2">
      <c r="A6" s="78" t="s">
        <v>17</v>
      </c>
      <c r="B6" s="77" t="s">
        <v>18</v>
      </c>
      <c r="C6" s="77" t="s">
        <v>19</v>
      </c>
      <c r="D6" s="77" t="s">
        <v>20</v>
      </c>
      <c r="E6" s="78" t="s">
        <v>21</v>
      </c>
      <c r="F6" s="78" t="s">
        <v>22</v>
      </c>
      <c r="G6" s="78" t="s">
        <v>23</v>
      </c>
      <c r="H6" s="77" t="s">
        <v>24</v>
      </c>
      <c r="I6" s="77" t="s">
        <v>25</v>
      </c>
      <c r="J6" s="78" t="s">
        <v>26</v>
      </c>
      <c r="K6" s="79" t="s">
        <v>27</v>
      </c>
      <c r="L6" s="79" t="s">
        <v>28</v>
      </c>
      <c r="M6" s="80" t="s">
        <v>29</v>
      </c>
      <c r="N6" s="80" t="s">
        <v>30</v>
      </c>
      <c r="O6" s="80" t="s">
        <v>31</v>
      </c>
      <c r="P6" s="80" t="s">
        <v>32</v>
      </c>
      <c r="Q6" s="78" t="s">
        <v>33</v>
      </c>
      <c r="R6" s="77" t="s">
        <v>34</v>
      </c>
      <c r="S6" s="7"/>
    </row>
    <row r="7" spans="1:19" s="3" customFormat="1" ht="108" x14ac:dyDescent="0.25">
      <c r="A7" s="211">
        <v>1</v>
      </c>
      <c r="B7" s="211">
        <v>2</v>
      </c>
      <c r="C7" s="211">
        <v>2</v>
      </c>
      <c r="D7" s="208">
        <v>3</v>
      </c>
      <c r="E7" s="208" t="s">
        <v>969</v>
      </c>
      <c r="F7" s="208" t="s">
        <v>970</v>
      </c>
      <c r="G7" s="208" t="s">
        <v>128</v>
      </c>
      <c r="H7" s="208" t="s">
        <v>971</v>
      </c>
      <c r="I7" s="210" t="s">
        <v>1258</v>
      </c>
      <c r="J7" s="208" t="s">
        <v>972</v>
      </c>
      <c r="K7" s="209" t="s">
        <v>58</v>
      </c>
      <c r="L7" s="209"/>
      <c r="M7" s="212">
        <v>14756.1</v>
      </c>
      <c r="N7" s="212"/>
      <c r="O7" s="212">
        <v>12000</v>
      </c>
      <c r="P7" s="212"/>
      <c r="Q7" s="208" t="s">
        <v>973</v>
      </c>
      <c r="R7" s="208" t="s">
        <v>974</v>
      </c>
      <c r="S7" s="14"/>
    </row>
    <row r="8" spans="1:19" s="3" customFormat="1" ht="132" x14ac:dyDescent="0.25">
      <c r="A8" s="211">
        <v>2</v>
      </c>
      <c r="B8" s="211">
        <v>6</v>
      </c>
      <c r="C8" s="211">
        <v>5</v>
      </c>
      <c r="D8" s="208">
        <v>4</v>
      </c>
      <c r="E8" s="208" t="s">
        <v>977</v>
      </c>
      <c r="F8" s="208" t="s">
        <v>978</v>
      </c>
      <c r="G8" s="208" t="s">
        <v>975</v>
      </c>
      <c r="H8" s="208" t="s">
        <v>979</v>
      </c>
      <c r="I8" s="210" t="s">
        <v>589</v>
      </c>
      <c r="J8" s="208" t="s">
        <v>976</v>
      </c>
      <c r="K8" s="209" t="s">
        <v>58</v>
      </c>
      <c r="L8" s="209"/>
      <c r="M8" s="212">
        <v>21925.41</v>
      </c>
      <c r="N8" s="212"/>
      <c r="O8" s="212">
        <v>21925.41</v>
      </c>
      <c r="P8" s="212"/>
      <c r="Q8" s="208" t="s">
        <v>980</v>
      </c>
      <c r="R8" s="208" t="s">
        <v>981</v>
      </c>
      <c r="S8" s="14"/>
    </row>
    <row r="9" spans="1:19" s="3" customFormat="1" ht="192" x14ac:dyDescent="0.25">
      <c r="A9" s="211">
        <v>3</v>
      </c>
      <c r="B9" s="211">
        <v>1</v>
      </c>
      <c r="C9" s="211">
        <v>1</v>
      </c>
      <c r="D9" s="208">
        <v>6</v>
      </c>
      <c r="E9" s="208" t="s">
        <v>982</v>
      </c>
      <c r="F9" s="208" t="s">
        <v>983</v>
      </c>
      <c r="G9" s="208" t="s">
        <v>146</v>
      </c>
      <c r="H9" s="208" t="s">
        <v>984</v>
      </c>
      <c r="I9" s="210" t="s">
        <v>618</v>
      </c>
      <c r="J9" s="208" t="s">
        <v>985</v>
      </c>
      <c r="K9" s="209" t="s">
        <v>986</v>
      </c>
      <c r="L9" s="209"/>
      <c r="M9" s="212">
        <v>9512.23</v>
      </c>
      <c r="N9" s="212"/>
      <c r="O9" s="212">
        <v>7768.43</v>
      </c>
      <c r="P9" s="212"/>
      <c r="Q9" s="208" t="s">
        <v>973</v>
      </c>
      <c r="R9" s="208" t="s">
        <v>974</v>
      </c>
      <c r="S9" s="14"/>
    </row>
    <row r="10" spans="1:19" s="3" customFormat="1" ht="144" x14ac:dyDescent="0.25">
      <c r="A10" s="211">
        <v>4</v>
      </c>
      <c r="B10" s="211">
        <v>1</v>
      </c>
      <c r="C10" s="211">
        <v>1</v>
      </c>
      <c r="D10" s="208">
        <v>6</v>
      </c>
      <c r="E10" s="208" t="s">
        <v>987</v>
      </c>
      <c r="F10" s="208" t="s">
        <v>988</v>
      </c>
      <c r="G10" s="208" t="s">
        <v>93</v>
      </c>
      <c r="H10" s="208" t="s">
        <v>989</v>
      </c>
      <c r="I10" s="210" t="s">
        <v>990</v>
      </c>
      <c r="J10" s="208" t="s">
        <v>991</v>
      </c>
      <c r="K10" s="209" t="s">
        <v>58</v>
      </c>
      <c r="L10" s="209"/>
      <c r="M10" s="212">
        <v>6299.43</v>
      </c>
      <c r="N10" s="212"/>
      <c r="O10" s="212">
        <v>5456.91</v>
      </c>
      <c r="P10" s="212"/>
      <c r="Q10" s="208" t="s">
        <v>992</v>
      </c>
      <c r="R10" s="208" t="s">
        <v>993</v>
      </c>
      <c r="S10" s="14"/>
    </row>
    <row r="11" spans="1:19" s="3" customFormat="1" ht="84" x14ac:dyDescent="0.25">
      <c r="A11" s="211">
        <v>5</v>
      </c>
      <c r="B11" s="211">
        <v>6</v>
      </c>
      <c r="C11" s="211">
        <v>1</v>
      </c>
      <c r="D11" s="208">
        <v>6</v>
      </c>
      <c r="E11" s="208" t="s">
        <v>994</v>
      </c>
      <c r="F11" s="208" t="s">
        <v>1083</v>
      </c>
      <c r="G11" s="208" t="s">
        <v>995</v>
      </c>
      <c r="H11" s="208" t="s">
        <v>1286</v>
      </c>
      <c r="I11" s="210" t="s">
        <v>1287</v>
      </c>
      <c r="J11" s="208" t="s">
        <v>996</v>
      </c>
      <c r="K11" s="209" t="s">
        <v>58</v>
      </c>
      <c r="L11" s="209"/>
      <c r="M11" s="212">
        <v>25110.53</v>
      </c>
      <c r="N11" s="212"/>
      <c r="O11" s="212">
        <v>20030</v>
      </c>
      <c r="P11" s="212"/>
      <c r="Q11" s="208" t="s">
        <v>997</v>
      </c>
      <c r="R11" s="208" t="s">
        <v>998</v>
      </c>
      <c r="S11" s="14"/>
    </row>
    <row r="12" spans="1:19" s="3" customFormat="1" ht="144" x14ac:dyDescent="0.25">
      <c r="A12" s="211">
        <v>6</v>
      </c>
      <c r="B12" s="211">
        <v>1</v>
      </c>
      <c r="C12" s="211">
        <v>1</v>
      </c>
      <c r="D12" s="208">
        <v>6</v>
      </c>
      <c r="E12" s="208" t="s">
        <v>999</v>
      </c>
      <c r="F12" s="208" t="s">
        <v>1084</v>
      </c>
      <c r="G12" s="208" t="s">
        <v>125</v>
      </c>
      <c r="H12" s="208" t="s">
        <v>1085</v>
      </c>
      <c r="I12" s="210" t="s">
        <v>1000</v>
      </c>
      <c r="J12" s="208" t="s">
        <v>1001</v>
      </c>
      <c r="K12" s="209" t="s">
        <v>54</v>
      </c>
      <c r="L12" s="209"/>
      <c r="M12" s="212">
        <v>17952.43</v>
      </c>
      <c r="N12" s="212"/>
      <c r="O12" s="212">
        <v>15059.76</v>
      </c>
      <c r="P12" s="212"/>
      <c r="Q12" s="208" t="s">
        <v>1002</v>
      </c>
      <c r="R12" s="208" t="s">
        <v>1003</v>
      </c>
      <c r="S12" s="14"/>
    </row>
    <row r="13" spans="1:19" s="3" customFormat="1" ht="144" x14ac:dyDescent="0.25">
      <c r="A13" s="211">
        <v>7</v>
      </c>
      <c r="B13" s="211">
        <v>1</v>
      </c>
      <c r="C13" s="211">
        <v>1</v>
      </c>
      <c r="D13" s="208">
        <v>6</v>
      </c>
      <c r="E13" s="208" t="s">
        <v>1004</v>
      </c>
      <c r="F13" s="208" t="s">
        <v>1005</v>
      </c>
      <c r="G13" s="208" t="s">
        <v>1006</v>
      </c>
      <c r="H13" s="208" t="s">
        <v>984</v>
      </c>
      <c r="I13" s="210" t="s">
        <v>1288</v>
      </c>
      <c r="J13" s="208" t="s">
        <v>985</v>
      </c>
      <c r="K13" s="209" t="s">
        <v>54</v>
      </c>
      <c r="L13" s="209"/>
      <c r="M13" s="212">
        <v>36546.79</v>
      </c>
      <c r="N13" s="212"/>
      <c r="O13" s="212">
        <v>32446.799999999999</v>
      </c>
      <c r="P13" s="212"/>
      <c r="Q13" s="208" t="s">
        <v>967</v>
      </c>
      <c r="R13" s="208" t="s">
        <v>968</v>
      </c>
      <c r="S13" s="14"/>
    </row>
    <row r="14" spans="1:19" s="3" customFormat="1" ht="120" x14ac:dyDescent="0.25">
      <c r="A14" s="211">
        <v>8</v>
      </c>
      <c r="B14" s="211">
        <v>6</v>
      </c>
      <c r="C14" s="211">
        <v>1</v>
      </c>
      <c r="D14" s="208">
        <v>13</v>
      </c>
      <c r="E14" s="208" t="s">
        <v>1007</v>
      </c>
      <c r="F14" s="208" t="s">
        <v>1008</v>
      </c>
      <c r="G14" s="208" t="s">
        <v>1009</v>
      </c>
      <c r="H14" s="208" t="s">
        <v>1010</v>
      </c>
      <c r="I14" s="210" t="s">
        <v>1011</v>
      </c>
      <c r="J14" s="208" t="s">
        <v>1012</v>
      </c>
      <c r="K14" s="209" t="s">
        <v>43</v>
      </c>
      <c r="L14" s="209"/>
      <c r="M14" s="212">
        <v>38482.769999999997</v>
      </c>
      <c r="N14" s="212"/>
      <c r="O14" s="212">
        <v>34282.769999999997</v>
      </c>
      <c r="P14" s="212"/>
      <c r="Q14" s="208" t="s">
        <v>1013</v>
      </c>
      <c r="R14" s="208" t="s">
        <v>1014</v>
      </c>
      <c r="S14" s="14"/>
    </row>
    <row r="15" spans="1:19" s="3" customFormat="1" ht="132" x14ac:dyDescent="0.25">
      <c r="A15" s="211">
        <v>9</v>
      </c>
      <c r="B15" s="211">
        <v>6</v>
      </c>
      <c r="C15" s="211">
        <v>1</v>
      </c>
      <c r="D15" s="208">
        <v>13</v>
      </c>
      <c r="E15" s="208" t="s">
        <v>1015</v>
      </c>
      <c r="F15" s="208" t="s">
        <v>1016</v>
      </c>
      <c r="G15" s="208" t="s">
        <v>56</v>
      </c>
      <c r="H15" s="208" t="s">
        <v>1017</v>
      </c>
      <c r="I15" s="210" t="s">
        <v>1018</v>
      </c>
      <c r="J15" s="208" t="s">
        <v>1019</v>
      </c>
      <c r="K15" s="209" t="s">
        <v>58</v>
      </c>
      <c r="L15" s="209"/>
      <c r="M15" s="212">
        <v>18655.5</v>
      </c>
      <c r="N15" s="212"/>
      <c r="O15" s="212">
        <v>14275.5</v>
      </c>
      <c r="P15" s="212"/>
      <c r="Q15" s="208" t="s">
        <v>1020</v>
      </c>
      <c r="R15" s="208" t="s">
        <v>1021</v>
      </c>
      <c r="S15" s="14"/>
    </row>
    <row r="16" spans="1:19" s="3" customFormat="1" ht="60" x14ac:dyDescent="0.25">
      <c r="A16" s="211">
        <v>10</v>
      </c>
      <c r="B16" s="211">
        <v>6</v>
      </c>
      <c r="C16" s="211">
        <v>5</v>
      </c>
      <c r="D16" s="208">
        <v>11</v>
      </c>
      <c r="E16" s="208" t="s">
        <v>1022</v>
      </c>
      <c r="F16" s="208" t="s">
        <v>1023</v>
      </c>
      <c r="G16" s="208" t="s">
        <v>128</v>
      </c>
      <c r="H16" s="208" t="s">
        <v>971</v>
      </c>
      <c r="I16" s="210" t="s">
        <v>1289</v>
      </c>
      <c r="J16" s="208" t="s">
        <v>1024</v>
      </c>
      <c r="K16" s="209" t="s">
        <v>1025</v>
      </c>
      <c r="L16" s="209"/>
      <c r="M16" s="212">
        <v>12970</v>
      </c>
      <c r="N16" s="212"/>
      <c r="O16" s="212">
        <v>11680</v>
      </c>
      <c r="P16" s="212"/>
      <c r="Q16" s="208" t="s">
        <v>1026</v>
      </c>
      <c r="R16" s="208" t="s">
        <v>1027</v>
      </c>
      <c r="S16" s="14"/>
    </row>
    <row r="17" spans="1:19" s="3" customFormat="1" ht="48" x14ac:dyDescent="0.25">
      <c r="A17" s="211">
        <v>11</v>
      </c>
      <c r="B17" s="211">
        <v>6</v>
      </c>
      <c r="C17" s="211">
        <v>5</v>
      </c>
      <c r="D17" s="208">
        <v>11</v>
      </c>
      <c r="E17" s="208" t="s">
        <v>1028</v>
      </c>
      <c r="F17" s="208" t="s">
        <v>1029</v>
      </c>
      <c r="G17" s="208" t="s">
        <v>1030</v>
      </c>
      <c r="H17" s="208" t="s">
        <v>1031</v>
      </c>
      <c r="I17" s="210" t="s">
        <v>1032</v>
      </c>
      <c r="J17" s="208" t="s">
        <v>1033</v>
      </c>
      <c r="K17" s="209" t="s">
        <v>94</v>
      </c>
      <c r="L17" s="209"/>
      <c r="M17" s="212">
        <v>9589.4500000000007</v>
      </c>
      <c r="N17" s="212"/>
      <c r="O17" s="212">
        <v>8200</v>
      </c>
      <c r="P17" s="212"/>
      <c r="Q17" s="208" t="s">
        <v>1034</v>
      </c>
      <c r="R17" s="208" t="s">
        <v>1035</v>
      </c>
      <c r="S17" s="14"/>
    </row>
    <row r="18" spans="1:19" s="3" customFormat="1" ht="60" x14ac:dyDescent="0.25">
      <c r="A18" s="211">
        <v>12</v>
      </c>
      <c r="B18" s="211">
        <v>6</v>
      </c>
      <c r="C18" s="211">
        <v>5</v>
      </c>
      <c r="D18" s="208">
        <v>11</v>
      </c>
      <c r="E18" s="208" t="s">
        <v>1036</v>
      </c>
      <c r="F18" s="208" t="s">
        <v>1086</v>
      </c>
      <c r="G18" s="208" t="s">
        <v>1037</v>
      </c>
      <c r="H18" s="208" t="s">
        <v>1087</v>
      </c>
      <c r="I18" s="210" t="s">
        <v>1290</v>
      </c>
      <c r="J18" s="208" t="s">
        <v>1033</v>
      </c>
      <c r="K18" s="209" t="s">
        <v>58</v>
      </c>
      <c r="L18" s="209"/>
      <c r="M18" s="212">
        <v>25699.37</v>
      </c>
      <c r="N18" s="212"/>
      <c r="O18" s="212">
        <v>20662.14</v>
      </c>
      <c r="P18" s="212"/>
      <c r="Q18" s="208" t="s">
        <v>997</v>
      </c>
      <c r="R18" s="208" t="s">
        <v>998</v>
      </c>
      <c r="S18" s="14"/>
    </row>
    <row r="19" spans="1:19" s="3" customFormat="1" ht="96" x14ac:dyDescent="0.25">
      <c r="A19" s="211">
        <v>13</v>
      </c>
      <c r="B19" s="211">
        <v>6</v>
      </c>
      <c r="C19" s="211">
        <v>3</v>
      </c>
      <c r="D19" s="208">
        <v>13</v>
      </c>
      <c r="E19" s="208" t="s">
        <v>1038</v>
      </c>
      <c r="F19" s="208" t="s">
        <v>1082</v>
      </c>
      <c r="G19" s="208" t="s">
        <v>128</v>
      </c>
      <c r="H19" s="208" t="s">
        <v>1259</v>
      </c>
      <c r="I19" s="210" t="s">
        <v>1260</v>
      </c>
      <c r="J19" s="208" t="s">
        <v>1039</v>
      </c>
      <c r="K19" s="209" t="s">
        <v>94</v>
      </c>
      <c r="L19" s="209"/>
      <c r="M19" s="212">
        <v>13103</v>
      </c>
      <c r="N19" s="212"/>
      <c r="O19" s="212">
        <v>11994</v>
      </c>
      <c r="P19" s="212"/>
      <c r="Q19" s="208" t="s">
        <v>973</v>
      </c>
      <c r="R19" s="208" t="s">
        <v>974</v>
      </c>
      <c r="S19" s="14"/>
    </row>
    <row r="20" spans="1:19" s="3" customFormat="1" ht="180" x14ac:dyDescent="0.25">
      <c r="A20" s="293">
        <v>14</v>
      </c>
      <c r="B20" s="293">
        <v>5</v>
      </c>
      <c r="C20" s="293">
        <v>1</v>
      </c>
      <c r="D20" s="294">
        <v>3</v>
      </c>
      <c r="E20" s="294" t="s">
        <v>2470</v>
      </c>
      <c r="F20" s="294" t="s">
        <v>3179</v>
      </c>
      <c r="G20" s="294" t="s">
        <v>77</v>
      </c>
      <c r="H20" s="294" t="s">
        <v>2471</v>
      </c>
      <c r="I20" s="292" t="s">
        <v>2472</v>
      </c>
      <c r="J20" s="294" t="s">
        <v>2473</v>
      </c>
      <c r="K20" s="209"/>
      <c r="L20" s="209" t="s">
        <v>54</v>
      </c>
      <c r="M20" s="298"/>
      <c r="N20" s="298">
        <v>29410</v>
      </c>
      <c r="O20" s="298"/>
      <c r="P20" s="298">
        <v>25210</v>
      </c>
      <c r="Q20" s="208" t="s">
        <v>967</v>
      </c>
      <c r="R20" s="294" t="s">
        <v>2474</v>
      </c>
      <c r="S20" s="14"/>
    </row>
    <row r="21" spans="1:19" ht="108" x14ac:dyDescent="0.25">
      <c r="A21" s="293">
        <v>15</v>
      </c>
      <c r="B21" s="293">
        <v>2</v>
      </c>
      <c r="C21" s="293">
        <v>2</v>
      </c>
      <c r="D21" s="294">
        <v>3</v>
      </c>
      <c r="E21" s="294" t="s">
        <v>2475</v>
      </c>
      <c r="F21" s="294" t="s">
        <v>970</v>
      </c>
      <c r="G21" s="294" t="s">
        <v>128</v>
      </c>
      <c r="H21" s="294" t="s">
        <v>971</v>
      </c>
      <c r="I21" s="292" t="s">
        <v>2476</v>
      </c>
      <c r="J21" s="294" t="s">
        <v>972</v>
      </c>
      <c r="K21" s="291"/>
      <c r="L21" s="291" t="s">
        <v>268</v>
      </c>
      <c r="M21" s="298"/>
      <c r="N21" s="298">
        <v>14756.1</v>
      </c>
      <c r="O21" s="298"/>
      <c r="P21" s="298">
        <v>12000</v>
      </c>
      <c r="Q21" s="294" t="s">
        <v>973</v>
      </c>
      <c r="R21" s="294" t="s">
        <v>974</v>
      </c>
    </row>
    <row r="22" spans="1:19" ht="192" x14ac:dyDescent="0.25">
      <c r="A22" s="293">
        <v>16</v>
      </c>
      <c r="B22" s="293">
        <v>6</v>
      </c>
      <c r="C22" s="293">
        <v>5</v>
      </c>
      <c r="D22" s="294">
        <v>4</v>
      </c>
      <c r="E22" s="294" t="s">
        <v>2477</v>
      </c>
      <c r="F22" s="294" t="s">
        <v>3107</v>
      </c>
      <c r="G22" s="294" t="s">
        <v>975</v>
      </c>
      <c r="H22" s="294" t="s">
        <v>244</v>
      </c>
      <c r="I22" s="292" t="s">
        <v>2478</v>
      </c>
      <c r="J22" s="294" t="s">
        <v>976</v>
      </c>
      <c r="K22" s="291"/>
      <c r="L22" s="291" t="s">
        <v>94</v>
      </c>
      <c r="M22" s="298"/>
      <c r="N22" s="298">
        <v>19920.099999999999</v>
      </c>
      <c r="O22" s="298"/>
      <c r="P22" s="298">
        <v>19920.099999999999</v>
      </c>
      <c r="Q22" s="294" t="s">
        <v>2479</v>
      </c>
      <c r="R22" s="294" t="s">
        <v>2480</v>
      </c>
    </row>
    <row r="23" spans="1:19" ht="192" x14ac:dyDescent="0.25">
      <c r="A23" s="293">
        <v>17</v>
      </c>
      <c r="B23" s="293">
        <v>6</v>
      </c>
      <c r="C23" s="293">
        <v>5</v>
      </c>
      <c r="D23" s="294">
        <v>4</v>
      </c>
      <c r="E23" s="294" t="s">
        <v>2481</v>
      </c>
      <c r="F23" s="294" t="s">
        <v>3171</v>
      </c>
      <c r="G23" s="294" t="s">
        <v>975</v>
      </c>
      <c r="H23" s="294" t="s">
        <v>244</v>
      </c>
      <c r="I23" s="292" t="s">
        <v>2482</v>
      </c>
      <c r="J23" s="294" t="s">
        <v>976</v>
      </c>
      <c r="K23" s="291"/>
      <c r="L23" s="291" t="s">
        <v>94</v>
      </c>
      <c r="M23" s="298"/>
      <c r="N23" s="298" t="s">
        <v>2483</v>
      </c>
      <c r="O23" s="298"/>
      <c r="P23" s="298">
        <v>57668.480000000003</v>
      </c>
      <c r="Q23" s="294" t="s">
        <v>2479</v>
      </c>
      <c r="R23" s="294" t="s">
        <v>2480</v>
      </c>
    </row>
    <row r="24" spans="1:19" ht="132" x14ac:dyDescent="0.25">
      <c r="A24" s="293">
        <v>18</v>
      </c>
      <c r="B24" s="293">
        <v>1</v>
      </c>
      <c r="C24" s="293">
        <v>5</v>
      </c>
      <c r="D24" s="294">
        <v>4</v>
      </c>
      <c r="E24" s="294" t="s">
        <v>2484</v>
      </c>
      <c r="F24" s="294" t="s">
        <v>2485</v>
      </c>
      <c r="G24" s="294" t="s">
        <v>2486</v>
      </c>
      <c r="H24" s="294" t="s">
        <v>2487</v>
      </c>
      <c r="I24" s="292" t="s">
        <v>2488</v>
      </c>
      <c r="J24" s="294" t="s">
        <v>976</v>
      </c>
      <c r="K24" s="291"/>
      <c r="L24" s="291" t="s">
        <v>58</v>
      </c>
      <c r="M24" s="298"/>
      <c r="N24" s="298" t="s">
        <v>2489</v>
      </c>
      <c r="O24" s="298"/>
      <c r="P24" s="298">
        <v>4675.57</v>
      </c>
      <c r="Q24" s="208" t="s">
        <v>2490</v>
      </c>
      <c r="R24" s="294" t="s">
        <v>2491</v>
      </c>
    </row>
    <row r="25" spans="1:19" ht="108" x14ac:dyDescent="0.25">
      <c r="A25" s="293">
        <v>19</v>
      </c>
      <c r="B25" s="293">
        <v>6</v>
      </c>
      <c r="C25" s="293">
        <v>5</v>
      </c>
      <c r="D25" s="294">
        <v>4</v>
      </c>
      <c r="E25" s="294" t="s">
        <v>2492</v>
      </c>
      <c r="F25" s="294" t="s">
        <v>3172</v>
      </c>
      <c r="G25" s="294" t="s">
        <v>975</v>
      </c>
      <c r="H25" s="294" t="s">
        <v>979</v>
      </c>
      <c r="I25" s="292" t="s">
        <v>589</v>
      </c>
      <c r="J25" s="294" t="s">
        <v>976</v>
      </c>
      <c r="K25" s="291"/>
      <c r="L25" s="291" t="s">
        <v>58</v>
      </c>
      <c r="M25" s="298"/>
      <c r="N25" s="298" t="s">
        <v>2493</v>
      </c>
      <c r="O25" s="298"/>
      <c r="P25" s="298">
        <v>21743.599999999999</v>
      </c>
      <c r="Q25" s="208" t="s">
        <v>980</v>
      </c>
      <c r="R25" s="294" t="s">
        <v>981</v>
      </c>
    </row>
    <row r="26" spans="1:19" ht="228" x14ac:dyDescent="0.25">
      <c r="A26" s="293">
        <v>20</v>
      </c>
      <c r="B26" s="293">
        <v>6</v>
      </c>
      <c r="C26" s="293">
        <v>1</v>
      </c>
      <c r="D26" s="294">
        <v>6</v>
      </c>
      <c r="E26" s="294" t="s">
        <v>2494</v>
      </c>
      <c r="F26" s="294" t="s">
        <v>3173</v>
      </c>
      <c r="G26" s="294" t="s">
        <v>641</v>
      </c>
      <c r="H26" s="294" t="s">
        <v>2495</v>
      </c>
      <c r="I26" s="292" t="s">
        <v>1447</v>
      </c>
      <c r="J26" s="294" t="s">
        <v>2496</v>
      </c>
      <c r="K26" s="291"/>
      <c r="L26" s="291" t="s">
        <v>2497</v>
      </c>
      <c r="M26" s="298"/>
      <c r="N26" s="298">
        <v>22815.72</v>
      </c>
      <c r="O26" s="298"/>
      <c r="P26" s="298">
        <v>18207</v>
      </c>
      <c r="Q26" s="294" t="s">
        <v>228</v>
      </c>
      <c r="R26" s="294" t="s">
        <v>2498</v>
      </c>
    </row>
    <row r="27" spans="1:19" ht="240" x14ac:dyDescent="0.25">
      <c r="A27" s="293">
        <v>21</v>
      </c>
      <c r="B27" s="293">
        <v>1</v>
      </c>
      <c r="C27" s="293">
        <v>1</v>
      </c>
      <c r="D27" s="294">
        <v>6</v>
      </c>
      <c r="E27" s="294" t="s">
        <v>3230</v>
      </c>
      <c r="F27" s="294" t="s">
        <v>2499</v>
      </c>
      <c r="G27" s="294" t="s">
        <v>146</v>
      </c>
      <c r="H27" s="294" t="s">
        <v>984</v>
      </c>
      <c r="I27" s="292" t="s">
        <v>1270</v>
      </c>
      <c r="J27" s="294" t="s">
        <v>2500</v>
      </c>
      <c r="K27" s="291"/>
      <c r="L27" s="291" t="s">
        <v>467</v>
      </c>
      <c r="M27" s="298"/>
      <c r="N27" s="298">
        <v>58531.8</v>
      </c>
      <c r="O27" s="298"/>
      <c r="P27" s="298">
        <v>53011.8</v>
      </c>
      <c r="Q27" s="208" t="s">
        <v>967</v>
      </c>
      <c r="R27" s="294" t="s">
        <v>2474</v>
      </c>
    </row>
    <row r="28" spans="1:19" ht="180" x14ac:dyDescent="0.25">
      <c r="A28" s="293">
        <v>22</v>
      </c>
      <c r="B28" s="293">
        <v>1</v>
      </c>
      <c r="C28" s="293">
        <v>1</v>
      </c>
      <c r="D28" s="294">
        <v>6</v>
      </c>
      <c r="E28" s="294" t="s">
        <v>2501</v>
      </c>
      <c r="F28" s="294" t="s">
        <v>2502</v>
      </c>
      <c r="G28" s="294" t="s">
        <v>119</v>
      </c>
      <c r="H28" s="294" t="s">
        <v>984</v>
      </c>
      <c r="I28" s="292" t="s">
        <v>618</v>
      </c>
      <c r="J28" s="294" t="s">
        <v>2503</v>
      </c>
      <c r="K28" s="291"/>
      <c r="L28" s="291" t="s">
        <v>1025</v>
      </c>
      <c r="M28" s="291"/>
      <c r="N28" s="298">
        <v>10779.8</v>
      </c>
      <c r="O28" s="298"/>
      <c r="P28" s="298">
        <v>9036</v>
      </c>
      <c r="Q28" s="294" t="s">
        <v>973</v>
      </c>
      <c r="R28" s="294" t="s">
        <v>974</v>
      </c>
    </row>
    <row r="29" spans="1:19" ht="156" x14ac:dyDescent="0.25">
      <c r="A29" s="293">
        <v>23</v>
      </c>
      <c r="B29" s="293">
        <v>6</v>
      </c>
      <c r="C29" s="293">
        <v>1</v>
      </c>
      <c r="D29" s="294">
        <v>6</v>
      </c>
      <c r="E29" s="294" t="s">
        <v>2504</v>
      </c>
      <c r="F29" s="294" t="s">
        <v>2505</v>
      </c>
      <c r="G29" s="294" t="s">
        <v>93</v>
      </c>
      <c r="H29" s="294" t="s">
        <v>989</v>
      </c>
      <c r="I29" s="292" t="s">
        <v>2506</v>
      </c>
      <c r="J29" s="294" t="s">
        <v>991</v>
      </c>
      <c r="K29" s="291"/>
      <c r="L29" s="291" t="s">
        <v>58</v>
      </c>
      <c r="M29" s="298"/>
      <c r="N29" s="298">
        <v>9540</v>
      </c>
      <c r="O29" s="298"/>
      <c r="P29" s="298">
        <v>6940</v>
      </c>
      <c r="Q29" s="294" t="s">
        <v>992</v>
      </c>
      <c r="R29" s="294" t="s">
        <v>993</v>
      </c>
    </row>
    <row r="30" spans="1:19" ht="72" x14ac:dyDescent="0.25">
      <c r="A30" s="293">
        <v>24</v>
      </c>
      <c r="B30" s="293">
        <v>6</v>
      </c>
      <c r="C30" s="293">
        <v>1</v>
      </c>
      <c r="D30" s="294">
        <v>6</v>
      </c>
      <c r="E30" s="294" t="s">
        <v>2507</v>
      </c>
      <c r="F30" s="294" t="s">
        <v>3174</v>
      </c>
      <c r="G30" s="294" t="s">
        <v>995</v>
      </c>
      <c r="H30" s="294" t="s">
        <v>3175</v>
      </c>
      <c r="I30" s="292" t="s">
        <v>2508</v>
      </c>
      <c r="J30" s="294" t="s">
        <v>2509</v>
      </c>
      <c r="K30" s="291"/>
      <c r="L30" s="291" t="s">
        <v>58</v>
      </c>
      <c r="M30" s="298"/>
      <c r="N30" s="298">
        <v>35150.74</v>
      </c>
      <c r="O30" s="298"/>
      <c r="P30" s="298">
        <v>27900</v>
      </c>
      <c r="Q30" s="294" t="s">
        <v>997</v>
      </c>
      <c r="R30" s="294" t="s">
        <v>998</v>
      </c>
    </row>
    <row r="31" spans="1:19" ht="144" x14ac:dyDescent="0.25">
      <c r="A31" s="293">
        <v>25</v>
      </c>
      <c r="B31" s="293">
        <v>1</v>
      </c>
      <c r="C31" s="293">
        <v>1</v>
      </c>
      <c r="D31" s="294">
        <v>6</v>
      </c>
      <c r="E31" s="294" t="s">
        <v>2510</v>
      </c>
      <c r="F31" s="294" t="s">
        <v>1084</v>
      </c>
      <c r="G31" s="294" t="s">
        <v>125</v>
      </c>
      <c r="H31" s="294" t="s">
        <v>1085</v>
      </c>
      <c r="I31" s="292" t="s">
        <v>1000</v>
      </c>
      <c r="J31" s="294" t="s">
        <v>1001</v>
      </c>
      <c r="K31" s="291"/>
      <c r="L31" s="291" t="s">
        <v>54</v>
      </c>
      <c r="M31" s="298"/>
      <c r="N31" s="298">
        <v>22403</v>
      </c>
      <c r="O31" s="298"/>
      <c r="P31" s="298">
        <v>18856.45</v>
      </c>
      <c r="Q31" s="294" t="s">
        <v>1002</v>
      </c>
      <c r="R31" s="294" t="s">
        <v>2511</v>
      </c>
    </row>
    <row r="32" spans="1:19" ht="168" x14ac:dyDescent="0.25">
      <c r="A32" s="293">
        <v>26</v>
      </c>
      <c r="B32" s="293">
        <v>1</v>
      </c>
      <c r="C32" s="293">
        <v>1</v>
      </c>
      <c r="D32" s="294">
        <v>9</v>
      </c>
      <c r="E32" s="294" t="s">
        <v>2512</v>
      </c>
      <c r="F32" s="294" t="s">
        <v>2513</v>
      </c>
      <c r="G32" s="294" t="s">
        <v>2514</v>
      </c>
      <c r="H32" s="294" t="s">
        <v>2515</v>
      </c>
      <c r="I32" s="292" t="s">
        <v>2516</v>
      </c>
      <c r="J32" s="294" t="s">
        <v>3176</v>
      </c>
      <c r="K32" s="291"/>
      <c r="L32" s="291" t="s">
        <v>54</v>
      </c>
      <c r="M32" s="298"/>
      <c r="N32" s="298">
        <v>75214</v>
      </c>
      <c r="O32" s="298"/>
      <c r="P32" s="298">
        <v>48820</v>
      </c>
      <c r="Q32" s="294" t="s">
        <v>973</v>
      </c>
      <c r="R32" s="294" t="s">
        <v>974</v>
      </c>
    </row>
    <row r="33" spans="1:18" ht="192" x14ac:dyDescent="0.25">
      <c r="A33" s="293">
        <v>27</v>
      </c>
      <c r="B33" s="293">
        <v>2</v>
      </c>
      <c r="C33" s="293">
        <v>1</v>
      </c>
      <c r="D33" s="294">
        <v>9</v>
      </c>
      <c r="E33" s="294" t="s">
        <v>2517</v>
      </c>
      <c r="F33" s="294" t="s">
        <v>2518</v>
      </c>
      <c r="G33" s="294" t="s">
        <v>65</v>
      </c>
      <c r="H33" s="294" t="s">
        <v>979</v>
      </c>
      <c r="I33" s="292" t="s">
        <v>206</v>
      </c>
      <c r="J33" s="294" t="s">
        <v>2519</v>
      </c>
      <c r="K33" s="291"/>
      <c r="L33" s="291" t="s">
        <v>54</v>
      </c>
      <c r="M33" s="298"/>
      <c r="N33" s="298">
        <v>33110</v>
      </c>
      <c r="O33" s="298"/>
      <c r="P33" s="298">
        <v>29850</v>
      </c>
      <c r="Q33" s="208" t="s">
        <v>967</v>
      </c>
      <c r="R33" s="294" t="s">
        <v>2474</v>
      </c>
    </row>
    <row r="34" spans="1:18" ht="168" x14ac:dyDescent="0.25">
      <c r="A34" s="293">
        <v>28</v>
      </c>
      <c r="B34" s="293">
        <v>6</v>
      </c>
      <c r="C34" s="293">
        <v>5</v>
      </c>
      <c r="D34" s="294">
        <v>11</v>
      </c>
      <c r="E34" s="294" t="s">
        <v>2520</v>
      </c>
      <c r="F34" s="294" t="s">
        <v>2521</v>
      </c>
      <c r="G34" s="294" t="s">
        <v>2522</v>
      </c>
      <c r="H34" s="294" t="s">
        <v>2523</v>
      </c>
      <c r="I34" s="292" t="s">
        <v>2524</v>
      </c>
      <c r="J34" s="294" t="s">
        <v>2525</v>
      </c>
      <c r="K34" s="291"/>
      <c r="L34" s="291" t="s">
        <v>58</v>
      </c>
      <c r="M34" s="298"/>
      <c r="N34" s="298">
        <v>27761</v>
      </c>
      <c r="O34" s="298"/>
      <c r="P34" s="298">
        <v>25061</v>
      </c>
      <c r="Q34" s="294" t="s">
        <v>2526</v>
      </c>
      <c r="R34" s="294" t="s">
        <v>2527</v>
      </c>
    </row>
    <row r="35" spans="1:18" ht="108" x14ac:dyDescent="0.25">
      <c r="A35" s="293">
        <v>29</v>
      </c>
      <c r="B35" s="293">
        <v>6</v>
      </c>
      <c r="C35" s="293">
        <v>5</v>
      </c>
      <c r="D35" s="294">
        <v>11</v>
      </c>
      <c r="E35" s="294" t="s">
        <v>2528</v>
      </c>
      <c r="F35" s="294" t="s">
        <v>2529</v>
      </c>
      <c r="G35" s="294" t="s">
        <v>2530</v>
      </c>
      <c r="H35" s="294" t="s">
        <v>2531</v>
      </c>
      <c r="I35" s="292" t="s">
        <v>2532</v>
      </c>
      <c r="J35" s="294" t="s">
        <v>2533</v>
      </c>
      <c r="K35" s="291"/>
      <c r="L35" s="291" t="s">
        <v>268</v>
      </c>
      <c r="M35" s="298"/>
      <c r="N35" s="298">
        <v>14450</v>
      </c>
      <c r="O35" s="298"/>
      <c r="P35" s="298">
        <v>13100</v>
      </c>
      <c r="Q35" s="294" t="s">
        <v>1026</v>
      </c>
      <c r="R35" s="294" t="s">
        <v>2534</v>
      </c>
    </row>
    <row r="36" spans="1:18" ht="120" x14ac:dyDescent="0.25">
      <c r="A36" s="293">
        <v>30</v>
      </c>
      <c r="B36" s="293">
        <v>6</v>
      </c>
      <c r="C36" s="293">
        <v>5</v>
      </c>
      <c r="D36" s="294">
        <v>11</v>
      </c>
      <c r="E36" s="294" t="s">
        <v>2535</v>
      </c>
      <c r="F36" s="294" t="s">
        <v>3177</v>
      </c>
      <c r="G36" s="294" t="s">
        <v>2536</v>
      </c>
      <c r="H36" s="294" t="s">
        <v>2537</v>
      </c>
      <c r="I36" s="292" t="s">
        <v>2538</v>
      </c>
      <c r="J36" s="294" t="s">
        <v>2539</v>
      </c>
      <c r="K36" s="291"/>
      <c r="L36" s="291" t="s">
        <v>58</v>
      </c>
      <c r="M36" s="298"/>
      <c r="N36" s="298">
        <v>34890</v>
      </c>
      <c r="O36" s="298"/>
      <c r="P36" s="298">
        <v>28000</v>
      </c>
      <c r="Q36" s="294" t="s">
        <v>997</v>
      </c>
      <c r="R36" s="294" t="s">
        <v>998</v>
      </c>
    </row>
    <row r="37" spans="1:18" ht="180" x14ac:dyDescent="0.25">
      <c r="A37" s="293">
        <v>31</v>
      </c>
      <c r="B37" s="293">
        <v>3</v>
      </c>
      <c r="C37" s="293" t="s">
        <v>499</v>
      </c>
      <c r="D37" s="294">
        <v>13</v>
      </c>
      <c r="E37" s="294" t="s">
        <v>2540</v>
      </c>
      <c r="F37" s="294" t="s">
        <v>2541</v>
      </c>
      <c r="G37" s="294" t="s">
        <v>56</v>
      </c>
      <c r="H37" s="294" t="s">
        <v>1017</v>
      </c>
      <c r="I37" s="292" t="s">
        <v>2542</v>
      </c>
      <c r="J37" s="294" t="s">
        <v>2543</v>
      </c>
      <c r="K37" s="291"/>
      <c r="L37" s="291" t="s">
        <v>58</v>
      </c>
      <c r="M37" s="298"/>
      <c r="N37" s="298">
        <v>41708</v>
      </c>
      <c r="O37" s="298"/>
      <c r="P37" s="298">
        <v>29988</v>
      </c>
      <c r="Q37" s="294" t="s">
        <v>2544</v>
      </c>
      <c r="R37" s="294" t="s">
        <v>2545</v>
      </c>
    </row>
    <row r="38" spans="1:18" ht="120" x14ac:dyDescent="0.25">
      <c r="A38" s="293">
        <v>32</v>
      </c>
      <c r="B38" s="293">
        <v>6</v>
      </c>
      <c r="C38" s="293">
        <v>3</v>
      </c>
      <c r="D38" s="294">
        <v>13</v>
      </c>
      <c r="E38" s="294" t="s">
        <v>2546</v>
      </c>
      <c r="F38" s="294" t="s">
        <v>2547</v>
      </c>
      <c r="G38" s="294" t="s">
        <v>119</v>
      </c>
      <c r="H38" s="294" t="s">
        <v>2548</v>
      </c>
      <c r="I38" s="292" t="s">
        <v>2549</v>
      </c>
      <c r="J38" s="294" t="s">
        <v>1012</v>
      </c>
      <c r="K38" s="291"/>
      <c r="L38" s="291" t="s">
        <v>94</v>
      </c>
      <c r="M38" s="298"/>
      <c r="N38" s="298">
        <v>20850</v>
      </c>
      <c r="O38" s="298"/>
      <c r="P38" s="298">
        <v>15044</v>
      </c>
      <c r="Q38" s="294" t="s">
        <v>2550</v>
      </c>
      <c r="R38" s="294" t="s">
        <v>2551</v>
      </c>
    </row>
    <row r="39" spans="1:18" ht="108" x14ac:dyDescent="0.25">
      <c r="A39" s="293">
        <v>33</v>
      </c>
      <c r="B39" s="293">
        <v>6</v>
      </c>
      <c r="C39" s="293">
        <v>1</v>
      </c>
      <c r="D39" s="294">
        <v>13</v>
      </c>
      <c r="E39" s="294" t="s">
        <v>2552</v>
      </c>
      <c r="F39" s="294" t="s">
        <v>2553</v>
      </c>
      <c r="G39" s="294" t="s">
        <v>2554</v>
      </c>
      <c r="H39" s="294" t="s">
        <v>3178</v>
      </c>
      <c r="I39" s="292" t="s">
        <v>2555</v>
      </c>
      <c r="J39" s="294" t="s">
        <v>1012</v>
      </c>
      <c r="K39" s="291"/>
      <c r="L39" s="291" t="s">
        <v>43</v>
      </c>
      <c r="M39" s="298"/>
      <c r="N39" s="298">
        <v>43920</v>
      </c>
      <c r="O39" s="298"/>
      <c r="P39" s="298">
        <v>34968</v>
      </c>
      <c r="Q39" s="294" t="s">
        <v>1013</v>
      </c>
      <c r="R39" s="294" t="s">
        <v>1014</v>
      </c>
    </row>
    <row r="40" spans="1:18" x14ac:dyDescent="0.25">
      <c r="A40" s="15"/>
      <c r="B40" s="15"/>
      <c r="C40" s="15"/>
      <c r="D40" s="16"/>
      <c r="E40" s="16"/>
      <c r="F40" s="16"/>
      <c r="G40" s="16"/>
      <c r="H40" s="16"/>
      <c r="I40" s="17"/>
      <c r="J40" s="16"/>
      <c r="L40" s="18"/>
      <c r="M40" s="19"/>
      <c r="N40" s="19"/>
      <c r="O40" s="19"/>
      <c r="P40" s="19"/>
      <c r="Q40" s="16"/>
      <c r="R40" s="16"/>
    </row>
    <row r="41" spans="1:18" x14ac:dyDescent="0.25">
      <c r="L41" s="471"/>
      <c r="M41" s="568" t="s">
        <v>1368</v>
      </c>
      <c r="N41" s="569"/>
      <c r="O41" s="570"/>
    </row>
    <row r="42" spans="1:18" x14ac:dyDescent="0.25">
      <c r="L42" s="472"/>
      <c r="M42" s="686" t="s">
        <v>36</v>
      </c>
      <c r="N42" s="568" t="s">
        <v>0</v>
      </c>
      <c r="O42" s="570"/>
    </row>
    <row r="43" spans="1:18" x14ac:dyDescent="0.25">
      <c r="L43" s="473"/>
      <c r="M43" s="687"/>
      <c r="N43" s="119">
        <v>2020</v>
      </c>
      <c r="O43" s="119">
        <v>2021</v>
      </c>
    </row>
    <row r="44" spans="1:18" x14ac:dyDescent="0.25">
      <c r="L44" s="119" t="s">
        <v>1135</v>
      </c>
      <c r="M44" s="117">
        <v>33</v>
      </c>
      <c r="N44" s="114">
        <f>O19+O18+O17+O16+O15+O14+O13+O12+O11+O10+O9+O8+O7</f>
        <v>215781.72</v>
      </c>
      <c r="O44" s="114">
        <f>P39+P38+P37+P36+P34+P33+P35+P32+P31+P30+P29+P28+P27+P26+P25+P24+P23+P22+P21+P20</f>
        <v>499999.99999999994</v>
      </c>
    </row>
  </sheetData>
  <mergeCells count="18">
    <mergeCell ref="Q4:Q5"/>
    <mergeCell ref="R4:R5"/>
    <mergeCell ref="G4:G5"/>
    <mergeCell ref="H4:I4"/>
    <mergeCell ref="J4:J5"/>
    <mergeCell ref="K4:L4"/>
    <mergeCell ref="M4:N4"/>
    <mergeCell ref="O4:P4"/>
    <mergeCell ref="L41:L43"/>
    <mergeCell ref="M41:O41"/>
    <mergeCell ref="M42:M43"/>
    <mergeCell ref="N42:O42"/>
    <mergeCell ref="A4:A5"/>
    <mergeCell ref="B4:B5"/>
    <mergeCell ref="C4:C5"/>
    <mergeCell ref="D4:D5"/>
    <mergeCell ref="E4:E5"/>
    <mergeCell ref="F4:F5"/>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F450F-A061-49E3-8B22-73B30CDC9B95}">
  <sheetPr>
    <pageSetUpPr fitToPage="1"/>
  </sheetPr>
  <dimension ref="A2:R111"/>
  <sheetViews>
    <sheetView topLeftCell="A88" zoomScale="60" zoomScaleNormal="60" workbookViewId="0">
      <selection activeCell="A109" sqref="A109"/>
    </sheetView>
  </sheetViews>
  <sheetFormatPr defaultRowHeight="15" x14ac:dyDescent="0.25"/>
  <cols>
    <col min="1" max="1" width="4.7109375" style="120" customWidth="1"/>
    <col min="2" max="2" width="8.85546875" style="120" customWidth="1"/>
    <col min="3" max="4" width="11.42578125" style="120" customWidth="1"/>
    <col min="5" max="5" width="45.7109375" style="120" customWidth="1"/>
    <col min="6" max="6" width="67" style="120" customWidth="1"/>
    <col min="7" max="7" width="35.7109375" style="120" customWidth="1"/>
    <col min="8" max="8" width="19.28515625" style="120" customWidth="1"/>
    <col min="9" max="9" width="25.7109375" style="120" customWidth="1"/>
    <col min="10" max="10" width="62.28515625" style="120" customWidth="1"/>
    <col min="11" max="11" width="10.7109375" style="120" customWidth="1"/>
    <col min="12" max="12" width="12.7109375" style="120" customWidth="1"/>
    <col min="13" max="13" width="20.85546875" style="121" customWidth="1"/>
    <col min="14" max="14" width="15.42578125" style="121" customWidth="1"/>
    <col min="15" max="16" width="14.7109375" style="121" customWidth="1"/>
    <col min="17" max="17" width="16.7109375" style="120" customWidth="1"/>
    <col min="18" max="18" width="24.140625" style="120" customWidth="1"/>
    <col min="19" max="252" width="9.140625" style="120"/>
    <col min="253" max="253" width="4.7109375" style="120" bestFit="1" customWidth="1"/>
    <col min="254" max="254" width="9.7109375" style="120" bestFit="1" customWidth="1"/>
    <col min="255" max="255" width="10" style="120" bestFit="1" customWidth="1"/>
    <col min="256" max="256" width="8.85546875" style="120" bestFit="1" customWidth="1"/>
    <col min="257" max="257" width="22.85546875" style="120" customWidth="1"/>
    <col min="258" max="258" width="59.7109375" style="120" bestFit="1" customWidth="1"/>
    <col min="259" max="259" width="57.85546875" style="120" bestFit="1" customWidth="1"/>
    <col min="260" max="260" width="35.28515625" style="120" bestFit="1" customWidth="1"/>
    <col min="261" max="261" width="28.140625" style="120" bestFit="1" customWidth="1"/>
    <col min="262" max="262" width="33.140625" style="120" bestFit="1" customWidth="1"/>
    <col min="263" max="263" width="26" style="120" bestFit="1" customWidth="1"/>
    <col min="264" max="264" width="19.140625" style="120" bestFit="1" customWidth="1"/>
    <col min="265" max="265" width="10.42578125" style="120" customWidth="1"/>
    <col min="266" max="266" width="11.85546875" style="120" customWidth="1"/>
    <col min="267" max="267" width="14.7109375" style="120" customWidth="1"/>
    <col min="268" max="268" width="9" style="120" bestFit="1" customWidth="1"/>
    <col min="269" max="508" width="9.140625" style="120"/>
    <col min="509" max="509" width="4.7109375" style="120" bestFit="1" customWidth="1"/>
    <col min="510" max="510" width="9.7109375" style="120" bestFit="1" customWidth="1"/>
    <col min="511" max="511" width="10" style="120" bestFit="1" customWidth="1"/>
    <col min="512" max="512" width="8.85546875" style="120" bestFit="1" customWidth="1"/>
    <col min="513" max="513" width="22.85546875" style="120" customWidth="1"/>
    <col min="514" max="514" width="59.7109375" style="120" bestFit="1" customWidth="1"/>
    <col min="515" max="515" width="57.85546875" style="120" bestFit="1" customWidth="1"/>
    <col min="516" max="516" width="35.28515625" style="120" bestFit="1" customWidth="1"/>
    <col min="517" max="517" width="28.140625" style="120" bestFit="1" customWidth="1"/>
    <col min="518" max="518" width="33.140625" style="120" bestFit="1" customWidth="1"/>
    <col min="519" max="519" width="26" style="120" bestFit="1" customWidth="1"/>
    <col min="520" max="520" width="19.140625" style="120" bestFit="1" customWidth="1"/>
    <col min="521" max="521" width="10.42578125" style="120" customWidth="1"/>
    <col min="522" max="522" width="11.85546875" style="120" customWidth="1"/>
    <col min="523" max="523" width="14.7109375" style="120" customWidth="1"/>
    <col min="524" max="524" width="9" style="120" bestFit="1" customWidth="1"/>
    <col min="525" max="764" width="9.140625" style="120"/>
    <col min="765" max="765" width="4.7109375" style="120" bestFit="1" customWidth="1"/>
    <col min="766" max="766" width="9.7109375" style="120" bestFit="1" customWidth="1"/>
    <col min="767" max="767" width="10" style="120" bestFit="1" customWidth="1"/>
    <col min="768" max="768" width="8.85546875" style="120" bestFit="1" customWidth="1"/>
    <col min="769" max="769" width="22.85546875" style="120" customWidth="1"/>
    <col min="770" max="770" width="59.7109375" style="120" bestFit="1" customWidth="1"/>
    <col min="771" max="771" width="57.85546875" style="120" bestFit="1" customWidth="1"/>
    <col min="772" max="772" width="35.28515625" style="120" bestFit="1" customWidth="1"/>
    <col min="773" max="773" width="28.140625" style="120" bestFit="1" customWidth="1"/>
    <col min="774" max="774" width="33.140625" style="120" bestFit="1" customWidth="1"/>
    <col min="775" max="775" width="26" style="120" bestFit="1" customWidth="1"/>
    <col min="776" max="776" width="19.140625" style="120" bestFit="1" customWidth="1"/>
    <col min="777" max="777" width="10.42578125" style="120" customWidth="1"/>
    <col min="778" max="778" width="11.85546875" style="120" customWidth="1"/>
    <col min="779" max="779" width="14.7109375" style="120" customWidth="1"/>
    <col min="780" max="780" width="9" style="120" bestFit="1" customWidth="1"/>
    <col min="781" max="1020" width="9.140625" style="120"/>
    <col min="1021" max="1021" width="4.7109375" style="120" bestFit="1" customWidth="1"/>
    <col min="1022" max="1022" width="9.7109375" style="120" bestFit="1" customWidth="1"/>
    <col min="1023" max="1023" width="10" style="120" bestFit="1" customWidth="1"/>
    <col min="1024" max="1024" width="8.85546875" style="120" bestFit="1" customWidth="1"/>
    <col min="1025" max="1025" width="22.85546875" style="120" customWidth="1"/>
    <col min="1026" max="1026" width="59.7109375" style="120" bestFit="1" customWidth="1"/>
    <col min="1027" max="1027" width="57.85546875" style="120" bestFit="1" customWidth="1"/>
    <col min="1028" max="1028" width="35.28515625" style="120" bestFit="1" customWidth="1"/>
    <col min="1029" max="1029" width="28.140625" style="120" bestFit="1" customWidth="1"/>
    <col min="1030" max="1030" width="33.140625" style="120" bestFit="1" customWidth="1"/>
    <col min="1031" max="1031" width="26" style="120" bestFit="1" customWidth="1"/>
    <col min="1032" max="1032" width="19.140625" style="120" bestFit="1" customWidth="1"/>
    <col min="1033" max="1033" width="10.42578125" style="120" customWidth="1"/>
    <col min="1034" max="1034" width="11.85546875" style="120" customWidth="1"/>
    <col min="1035" max="1035" width="14.7109375" style="120" customWidth="1"/>
    <col min="1036" max="1036" width="9" style="120" bestFit="1" customWidth="1"/>
    <col min="1037" max="1276" width="9.140625" style="120"/>
    <col min="1277" max="1277" width="4.7109375" style="120" bestFit="1" customWidth="1"/>
    <col min="1278" max="1278" width="9.7109375" style="120" bestFit="1" customWidth="1"/>
    <col min="1279" max="1279" width="10" style="120" bestFit="1" customWidth="1"/>
    <col min="1280" max="1280" width="8.85546875" style="120" bestFit="1" customWidth="1"/>
    <col min="1281" max="1281" width="22.85546875" style="120" customWidth="1"/>
    <col min="1282" max="1282" width="59.7109375" style="120" bestFit="1" customWidth="1"/>
    <col min="1283" max="1283" width="57.85546875" style="120" bestFit="1" customWidth="1"/>
    <col min="1284" max="1284" width="35.28515625" style="120" bestFit="1" customWidth="1"/>
    <col min="1285" max="1285" width="28.140625" style="120" bestFit="1" customWidth="1"/>
    <col min="1286" max="1286" width="33.140625" style="120" bestFit="1" customWidth="1"/>
    <col min="1287" max="1287" width="26" style="120" bestFit="1" customWidth="1"/>
    <col min="1288" max="1288" width="19.140625" style="120" bestFit="1" customWidth="1"/>
    <col min="1289" max="1289" width="10.42578125" style="120" customWidth="1"/>
    <col min="1290" max="1290" width="11.85546875" style="120" customWidth="1"/>
    <col min="1291" max="1291" width="14.7109375" style="120" customWidth="1"/>
    <col min="1292" max="1292" width="9" style="120" bestFit="1" customWidth="1"/>
    <col min="1293" max="1532" width="9.140625" style="120"/>
    <col min="1533" max="1533" width="4.7109375" style="120" bestFit="1" customWidth="1"/>
    <col min="1534" max="1534" width="9.7109375" style="120" bestFit="1" customWidth="1"/>
    <col min="1535" max="1535" width="10" style="120" bestFit="1" customWidth="1"/>
    <col min="1536" max="1536" width="8.85546875" style="120" bestFit="1" customWidth="1"/>
    <col min="1537" max="1537" width="22.85546875" style="120" customWidth="1"/>
    <col min="1538" max="1538" width="59.7109375" style="120" bestFit="1" customWidth="1"/>
    <col min="1539" max="1539" width="57.85546875" style="120" bestFit="1" customWidth="1"/>
    <col min="1540" max="1540" width="35.28515625" style="120" bestFit="1" customWidth="1"/>
    <col min="1541" max="1541" width="28.140625" style="120" bestFit="1" customWidth="1"/>
    <col min="1542" max="1542" width="33.140625" style="120" bestFit="1" customWidth="1"/>
    <col min="1543" max="1543" width="26" style="120" bestFit="1" customWidth="1"/>
    <col min="1544" max="1544" width="19.140625" style="120" bestFit="1" customWidth="1"/>
    <col min="1545" max="1545" width="10.42578125" style="120" customWidth="1"/>
    <col min="1546" max="1546" width="11.85546875" style="120" customWidth="1"/>
    <col min="1547" max="1547" width="14.7109375" style="120" customWidth="1"/>
    <col min="1548" max="1548" width="9" style="120" bestFit="1" customWidth="1"/>
    <col min="1549" max="1788" width="9.140625" style="120"/>
    <col min="1789" max="1789" width="4.7109375" style="120" bestFit="1" customWidth="1"/>
    <col min="1790" max="1790" width="9.7109375" style="120" bestFit="1" customWidth="1"/>
    <col min="1791" max="1791" width="10" style="120" bestFit="1" customWidth="1"/>
    <col min="1792" max="1792" width="8.85546875" style="120" bestFit="1" customWidth="1"/>
    <col min="1793" max="1793" width="22.85546875" style="120" customWidth="1"/>
    <col min="1794" max="1794" width="59.7109375" style="120" bestFit="1" customWidth="1"/>
    <col min="1795" max="1795" width="57.85546875" style="120" bestFit="1" customWidth="1"/>
    <col min="1796" max="1796" width="35.28515625" style="120" bestFit="1" customWidth="1"/>
    <col min="1797" max="1797" width="28.140625" style="120" bestFit="1" customWidth="1"/>
    <col min="1798" max="1798" width="33.140625" style="120" bestFit="1" customWidth="1"/>
    <col min="1799" max="1799" width="26" style="120" bestFit="1" customWidth="1"/>
    <col min="1800" max="1800" width="19.140625" style="120" bestFit="1" customWidth="1"/>
    <col min="1801" max="1801" width="10.42578125" style="120" customWidth="1"/>
    <col min="1802" max="1802" width="11.85546875" style="120" customWidth="1"/>
    <col min="1803" max="1803" width="14.7109375" style="120" customWidth="1"/>
    <col min="1804" max="1804" width="9" style="120" bestFit="1" customWidth="1"/>
    <col min="1805" max="2044" width="9.140625" style="120"/>
    <col min="2045" max="2045" width="4.7109375" style="120" bestFit="1" customWidth="1"/>
    <col min="2046" max="2046" width="9.7109375" style="120" bestFit="1" customWidth="1"/>
    <col min="2047" max="2047" width="10" style="120" bestFit="1" customWidth="1"/>
    <col min="2048" max="2048" width="8.85546875" style="120" bestFit="1" customWidth="1"/>
    <col min="2049" max="2049" width="22.85546875" style="120" customWidth="1"/>
    <col min="2050" max="2050" width="59.7109375" style="120" bestFit="1" customWidth="1"/>
    <col min="2051" max="2051" width="57.85546875" style="120" bestFit="1" customWidth="1"/>
    <col min="2052" max="2052" width="35.28515625" style="120" bestFit="1" customWidth="1"/>
    <col min="2053" max="2053" width="28.140625" style="120" bestFit="1" customWidth="1"/>
    <col min="2054" max="2054" width="33.140625" style="120" bestFit="1" customWidth="1"/>
    <col min="2055" max="2055" width="26" style="120" bestFit="1" customWidth="1"/>
    <col min="2056" max="2056" width="19.140625" style="120" bestFit="1" customWidth="1"/>
    <col min="2057" max="2057" width="10.42578125" style="120" customWidth="1"/>
    <col min="2058" max="2058" width="11.85546875" style="120" customWidth="1"/>
    <col min="2059" max="2059" width="14.7109375" style="120" customWidth="1"/>
    <col min="2060" max="2060" width="9" style="120" bestFit="1" customWidth="1"/>
    <col min="2061" max="2300" width="9.140625" style="120"/>
    <col min="2301" max="2301" width="4.7109375" style="120" bestFit="1" customWidth="1"/>
    <col min="2302" max="2302" width="9.7109375" style="120" bestFit="1" customWidth="1"/>
    <col min="2303" max="2303" width="10" style="120" bestFit="1" customWidth="1"/>
    <col min="2304" max="2304" width="8.85546875" style="120" bestFit="1" customWidth="1"/>
    <col min="2305" max="2305" width="22.85546875" style="120" customWidth="1"/>
    <col min="2306" max="2306" width="59.7109375" style="120" bestFit="1" customWidth="1"/>
    <col min="2307" max="2307" width="57.85546875" style="120" bestFit="1" customWidth="1"/>
    <col min="2308" max="2308" width="35.28515625" style="120" bestFit="1" customWidth="1"/>
    <col min="2309" max="2309" width="28.140625" style="120" bestFit="1" customWidth="1"/>
    <col min="2310" max="2310" width="33.140625" style="120" bestFit="1" customWidth="1"/>
    <col min="2311" max="2311" width="26" style="120" bestFit="1" customWidth="1"/>
    <col min="2312" max="2312" width="19.140625" style="120" bestFit="1" customWidth="1"/>
    <col min="2313" max="2313" width="10.42578125" style="120" customWidth="1"/>
    <col min="2314" max="2314" width="11.85546875" style="120" customWidth="1"/>
    <col min="2315" max="2315" width="14.7109375" style="120" customWidth="1"/>
    <col min="2316" max="2316" width="9" style="120" bestFit="1" customWidth="1"/>
    <col min="2317" max="2556" width="9.140625" style="120"/>
    <col min="2557" max="2557" width="4.7109375" style="120" bestFit="1" customWidth="1"/>
    <col min="2558" max="2558" width="9.7109375" style="120" bestFit="1" customWidth="1"/>
    <col min="2559" max="2559" width="10" style="120" bestFit="1" customWidth="1"/>
    <col min="2560" max="2560" width="8.85546875" style="120" bestFit="1" customWidth="1"/>
    <col min="2561" max="2561" width="22.85546875" style="120" customWidth="1"/>
    <col min="2562" max="2562" width="59.7109375" style="120" bestFit="1" customWidth="1"/>
    <col min="2563" max="2563" width="57.85546875" style="120" bestFit="1" customWidth="1"/>
    <col min="2564" max="2564" width="35.28515625" style="120" bestFit="1" customWidth="1"/>
    <col min="2565" max="2565" width="28.140625" style="120" bestFit="1" customWidth="1"/>
    <col min="2566" max="2566" width="33.140625" style="120" bestFit="1" customWidth="1"/>
    <col min="2567" max="2567" width="26" style="120" bestFit="1" customWidth="1"/>
    <col min="2568" max="2568" width="19.140625" style="120" bestFit="1" customWidth="1"/>
    <col min="2569" max="2569" width="10.42578125" style="120" customWidth="1"/>
    <col min="2570" max="2570" width="11.85546875" style="120" customWidth="1"/>
    <col min="2571" max="2571" width="14.7109375" style="120" customWidth="1"/>
    <col min="2572" max="2572" width="9" style="120" bestFit="1" customWidth="1"/>
    <col min="2573" max="2812" width="9.140625" style="120"/>
    <col min="2813" max="2813" width="4.7109375" style="120" bestFit="1" customWidth="1"/>
    <col min="2814" max="2814" width="9.7109375" style="120" bestFit="1" customWidth="1"/>
    <col min="2815" max="2815" width="10" style="120" bestFit="1" customWidth="1"/>
    <col min="2816" max="2816" width="8.85546875" style="120" bestFit="1" customWidth="1"/>
    <col min="2817" max="2817" width="22.85546875" style="120" customWidth="1"/>
    <col min="2818" max="2818" width="59.7109375" style="120" bestFit="1" customWidth="1"/>
    <col min="2819" max="2819" width="57.85546875" style="120" bestFit="1" customWidth="1"/>
    <col min="2820" max="2820" width="35.28515625" style="120" bestFit="1" customWidth="1"/>
    <col min="2821" max="2821" width="28.140625" style="120" bestFit="1" customWidth="1"/>
    <col min="2822" max="2822" width="33.140625" style="120" bestFit="1" customWidth="1"/>
    <col min="2823" max="2823" width="26" style="120" bestFit="1" customWidth="1"/>
    <col min="2824" max="2824" width="19.140625" style="120" bestFit="1" customWidth="1"/>
    <col min="2825" max="2825" width="10.42578125" style="120" customWidth="1"/>
    <col min="2826" max="2826" width="11.85546875" style="120" customWidth="1"/>
    <col min="2827" max="2827" width="14.7109375" style="120" customWidth="1"/>
    <col min="2828" max="2828" width="9" style="120" bestFit="1" customWidth="1"/>
    <col min="2829" max="3068" width="9.140625" style="120"/>
    <col min="3069" max="3069" width="4.7109375" style="120" bestFit="1" customWidth="1"/>
    <col min="3070" max="3070" width="9.7109375" style="120" bestFit="1" customWidth="1"/>
    <col min="3071" max="3071" width="10" style="120" bestFit="1" customWidth="1"/>
    <col min="3072" max="3072" width="8.85546875" style="120" bestFit="1" customWidth="1"/>
    <col min="3073" max="3073" width="22.85546875" style="120" customWidth="1"/>
    <col min="3074" max="3074" width="59.7109375" style="120" bestFit="1" customWidth="1"/>
    <col min="3075" max="3075" width="57.85546875" style="120" bestFit="1" customWidth="1"/>
    <col min="3076" max="3076" width="35.28515625" style="120" bestFit="1" customWidth="1"/>
    <col min="3077" max="3077" width="28.140625" style="120" bestFit="1" customWidth="1"/>
    <col min="3078" max="3078" width="33.140625" style="120" bestFit="1" customWidth="1"/>
    <col min="3079" max="3079" width="26" style="120" bestFit="1" customWidth="1"/>
    <col min="3080" max="3080" width="19.140625" style="120" bestFit="1" customWidth="1"/>
    <col min="3081" max="3081" width="10.42578125" style="120" customWidth="1"/>
    <col min="3082" max="3082" width="11.85546875" style="120" customWidth="1"/>
    <col min="3083" max="3083" width="14.7109375" style="120" customWidth="1"/>
    <col min="3084" max="3084" width="9" style="120" bestFit="1" customWidth="1"/>
    <col min="3085" max="3324" width="9.140625" style="120"/>
    <col min="3325" max="3325" width="4.7109375" style="120" bestFit="1" customWidth="1"/>
    <col min="3326" max="3326" width="9.7109375" style="120" bestFit="1" customWidth="1"/>
    <col min="3327" max="3327" width="10" style="120" bestFit="1" customWidth="1"/>
    <col min="3328" max="3328" width="8.85546875" style="120" bestFit="1" customWidth="1"/>
    <col min="3329" max="3329" width="22.85546875" style="120" customWidth="1"/>
    <col min="3330" max="3330" width="59.7109375" style="120" bestFit="1" customWidth="1"/>
    <col min="3331" max="3331" width="57.85546875" style="120" bestFit="1" customWidth="1"/>
    <col min="3332" max="3332" width="35.28515625" style="120" bestFit="1" customWidth="1"/>
    <col min="3333" max="3333" width="28.140625" style="120" bestFit="1" customWidth="1"/>
    <col min="3334" max="3334" width="33.140625" style="120" bestFit="1" customWidth="1"/>
    <col min="3335" max="3335" width="26" style="120" bestFit="1" customWidth="1"/>
    <col min="3336" max="3336" width="19.140625" style="120" bestFit="1" customWidth="1"/>
    <col min="3337" max="3337" width="10.42578125" style="120" customWidth="1"/>
    <col min="3338" max="3338" width="11.85546875" style="120" customWidth="1"/>
    <col min="3339" max="3339" width="14.7109375" style="120" customWidth="1"/>
    <col min="3340" max="3340" width="9" style="120" bestFit="1" customWidth="1"/>
    <col min="3341" max="3580" width="9.140625" style="120"/>
    <col min="3581" max="3581" width="4.7109375" style="120" bestFit="1" customWidth="1"/>
    <col min="3582" max="3582" width="9.7109375" style="120" bestFit="1" customWidth="1"/>
    <col min="3583" max="3583" width="10" style="120" bestFit="1" customWidth="1"/>
    <col min="3584" max="3584" width="8.85546875" style="120" bestFit="1" customWidth="1"/>
    <col min="3585" max="3585" width="22.85546875" style="120" customWidth="1"/>
    <col min="3586" max="3586" width="59.7109375" style="120" bestFit="1" customWidth="1"/>
    <col min="3587" max="3587" width="57.85546875" style="120" bestFit="1" customWidth="1"/>
    <col min="3588" max="3588" width="35.28515625" style="120" bestFit="1" customWidth="1"/>
    <col min="3589" max="3589" width="28.140625" style="120" bestFit="1" customWidth="1"/>
    <col min="3590" max="3590" width="33.140625" style="120" bestFit="1" customWidth="1"/>
    <col min="3591" max="3591" width="26" style="120" bestFit="1" customWidth="1"/>
    <col min="3592" max="3592" width="19.140625" style="120" bestFit="1" customWidth="1"/>
    <col min="3593" max="3593" width="10.42578125" style="120" customWidth="1"/>
    <col min="3594" max="3594" width="11.85546875" style="120" customWidth="1"/>
    <col min="3595" max="3595" width="14.7109375" style="120" customWidth="1"/>
    <col min="3596" max="3596" width="9" style="120" bestFit="1" customWidth="1"/>
    <col min="3597" max="3836" width="9.140625" style="120"/>
    <col min="3837" max="3837" width="4.7109375" style="120" bestFit="1" customWidth="1"/>
    <col min="3838" max="3838" width="9.7109375" style="120" bestFit="1" customWidth="1"/>
    <col min="3839" max="3839" width="10" style="120" bestFit="1" customWidth="1"/>
    <col min="3840" max="3840" width="8.85546875" style="120" bestFit="1" customWidth="1"/>
    <col min="3841" max="3841" width="22.85546875" style="120" customWidth="1"/>
    <col min="3842" max="3842" width="59.7109375" style="120" bestFit="1" customWidth="1"/>
    <col min="3843" max="3843" width="57.85546875" style="120" bestFit="1" customWidth="1"/>
    <col min="3844" max="3844" width="35.28515625" style="120" bestFit="1" customWidth="1"/>
    <col min="3845" max="3845" width="28.140625" style="120" bestFit="1" customWidth="1"/>
    <col min="3846" max="3846" width="33.140625" style="120" bestFit="1" customWidth="1"/>
    <col min="3847" max="3847" width="26" style="120" bestFit="1" customWidth="1"/>
    <col min="3848" max="3848" width="19.140625" style="120" bestFit="1" customWidth="1"/>
    <col min="3849" max="3849" width="10.42578125" style="120" customWidth="1"/>
    <col min="3850" max="3850" width="11.85546875" style="120" customWidth="1"/>
    <col min="3851" max="3851" width="14.7109375" style="120" customWidth="1"/>
    <col min="3852" max="3852" width="9" style="120" bestFit="1" customWidth="1"/>
    <col min="3853" max="4092" width="9.140625" style="120"/>
    <col min="4093" max="4093" width="4.7109375" style="120" bestFit="1" customWidth="1"/>
    <col min="4094" max="4094" width="9.7109375" style="120" bestFit="1" customWidth="1"/>
    <col min="4095" max="4095" width="10" style="120" bestFit="1" customWidth="1"/>
    <col min="4096" max="4096" width="8.85546875" style="120" bestFit="1" customWidth="1"/>
    <col min="4097" max="4097" width="22.85546875" style="120" customWidth="1"/>
    <col min="4098" max="4098" width="59.7109375" style="120" bestFit="1" customWidth="1"/>
    <col min="4099" max="4099" width="57.85546875" style="120" bestFit="1" customWidth="1"/>
    <col min="4100" max="4100" width="35.28515625" style="120" bestFit="1" customWidth="1"/>
    <col min="4101" max="4101" width="28.140625" style="120" bestFit="1" customWidth="1"/>
    <col min="4102" max="4102" width="33.140625" style="120" bestFit="1" customWidth="1"/>
    <col min="4103" max="4103" width="26" style="120" bestFit="1" customWidth="1"/>
    <col min="4104" max="4104" width="19.140625" style="120" bestFit="1" customWidth="1"/>
    <col min="4105" max="4105" width="10.42578125" style="120" customWidth="1"/>
    <col min="4106" max="4106" width="11.85546875" style="120" customWidth="1"/>
    <col min="4107" max="4107" width="14.7109375" style="120" customWidth="1"/>
    <col min="4108" max="4108" width="9" style="120" bestFit="1" customWidth="1"/>
    <col min="4109" max="4348" width="9.140625" style="120"/>
    <col min="4349" max="4349" width="4.7109375" style="120" bestFit="1" customWidth="1"/>
    <col min="4350" max="4350" width="9.7109375" style="120" bestFit="1" customWidth="1"/>
    <col min="4351" max="4351" width="10" style="120" bestFit="1" customWidth="1"/>
    <col min="4352" max="4352" width="8.85546875" style="120" bestFit="1" customWidth="1"/>
    <col min="4353" max="4353" width="22.85546875" style="120" customWidth="1"/>
    <col min="4354" max="4354" width="59.7109375" style="120" bestFit="1" customWidth="1"/>
    <col min="4355" max="4355" width="57.85546875" style="120" bestFit="1" customWidth="1"/>
    <col min="4356" max="4356" width="35.28515625" style="120" bestFit="1" customWidth="1"/>
    <col min="4357" max="4357" width="28.140625" style="120" bestFit="1" customWidth="1"/>
    <col min="4358" max="4358" width="33.140625" style="120" bestFit="1" customWidth="1"/>
    <col min="4359" max="4359" width="26" style="120" bestFit="1" customWidth="1"/>
    <col min="4360" max="4360" width="19.140625" style="120" bestFit="1" customWidth="1"/>
    <col min="4361" max="4361" width="10.42578125" style="120" customWidth="1"/>
    <col min="4362" max="4362" width="11.85546875" style="120" customWidth="1"/>
    <col min="4363" max="4363" width="14.7109375" style="120" customWidth="1"/>
    <col min="4364" max="4364" width="9" style="120" bestFit="1" customWidth="1"/>
    <col min="4365" max="4604" width="9.140625" style="120"/>
    <col min="4605" max="4605" width="4.7109375" style="120" bestFit="1" customWidth="1"/>
    <col min="4606" max="4606" width="9.7109375" style="120" bestFit="1" customWidth="1"/>
    <col min="4607" max="4607" width="10" style="120" bestFit="1" customWidth="1"/>
    <col min="4608" max="4608" width="8.85546875" style="120" bestFit="1" customWidth="1"/>
    <col min="4609" max="4609" width="22.85546875" style="120" customWidth="1"/>
    <col min="4610" max="4610" width="59.7109375" style="120" bestFit="1" customWidth="1"/>
    <col min="4611" max="4611" width="57.85546875" style="120" bestFit="1" customWidth="1"/>
    <col min="4612" max="4612" width="35.28515625" style="120" bestFit="1" customWidth="1"/>
    <col min="4613" max="4613" width="28.140625" style="120" bestFit="1" customWidth="1"/>
    <col min="4614" max="4614" width="33.140625" style="120" bestFit="1" customWidth="1"/>
    <col min="4615" max="4615" width="26" style="120" bestFit="1" customWidth="1"/>
    <col min="4616" max="4616" width="19.140625" style="120" bestFit="1" customWidth="1"/>
    <col min="4617" max="4617" width="10.42578125" style="120" customWidth="1"/>
    <col min="4618" max="4618" width="11.85546875" style="120" customWidth="1"/>
    <col min="4619" max="4619" width="14.7109375" style="120" customWidth="1"/>
    <col min="4620" max="4620" width="9" style="120" bestFit="1" customWidth="1"/>
    <col min="4621" max="4860" width="9.140625" style="120"/>
    <col min="4861" max="4861" width="4.7109375" style="120" bestFit="1" customWidth="1"/>
    <col min="4862" max="4862" width="9.7109375" style="120" bestFit="1" customWidth="1"/>
    <col min="4863" max="4863" width="10" style="120" bestFit="1" customWidth="1"/>
    <col min="4864" max="4864" width="8.85546875" style="120" bestFit="1" customWidth="1"/>
    <col min="4865" max="4865" width="22.85546875" style="120" customWidth="1"/>
    <col min="4866" max="4866" width="59.7109375" style="120" bestFit="1" customWidth="1"/>
    <col min="4867" max="4867" width="57.85546875" style="120" bestFit="1" customWidth="1"/>
    <col min="4868" max="4868" width="35.28515625" style="120" bestFit="1" customWidth="1"/>
    <col min="4869" max="4869" width="28.140625" style="120" bestFit="1" customWidth="1"/>
    <col min="4870" max="4870" width="33.140625" style="120" bestFit="1" customWidth="1"/>
    <col min="4871" max="4871" width="26" style="120" bestFit="1" customWidth="1"/>
    <col min="4872" max="4872" width="19.140625" style="120" bestFit="1" customWidth="1"/>
    <col min="4873" max="4873" width="10.42578125" style="120" customWidth="1"/>
    <col min="4874" max="4874" width="11.85546875" style="120" customWidth="1"/>
    <col min="4875" max="4875" width="14.7109375" style="120" customWidth="1"/>
    <col min="4876" max="4876" width="9" style="120" bestFit="1" customWidth="1"/>
    <col min="4877" max="5116" width="9.140625" style="120"/>
    <col min="5117" max="5117" width="4.7109375" style="120" bestFit="1" customWidth="1"/>
    <col min="5118" max="5118" width="9.7109375" style="120" bestFit="1" customWidth="1"/>
    <col min="5119" max="5119" width="10" style="120" bestFit="1" customWidth="1"/>
    <col min="5120" max="5120" width="8.85546875" style="120" bestFit="1" customWidth="1"/>
    <col min="5121" max="5121" width="22.85546875" style="120" customWidth="1"/>
    <col min="5122" max="5122" width="59.7109375" style="120" bestFit="1" customWidth="1"/>
    <col min="5123" max="5123" width="57.85546875" style="120" bestFit="1" customWidth="1"/>
    <col min="5124" max="5124" width="35.28515625" style="120" bestFit="1" customWidth="1"/>
    <col min="5125" max="5125" width="28.140625" style="120" bestFit="1" customWidth="1"/>
    <col min="5126" max="5126" width="33.140625" style="120" bestFit="1" customWidth="1"/>
    <col min="5127" max="5127" width="26" style="120" bestFit="1" customWidth="1"/>
    <col min="5128" max="5128" width="19.140625" style="120" bestFit="1" customWidth="1"/>
    <col min="5129" max="5129" width="10.42578125" style="120" customWidth="1"/>
    <col min="5130" max="5130" width="11.85546875" style="120" customWidth="1"/>
    <col min="5131" max="5131" width="14.7109375" style="120" customWidth="1"/>
    <col min="5132" max="5132" width="9" style="120" bestFit="1" customWidth="1"/>
    <col min="5133" max="5372" width="9.140625" style="120"/>
    <col min="5373" max="5373" width="4.7109375" style="120" bestFit="1" customWidth="1"/>
    <col min="5374" max="5374" width="9.7109375" style="120" bestFit="1" customWidth="1"/>
    <col min="5375" max="5375" width="10" style="120" bestFit="1" customWidth="1"/>
    <col min="5376" max="5376" width="8.85546875" style="120" bestFit="1" customWidth="1"/>
    <col min="5377" max="5377" width="22.85546875" style="120" customWidth="1"/>
    <col min="5378" max="5378" width="59.7109375" style="120" bestFit="1" customWidth="1"/>
    <col min="5379" max="5379" width="57.85546875" style="120" bestFit="1" customWidth="1"/>
    <col min="5380" max="5380" width="35.28515625" style="120" bestFit="1" customWidth="1"/>
    <col min="5381" max="5381" width="28.140625" style="120" bestFit="1" customWidth="1"/>
    <col min="5382" max="5382" width="33.140625" style="120" bestFit="1" customWidth="1"/>
    <col min="5383" max="5383" width="26" style="120" bestFit="1" customWidth="1"/>
    <col min="5384" max="5384" width="19.140625" style="120" bestFit="1" customWidth="1"/>
    <col min="5385" max="5385" width="10.42578125" style="120" customWidth="1"/>
    <col min="5386" max="5386" width="11.85546875" style="120" customWidth="1"/>
    <col min="5387" max="5387" width="14.7109375" style="120" customWidth="1"/>
    <col min="5388" max="5388" width="9" style="120" bestFit="1" customWidth="1"/>
    <col min="5389" max="5628" width="9.140625" style="120"/>
    <col min="5629" max="5629" width="4.7109375" style="120" bestFit="1" customWidth="1"/>
    <col min="5630" max="5630" width="9.7109375" style="120" bestFit="1" customWidth="1"/>
    <col min="5631" max="5631" width="10" style="120" bestFit="1" customWidth="1"/>
    <col min="5632" max="5632" width="8.85546875" style="120" bestFit="1" customWidth="1"/>
    <col min="5633" max="5633" width="22.85546875" style="120" customWidth="1"/>
    <col min="5634" max="5634" width="59.7109375" style="120" bestFit="1" customWidth="1"/>
    <col min="5635" max="5635" width="57.85546875" style="120" bestFit="1" customWidth="1"/>
    <col min="5636" max="5636" width="35.28515625" style="120" bestFit="1" customWidth="1"/>
    <col min="5637" max="5637" width="28.140625" style="120" bestFit="1" customWidth="1"/>
    <col min="5638" max="5638" width="33.140625" style="120" bestFit="1" customWidth="1"/>
    <col min="5639" max="5639" width="26" style="120" bestFit="1" customWidth="1"/>
    <col min="5640" max="5640" width="19.140625" style="120" bestFit="1" customWidth="1"/>
    <col min="5641" max="5641" width="10.42578125" style="120" customWidth="1"/>
    <col min="5642" max="5642" width="11.85546875" style="120" customWidth="1"/>
    <col min="5643" max="5643" width="14.7109375" style="120" customWidth="1"/>
    <col min="5644" max="5644" width="9" style="120" bestFit="1" customWidth="1"/>
    <col min="5645" max="5884" width="9.140625" style="120"/>
    <col min="5885" max="5885" width="4.7109375" style="120" bestFit="1" customWidth="1"/>
    <col min="5886" max="5886" width="9.7109375" style="120" bestFit="1" customWidth="1"/>
    <col min="5887" max="5887" width="10" style="120" bestFit="1" customWidth="1"/>
    <col min="5888" max="5888" width="8.85546875" style="120" bestFit="1" customWidth="1"/>
    <col min="5889" max="5889" width="22.85546875" style="120" customWidth="1"/>
    <col min="5890" max="5890" width="59.7109375" style="120" bestFit="1" customWidth="1"/>
    <col min="5891" max="5891" width="57.85546875" style="120" bestFit="1" customWidth="1"/>
    <col min="5892" max="5892" width="35.28515625" style="120" bestFit="1" customWidth="1"/>
    <col min="5893" max="5893" width="28.140625" style="120" bestFit="1" customWidth="1"/>
    <col min="5894" max="5894" width="33.140625" style="120" bestFit="1" customWidth="1"/>
    <col min="5895" max="5895" width="26" style="120" bestFit="1" customWidth="1"/>
    <col min="5896" max="5896" width="19.140625" style="120" bestFit="1" customWidth="1"/>
    <col min="5897" max="5897" width="10.42578125" style="120" customWidth="1"/>
    <col min="5898" max="5898" width="11.85546875" style="120" customWidth="1"/>
    <col min="5899" max="5899" width="14.7109375" style="120" customWidth="1"/>
    <col min="5900" max="5900" width="9" style="120" bestFit="1" customWidth="1"/>
    <col min="5901" max="6140" width="9.140625" style="120"/>
    <col min="6141" max="6141" width="4.7109375" style="120" bestFit="1" customWidth="1"/>
    <col min="6142" max="6142" width="9.7109375" style="120" bestFit="1" customWidth="1"/>
    <col min="6143" max="6143" width="10" style="120" bestFit="1" customWidth="1"/>
    <col min="6144" max="6144" width="8.85546875" style="120" bestFit="1" customWidth="1"/>
    <col min="6145" max="6145" width="22.85546875" style="120" customWidth="1"/>
    <col min="6146" max="6146" width="59.7109375" style="120" bestFit="1" customWidth="1"/>
    <col min="6147" max="6147" width="57.85546875" style="120" bestFit="1" customWidth="1"/>
    <col min="6148" max="6148" width="35.28515625" style="120" bestFit="1" customWidth="1"/>
    <col min="6149" max="6149" width="28.140625" style="120" bestFit="1" customWidth="1"/>
    <col min="6150" max="6150" width="33.140625" style="120" bestFit="1" customWidth="1"/>
    <col min="6151" max="6151" width="26" style="120" bestFit="1" customWidth="1"/>
    <col min="6152" max="6152" width="19.140625" style="120" bestFit="1" customWidth="1"/>
    <col min="6153" max="6153" width="10.42578125" style="120" customWidth="1"/>
    <col min="6154" max="6154" width="11.85546875" style="120" customWidth="1"/>
    <col min="6155" max="6155" width="14.7109375" style="120" customWidth="1"/>
    <col min="6156" max="6156" width="9" style="120" bestFit="1" customWidth="1"/>
    <col min="6157" max="6396" width="9.140625" style="120"/>
    <col min="6397" max="6397" width="4.7109375" style="120" bestFit="1" customWidth="1"/>
    <col min="6398" max="6398" width="9.7109375" style="120" bestFit="1" customWidth="1"/>
    <col min="6399" max="6399" width="10" style="120" bestFit="1" customWidth="1"/>
    <col min="6400" max="6400" width="8.85546875" style="120" bestFit="1" customWidth="1"/>
    <col min="6401" max="6401" width="22.85546875" style="120" customWidth="1"/>
    <col min="6402" max="6402" width="59.7109375" style="120" bestFit="1" customWidth="1"/>
    <col min="6403" max="6403" width="57.85546875" style="120" bestFit="1" customWidth="1"/>
    <col min="6404" max="6404" width="35.28515625" style="120" bestFit="1" customWidth="1"/>
    <col min="6405" max="6405" width="28.140625" style="120" bestFit="1" customWidth="1"/>
    <col min="6406" max="6406" width="33.140625" style="120" bestFit="1" customWidth="1"/>
    <col min="6407" max="6407" width="26" style="120" bestFit="1" customWidth="1"/>
    <col min="6408" max="6408" width="19.140625" style="120" bestFit="1" customWidth="1"/>
    <col min="6409" max="6409" width="10.42578125" style="120" customWidth="1"/>
    <col min="6410" max="6410" width="11.85546875" style="120" customWidth="1"/>
    <col min="6411" max="6411" width="14.7109375" style="120" customWidth="1"/>
    <col min="6412" max="6412" width="9" style="120" bestFit="1" customWidth="1"/>
    <col min="6413" max="6652" width="9.140625" style="120"/>
    <col min="6653" max="6653" width="4.7109375" style="120" bestFit="1" customWidth="1"/>
    <col min="6654" max="6654" width="9.7109375" style="120" bestFit="1" customWidth="1"/>
    <col min="6655" max="6655" width="10" style="120" bestFit="1" customWidth="1"/>
    <col min="6656" max="6656" width="8.85546875" style="120" bestFit="1" customWidth="1"/>
    <col min="6657" max="6657" width="22.85546875" style="120" customWidth="1"/>
    <col min="6658" max="6658" width="59.7109375" style="120" bestFit="1" customWidth="1"/>
    <col min="6659" max="6659" width="57.85546875" style="120" bestFit="1" customWidth="1"/>
    <col min="6660" max="6660" width="35.28515625" style="120" bestFit="1" customWidth="1"/>
    <col min="6661" max="6661" width="28.140625" style="120" bestFit="1" customWidth="1"/>
    <col min="6662" max="6662" width="33.140625" style="120" bestFit="1" customWidth="1"/>
    <col min="6663" max="6663" width="26" style="120" bestFit="1" customWidth="1"/>
    <col min="6664" max="6664" width="19.140625" style="120" bestFit="1" customWidth="1"/>
    <col min="6665" max="6665" width="10.42578125" style="120" customWidth="1"/>
    <col min="6666" max="6666" width="11.85546875" style="120" customWidth="1"/>
    <col min="6667" max="6667" width="14.7109375" style="120" customWidth="1"/>
    <col min="6668" max="6668" width="9" style="120" bestFit="1" customWidth="1"/>
    <col min="6669" max="6908" width="9.140625" style="120"/>
    <col min="6909" max="6909" width="4.7109375" style="120" bestFit="1" customWidth="1"/>
    <col min="6910" max="6910" width="9.7109375" style="120" bestFit="1" customWidth="1"/>
    <col min="6911" max="6911" width="10" style="120" bestFit="1" customWidth="1"/>
    <col min="6912" max="6912" width="8.85546875" style="120" bestFit="1" customWidth="1"/>
    <col min="6913" max="6913" width="22.85546875" style="120" customWidth="1"/>
    <col min="6914" max="6914" width="59.7109375" style="120" bestFit="1" customWidth="1"/>
    <col min="6915" max="6915" width="57.85546875" style="120" bestFit="1" customWidth="1"/>
    <col min="6916" max="6916" width="35.28515625" style="120" bestFit="1" customWidth="1"/>
    <col min="6917" max="6917" width="28.140625" style="120" bestFit="1" customWidth="1"/>
    <col min="6918" max="6918" width="33.140625" style="120" bestFit="1" customWidth="1"/>
    <col min="6919" max="6919" width="26" style="120" bestFit="1" customWidth="1"/>
    <col min="6920" max="6920" width="19.140625" style="120" bestFit="1" customWidth="1"/>
    <col min="6921" max="6921" width="10.42578125" style="120" customWidth="1"/>
    <col min="6922" max="6922" width="11.85546875" style="120" customWidth="1"/>
    <col min="6923" max="6923" width="14.7109375" style="120" customWidth="1"/>
    <col min="6924" max="6924" width="9" style="120" bestFit="1" customWidth="1"/>
    <col min="6925" max="7164" width="9.140625" style="120"/>
    <col min="7165" max="7165" width="4.7109375" style="120" bestFit="1" customWidth="1"/>
    <col min="7166" max="7166" width="9.7109375" style="120" bestFit="1" customWidth="1"/>
    <col min="7167" max="7167" width="10" style="120" bestFit="1" customWidth="1"/>
    <col min="7168" max="7168" width="8.85546875" style="120" bestFit="1" customWidth="1"/>
    <col min="7169" max="7169" width="22.85546875" style="120" customWidth="1"/>
    <col min="7170" max="7170" width="59.7109375" style="120" bestFit="1" customWidth="1"/>
    <col min="7171" max="7171" width="57.85546875" style="120" bestFit="1" customWidth="1"/>
    <col min="7172" max="7172" width="35.28515625" style="120" bestFit="1" customWidth="1"/>
    <col min="7173" max="7173" width="28.140625" style="120" bestFit="1" customWidth="1"/>
    <col min="7174" max="7174" width="33.140625" style="120" bestFit="1" customWidth="1"/>
    <col min="7175" max="7175" width="26" style="120" bestFit="1" customWidth="1"/>
    <col min="7176" max="7176" width="19.140625" style="120" bestFit="1" customWidth="1"/>
    <col min="7177" max="7177" width="10.42578125" style="120" customWidth="1"/>
    <col min="7178" max="7178" width="11.85546875" style="120" customWidth="1"/>
    <col min="7179" max="7179" width="14.7109375" style="120" customWidth="1"/>
    <col min="7180" max="7180" width="9" style="120" bestFit="1" customWidth="1"/>
    <col min="7181" max="7420" width="9.140625" style="120"/>
    <col min="7421" max="7421" width="4.7109375" style="120" bestFit="1" customWidth="1"/>
    <col min="7422" max="7422" width="9.7109375" style="120" bestFit="1" customWidth="1"/>
    <col min="7423" max="7423" width="10" style="120" bestFit="1" customWidth="1"/>
    <col min="7424" max="7424" width="8.85546875" style="120" bestFit="1" customWidth="1"/>
    <col min="7425" max="7425" width="22.85546875" style="120" customWidth="1"/>
    <col min="7426" max="7426" width="59.7109375" style="120" bestFit="1" customWidth="1"/>
    <col min="7427" max="7427" width="57.85546875" style="120" bestFit="1" customWidth="1"/>
    <col min="7428" max="7428" width="35.28515625" style="120" bestFit="1" customWidth="1"/>
    <col min="7429" max="7429" width="28.140625" style="120" bestFit="1" customWidth="1"/>
    <col min="7430" max="7430" width="33.140625" style="120" bestFit="1" customWidth="1"/>
    <col min="7431" max="7431" width="26" style="120" bestFit="1" customWidth="1"/>
    <col min="7432" max="7432" width="19.140625" style="120" bestFit="1" customWidth="1"/>
    <col min="7433" max="7433" width="10.42578125" style="120" customWidth="1"/>
    <col min="7434" max="7434" width="11.85546875" style="120" customWidth="1"/>
    <col min="7435" max="7435" width="14.7109375" style="120" customWidth="1"/>
    <col min="7436" max="7436" width="9" style="120" bestFit="1" customWidth="1"/>
    <col min="7437" max="7676" width="9.140625" style="120"/>
    <col min="7677" max="7677" width="4.7109375" style="120" bestFit="1" customWidth="1"/>
    <col min="7678" max="7678" width="9.7109375" style="120" bestFit="1" customWidth="1"/>
    <col min="7679" max="7679" width="10" style="120" bestFit="1" customWidth="1"/>
    <col min="7680" max="7680" width="8.85546875" style="120" bestFit="1" customWidth="1"/>
    <col min="7681" max="7681" width="22.85546875" style="120" customWidth="1"/>
    <col min="7682" max="7682" width="59.7109375" style="120" bestFit="1" customWidth="1"/>
    <col min="7683" max="7683" width="57.85546875" style="120" bestFit="1" customWidth="1"/>
    <col min="7684" max="7684" width="35.28515625" style="120" bestFit="1" customWidth="1"/>
    <col min="7685" max="7685" width="28.140625" style="120" bestFit="1" customWidth="1"/>
    <col min="7686" max="7686" width="33.140625" style="120" bestFit="1" customWidth="1"/>
    <col min="7687" max="7687" width="26" style="120" bestFit="1" customWidth="1"/>
    <col min="7688" max="7688" width="19.140625" style="120" bestFit="1" customWidth="1"/>
    <col min="7689" max="7689" width="10.42578125" style="120" customWidth="1"/>
    <col min="7690" max="7690" width="11.85546875" style="120" customWidth="1"/>
    <col min="7691" max="7691" width="14.7109375" style="120" customWidth="1"/>
    <col min="7692" max="7692" width="9" style="120" bestFit="1" customWidth="1"/>
    <col min="7693" max="7932" width="9.140625" style="120"/>
    <col min="7933" max="7933" width="4.7109375" style="120" bestFit="1" customWidth="1"/>
    <col min="7934" max="7934" width="9.7109375" style="120" bestFit="1" customWidth="1"/>
    <col min="7935" max="7935" width="10" style="120" bestFit="1" customWidth="1"/>
    <col min="7936" max="7936" width="8.85546875" style="120" bestFit="1" customWidth="1"/>
    <col min="7937" max="7937" width="22.85546875" style="120" customWidth="1"/>
    <col min="7938" max="7938" width="59.7109375" style="120" bestFit="1" customWidth="1"/>
    <col min="7939" max="7939" width="57.85546875" style="120" bestFit="1" customWidth="1"/>
    <col min="7940" max="7940" width="35.28515625" style="120" bestFit="1" customWidth="1"/>
    <col min="7941" max="7941" width="28.140625" style="120" bestFit="1" customWidth="1"/>
    <col min="7942" max="7942" width="33.140625" style="120" bestFit="1" customWidth="1"/>
    <col min="7943" max="7943" width="26" style="120" bestFit="1" customWidth="1"/>
    <col min="7944" max="7944" width="19.140625" style="120" bestFit="1" customWidth="1"/>
    <col min="7945" max="7945" width="10.42578125" style="120" customWidth="1"/>
    <col min="7946" max="7946" width="11.85546875" style="120" customWidth="1"/>
    <col min="7947" max="7947" width="14.7109375" style="120" customWidth="1"/>
    <col min="7948" max="7948" width="9" style="120" bestFit="1" customWidth="1"/>
    <col min="7949" max="8188" width="9.140625" style="120"/>
    <col min="8189" max="8189" width="4.7109375" style="120" bestFit="1" customWidth="1"/>
    <col min="8190" max="8190" width="9.7109375" style="120" bestFit="1" customWidth="1"/>
    <col min="8191" max="8191" width="10" style="120" bestFit="1" customWidth="1"/>
    <col min="8192" max="8192" width="8.85546875" style="120" bestFit="1" customWidth="1"/>
    <col min="8193" max="8193" width="22.85546875" style="120" customWidth="1"/>
    <col min="8194" max="8194" width="59.7109375" style="120" bestFit="1" customWidth="1"/>
    <col min="8195" max="8195" width="57.85546875" style="120" bestFit="1" customWidth="1"/>
    <col min="8196" max="8196" width="35.28515625" style="120" bestFit="1" customWidth="1"/>
    <col min="8197" max="8197" width="28.140625" style="120" bestFit="1" customWidth="1"/>
    <col min="8198" max="8198" width="33.140625" style="120" bestFit="1" customWidth="1"/>
    <col min="8199" max="8199" width="26" style="120" bestFit="1" customWidth="1"/>
    <col min="8200" max="8200" width="19.140625" style="120" bestFit="1" customWidth="1"/>
    <col min="8201" max="8201" width="10.42578125" style="120" customWidth="1"/>
    <col min="8202" max="8202" width="11.85546875" style="120" customWidth="1"/>
    <col min="8203" max="8203" width="14.7109375" style="120" customWidth="1"/>
    <col min="8204" max="8204" width="9" style="120" bestFit="1" customWidth="1"/>
    <col min="8205" max="8444" width="9.140625" style="120"/>
    <col min="8445" max="8445" width="4.7109375" style="120" bestFit="1" customWidth="1"/>
    <col min="8446" max="8446" width="9.7109375" style="120" bestFit="1" customWidth="1"/>
    <col min="8447" max="8447" width="10" style="120" bestFit="1" customWidth="1"/>
    <col min="8448" max="8448" width="8.85546875" style="120" bestFit="1" customWidth="1"/>
    <col min="8449" max="8449" width="22.85546875" style="120" customWidth="1"/>
    <col min="8450" max="8450" width="59.7109375" style="120" bestFit="1" customWidth="1"/>
    <col min="8451" max="8451" width="57.85546875" style="120" bestFit="1" customWidth="1"/>
    <col min="8452" max="8452" width="35.28515625" style="120" bestFit="1" customWidth="1"/>
    <col min="8453" max="8453" width="28.140625" style="120" bestFit="1" customWidth="1"/>
    <col min="8454" max="8454" width="33.140625" style="120" bestFit="1" customWidth="1"/>
    <col min="8455" max="8455" width="26" style="120" bestFit="1" customWidth="1"/>
    <col min="8456" max="8456" width="19.140625" style="120" bestFit="1" customWidth="1"/>
    <col min="8457" max="8457" width="10.42578125" style="120" customWidth="1"/>
    <col min="8458" max="8458" width="11.85546875" style="120" customWidth="1"/>
    <col min="8459" max="8459" width="14.7109375" style="120" customWidth="1"/>
    <col min="8460" max="8460" width="9" style="120" bestFit="1" customWidth="1"/>
    <col min="8461" max="8700" width="9.140625" style="120"/>
    <col min="8701" max="8701" width="4.7109375" style="120" bestFit="1" customWidth="1"/>
    <col min="8702" max="8702" width="9.7109375" style="120" bestFit="1" customWidth="1"/>
    <col min="8703" max="8703" width="10" style="120" bestFit="1" customWidth="1"/>
    <col min="8704" max="8704" width="8.85546875" style="120" bestFit="1" customWidth="1"/>
    <col min="8705" max="8705" width="22.85546875" style="120" customWidth="1"/>
    <col min="8706" max="8706" width="59.7109375" style="120" bestFit="1" customWidth="1"/>
    <col min="8707" max="8707" width="57.85546875" style="120" bestFit="1" customWidth="1"/>
    <col min="8708" max="8708" width="35.28515625" style="120" bestFit="1" customWidth="1"/>
    <col min="8709" max="8709" width="28.140625" style="120" bestFit="1" customWidth="1"/>
    <col min="8710" max="8710" width="33.140625" style="120" bestFit="1" customWidth="1"/>
    <col min="8711" max="8711" width="26" style="120" bestFit="1" customWidth="1"/>
    <col min="8712" max="8712" width="19.140625" style="120" bestFit="1" customWidth="1"/>
    <col min="8713" max="8713" width="10.42578125" style="120" customWidth="1"/>
    <col min="8714" max="8714" width="11.85546875" style="120" customWidth="1"/>
    <col min="8715" max="8715" width="14.7109375" style="120" customWidth="1"/>
    <col min="8716" max="8716" width="9" style="120" bestFit="1" customWidth="1"/>
    <col min="8717" max="8956" width="9.140625" style="120"/>
    <col min="8957" max="8957" width="4.7109375" style="120" bestFit="1" customWidth="1"/>
    <col min="8958" max="8958" width="9.7109375" style="120" bestFit="1" customWidth="1"/>
    <col min="8959" max="8959" width="10" style="120" bestFit="1" customWidth="1"/>
    <col min="8960" max="8960" width="8.85546875" style="120" bestFit="1" customWidth="1"/>
    <col min="8961" max="8961" width="22.85546875" style="120" customWidth="1"/>
    <col min="8962" max="8962" width="59.7109375" style="120" bestFit="1" customWidth="1"/>
    <col min="8963" max="8963" width="57.85546875" style="120" bestFit="1" customWidth="1"/>
    <col min="8964" max="8964" width="35.28515625" style="120" bestFit="1" customWidth="1"/>
    <col min="8965" max="8965" width="28.140625" style="120" bestFit="1" customWidth="1"/>
    <col min="8966" max="8966" width="33.140625" style="120" bestFit="1" customWidth="1"/>
    <col min="8967" max="8967" width="26" style="120" bestFit="1" customWidth="1"/>
    <col min="8968" max="8968" width="19.140625" style="120" bestFit="1" customWidth="1"/>
    <col min="8969" max="8969" width="10.42578125" style="120" customWidth="1"/>
    <col min="8970" max="8970" width="11.85546875" style="120" customWidth="1"/>
    <col min="8971" max="8971" width="14.7109375" style="120" customWidth="1"/>
    <col min="8972" max="8972" width="9" style="120" bestFit="1" customWidth="1"/>
    <col min="8973" max="9212" width="9.140625" style="120"/>
    <col min="9213" max="9213" width="4.7109375" style="120" bestFit="1" customWidth="1"/>
    <col min="9214" max="9214" width="9.7109375" style="120" bestFit="1" customWidth="1"/>
    <col min="9215" max="9215" width="10" style="120" bestFit="1" customWidth="1"/>
    <col min="9216" max="9216" width="8.85546875" style="120" bestFit="1" customWidth="1"/>
    <col min="9217" max="9217" width="22.85546875" style="120" customWidth="1"/>
    <col min="9218" max="9218" width="59.7109375" style="120" bestFit="1" customWidth="1"/>
    <col min="9219" max="9219" width="57.85546875" style="120" bestFit="1" customWidth="1"/>
    <col min="9220" max="9220" width="35.28515625" style="120" bestFit="1" customWidth="1"/>
    <col min="9221" max="9221" width="28.140625" style="120" bestFit="1" customWidth="1"/>
    <col min="9222" max="9222" width="33.140625" style="120" bestFit="1" customWidth="1"/>
    <col min="9223" max="9223" width="26" style="120" bestFit="1" customWidth="1"/>
    <col min="9224" max="9224" width="19.140625" style="120" bestFit="1" customWidth="1"/>
    <col min="9225" max="9225" width="10.42578125" style="120" customWidth="1"/>
    <col min="9226" max="9226" width="11.85546875" style="120" customWidth="1"/>
    <col min="9227" max="9227" width="14.7109375" style="120" customWidth="1"/>
    <col min="9228" max="9228" width="9" style="120" bestFit="1" customWidth="1"/>
    <col min="9229" max="9468" width="9.140625" style="120"/>
    <col min="9469" max="9469" width="4.7109375" style="120" bestFit="1" customWidth="1"/>
    <col min="9470" max="9470" width="9.7109375" style="120" bestFit="1" customWidth="1"/>
    <col min="9471" max="9471" width="10" style="120" bestFit="1" customWidth="1"/>
    <col min="9472" max="9472" width="8.85546875" style="120" bestFit="1" customWidth="1"/>
    <col min="9473" max="9473" width="22.85546875" style="120" customWidth="1"/>
    <col min="9474" max="9474" width="59.7109375" style="120" bestFit="1" customWidth="1"/>
    <col min="9475" max="9475" width="57.85546875" style="120" bestFit="1" customWidth="1"/>
    <col min="9476" max="9476" width="35.28515625" style="120" bestFit="1" customWidth="1"/>
    <col min="9477" max="9477" width="28.140625" style="120" bestFit="1" customWidth="1"/>
    <col min="9478" max="9478" width="33.140625" style="120" bestFit="1" customWidth="1"/>
    <col min="9479" max="9479" width="26" style="120" bestFit="1" customWidth="1"/>
    <col min="9480" max="9480" width="19.140625" style="120" bestFit="1" customWidth="1"/>
    <col min="9481" max="9481" width="10.42578125" style="120" customWidth="1"/>
    <col min="9482" max="9482" width="11.85546875" style="120" customWidth="1"/>
    <col min="9483" max="9483" width="14.7109375" style="120" customWidth="1"/>
    <col min="9484" max="9484" width="9" style="120" bestFit="1" customWidth="1"/>
    <col min="9485" max="9724" width="9.140625" style="120"/>
    <col min="9725" max="9725" width="4.7109375" style="120" bestFit="1" customWidth="1"/>
    <col min="9726" max="9726" width="9.7109375" style="120" bestFit="1" customWidth="1"/>
    <col min="9727" max="9727" width="10" style="120" bestFit="1" customWidth="1"/>
    <col min="9728" max="9728" width="8.85546875" style="120" bestFit="1" customWidth="1"/>
    <col min="9729" max="9729" width="22.85546875" style="120" customWidth="1"/>
    <col min="9730" max="9730" width="59.7109375" style="120" bestFit="1" customWidth="1"/>
    <col min="9731" max="9731" width="57.85546875" style="120" bestFit="1" customWidth="1"/>
    <col min="9732" max="9732" width="35.28515625" style="120" bestFit="1" customWidth="1"/>
    <col min="9733" max="9733" width="28.140625" style="120" bestFit="1" customWidth="1"/>
    <col min="9734" max="9734" width="33.140625" style="120" bestFit="1" customWidth="1"/>
    <col min="9735" max="9735" width="26" style="120" bestFit="1" customWidth="1"/>
    <col min="9736" max="9736" width="19.140625" style="120" bestFit="1" customWidth="1"/>
    <col min="9737" max="9737" width="10.42578125" style="120" customWidth="1"/>
    <col min="9738" max="9738" width="11.85546875" style="120" customWidth="1"/>
    <col min="9739" max="9739" width="14.7109375" style="120" customWidth="1"/>
    <col min="9740" max="9740" width="9" style="120" bestFit="1" customWidth="1"/>
    <col min="9741" max="9980" width="9.140625" style="120"/>
    <col min="9981" max="9981" width="4.7109375" style="120" bestFit="1" customWidth="1"/>
    <col min="9982" max="9982" width="9.7109375" style="120" bestFit="1" customWidth="1"/>
    <col min="9983" max="9983" width="10" style="120" bestFit="1" customWidth="1"/>
    <col min="9984" max="9984" width="8.85546875" style="120" bestFit="1" customWidth="1"/>
    <col min="9985" max="9985" width="22.85546875" style="120" customWidth="1"/>
    <col min="9986" max="9986" width="59.7109375" style="120" bestFit="1" customWidth="1"/>
    <col min="9987" max="9987" width="57.85546875" style="120" bestFit="1" customWidth="1"/>
    <col min="9988" max="9988" width="35.28515625" style="120" bestFit="1" customWidth="1"/>
    <col min="9989" max="9989" width="28.140625" style="120" bestFit="1" customWidth="1"/>
    <col min="9990" max="9990" width="33.140625" style="120" bestFit="1" customWidth="1"/>
    <col min="9991" max="9991" width="26" style="120" bestFit="1" customWidth="1"/>
    <col min="9992" max="9992" width="19.140625" style="120" bestFit="1" customWidth="1"/>
    <col min="9993" max="9993" width="10.42578125" style="120" customWidth="1"/>
    <col min="9994" max="9994" width="11.85546875" style="120" customWidth="1"/>
    <col min="9995" max="9995" width="14.7109375" style="120" customWidth="1"/>
    <col min="9996" max="9996" width="9" style="120" bestFit="1" customWidth="1"/>
    <col min="9997" max="10236" width="9.140625" style="120"/>
    <col min="10237" max="10237" width="4.7109375" style="120" bestFit="1" customWidth="1"/>
    <col min="10238" max="10238" width="9.7109375" style="120" bestFit="1" customWidth="1"/>
    <col min="10239" max="10239" width="10" style="120" bestFit="1" customWidth="1"/>
    <col min="10240" max="10240" width="8.85546875" style="120" bestFit="1" customWidth="1"/>
    <col min="10241" max="10241" width="22.85546875" style="120" customWidth="1"/>
    <col min="10242" max="10242" width="59.7109375" style="120" bestFit="1" customWidth="1"/>
    <col min="10243" max="10243" width="57.85546875" style="120" bestFit="1" customWidth="1"/>
    <col min="10244" max="10244" width="35.28515625" style="120" bestFit="1" customWidth="1"/>
    <col min="10245" max="10245" width="28.140625" style="120" bestFit="1" customWidth="1"/>
    <col min="10246" max="10246" width="33.140625" style="120" bestFit="1" customWidth="1"/>
    <col min="10247" max="10247" width="26" style="120" bestFit="1" customWidth="1"/>
    <col min="10248" max="10248" width="19.140625" style="120" bestFit="1" customWidth="1"/>
    <col min="10249" max="10249" width="10.42578125" style="120" customWidth="1"/>
    <col min="10250" max="10250" width="11.85546875" style="120" customWidth="1"/>
    <col min="10251" max="10251" width="14.7109375" style="120" customWidth="1"/>
    <col min="10252" max="10252" width="9" style="120" bestFit="1" customWidth="1"/>
    <col min="10253" max="10492" width="9.140625" style="120"/>
    <col min="10493" max="10493" width="4.7109375" style="120" bestFit="1" customWidth="1"/>
    <col min="10494" max="10494" width="9.7109375" style="120" bestFit="1" customWidth="1"/>
    <col min="10495" max="10495" width="10" style="120" bestFit="1" customWidth="1"/>
    <col min="10496" max="10496" width="8.85546875" style="120" bestFit="1" customWidth="1"/>
    <col min="10497" max="10497" width="22.85546875" style="120" customWidth="1"/>
    <col min="10498" max="10498" width="59.7109375" style="120" bestFit="1" customWidth="1"/>
    <col min="10499" max="10499" width="57.85546875" style="120" bestFit="1" customWidth="1"/>
    <col min="10500" max="10500" width="35.28515625" style="120" bestFit="1" customWidth="1"/>
    <col min="10501" max="10501" width="28.140625" style="120" bestFit="1" customWidth="1"/>
    <col min="10502" max="10502" width="33.140625" style="120" bestFit="1" customWidth="1"/>
    <col min="10503" max="10503" width="26" style="120" bestFit="1" customWidth="1"/>
    <col min="10504" max="10504" width="19.140625" style="120" bestFit="1" customWidth="1"/>
    <col min="10505" max="10505" width="10.42578125" style="120" customWidth="1"/>
    <col min="10506" max="10506" width="11.85546875" style="120" customWidth="1"/>
    <col min="10507" max="10507" width="14.7109375" style="120" customWidth="1"/>
    <col min="10508" max="10508" width="9" style="120" bestFit="1" customWidth="1"/>
    <col min="10509" max="10748" width="9.140625" style="120"/>
    <col min="10749" max="10749" width="4.7109375" style="120" bestFit="1" customWidth="1"/>
    <col min="10750" max="10750" width="9.7109375" style="120" bestFit="1" customWidth="1"/>
    <col min="10751" max="10751" width="10" style="120" bestFit="1" customWidth="1"/>
    <col min="10752" max="10752" width="8.85546875" style="120" bestFit="1" customWidth="1"/>
    <col min="10753" max="10753" width="22.85546875" style="120" customWidth="1"/>
    <col min="10754" max="10754" width="59.7109375" style="120" bestFit="1" customWidth="1"/>
    <col min="10755" max="10755" width="57.85546875" style="120" bestFit="1" customWidth="1"/>
    <col min="10756" max="10756" width="35.28515625" style="120" bestFit="1" customWidth="1"/>
    <col min="10757" max="10757" width="28.140625" style="120" bestFit="1" customWidth="1"/>
    <col min="10758" max="10758" width="33.140625" style="120" bestFit="1" customWidth="1"/>
    <col min="10759" max="10759" width="26" style="120" bestFit="1" customWidth="1"/>
    <col min="10760" max="10760" width="19.140625" style="120" bestFit="1" customWidth="1"/>
    <col min="10761" max="10761" width="10.42578125" style="120" customWidth="1"/>
    <col min="10762" max="10762" width="11.85546875" style="120" customWidth="1"/>
    <col min="10763" max="10763" width="14.7109375" style="120" customWidth="1"/>
    <col min="10764" max="10764" width="9" style="120" bestFit="1" customWidth="1"/>
    <col min="10765" max="11004" width="9.140625" style="120"/>
    <col min="11005" max="11005" width="4.7109375" style="120" bestFit="1" customWidth="1"/>
    <col min="11006" max="11006" width="9.7109375" style="120" bestFit="1" customWidth="1"/>
    <col min="11007" max="11007" width="10" style="120" bestFit="1" customWidth="1"/>
    <col min="11008" max="11008" width="8.85546875" style="120" bestFit="1" customWidth="1"/>
    <col min="11009" max="11009" width="22.85546875" style="120" customWidth="1"/>
    <col min="11010" max="11010" width="59.7109375" style="120" bestFit="1" customWidth="1"/>
    <col min="11011" max="11011" width="57.85546875" style="120" bestFit="1" customWidth="1"/>
    <col min="11012" max="11012" width="35.28515625" style="120" bestFit="1" customWidth="1"/>
    <col min="11013" max="11013" width="28.140625" style="120" bestFit="1" customWidth="1"/>
    <col min="11014" max="11014" width="33.140625" style="120" bestFit="1" customWidth="1"/>
    <col min="11015" max="11015" width="26" style="120" bestFit="1" customWidth="1"/>
    <col min="11016" max="11016" width="19.140625" style="120" bestFit="1" customWidth="1"/>
    <col min="11017" max="11017" width="10.42578125" style="120" customWidth="1"/>
    <col min="11018" max="11018" width="11.85546875" style="120" customWidth="1"/>
    <col min="11019" max="11019" width="14.7109375" style="120" customWidth="1"/>
    <col min="11020" max="11020" width="9" style="120" bestFit="1" customWidth="1"/>
    <col min="11021" max="11260" width="9.140625" style="120"/>
    <col min="11261" max="11261" width="4.7109375" style="120" bestFit="1" customWidth="1"/>
    <col min="11262" max="11262" width="9.7109375" style="120" bestFit="1" customWidth="1"/>
    <col min="11263" max="11263" width="10" style="120" bestFit="1" customWidth="1"/>
    <col min="11264" max="11264" width="8.85546875" style="120" bestFit="1" customWidth="1"/>
    <col min="11265" max="11265" width="22.85546875" style="120" customWidth="1"/>
    <col min="11266" max="11266" width="59.7109375" style="120" bestFit="1" customWidth="1"/>
    <col min="11267" max="11267" width="57.85546875" style="120" bestFit="1" customWidth="1"/>
    <col min="11268" max="11268" width="35.28515625" style="120" bestFit="1" customWidth="1"/>
    <col min="11269" max="11269" width="28.140625" style="120" bestFit="1" customWidth="1"/>
    <col min="11270" max="11270" width="33.140625" style="120" bestFit="1" customWidth="1"/>
    <col min="11271" max="11271" width="26" style="120" bestFit="1" customWidth="1"/>
    <col min="11272" max="11272" width="19.140625" style="120" bestFit="1" customWidth="1"/>
    <col min="11273" max="11273" width="10.42578125" style="120" customWidth="1"/>
    <col min="11274" max="11274" width="11.85546875" style="120" customWidth="1"/>
    <col min="11275" max="11275" width="14.7109375" style="120" customWidth="1"/>
    <col min="11276" max="11276" width="9" style="120" bestFit="1" customWidth="1"/>
    <col min="11277" max="11516" width="9.140625" style="120"/>
    <col min="11517" max="11517" width="4.7109375" style="120" bestFit="1" customWidth="1"/>
    <col min="11518" max="11518" width="9.7109375" style="120" bestFit="1" customWidth="1"/>
    <col min="11519" max="11519" width="10" style="120" bestFit="1" customWidth="1"/>
    <col min="11520" max="11520" width="8.85546875" style="120" bestFit="1" customWidth="1"/>
    <col min="11521" max="11521" width="22.85546875" style="120" customWidth="1"/>
    <col min="11522" max="11522" width="59.7109375" style="120" bestFit="1" customWidth="1"/>
    <col min="11523" max="11523" width="57.85546875" style="120" bestFit="1" customWidth="1"/>
    <col min="11524" max="11524" width="35.28515625" style="120" bestFit="1" customWidth="1"/>
    <col min="11525" max="11525" width="28.140625" style="120" bestFit="1" customWidth="1"/>
    <col min="11526" max="11526" width="33.140625" style="120" bestFit="1" customWidth="1"/>
    <col min="11527" max="11527" width="26" style="120" bestFit="1" customWidth="1"/>
    <col min="11528" max="11528" width="19.140625" style="120" bestFit="1" customWidth="1"/>
    <col min="11529" max="11529" width="10.42578125" style="120" customWidth="1"/>
    <col min="11530" max="11530" width="11.85546875" style="120" customWidth="1"/>
    <col min="11531" max="11531" width="14.7109375" style="120" customWidth="1"/>
    <col min="11532" max="11532" width="9" style="120" bestFit="1" customWidth="1"/>
    <col min="11533" max="11772" width="9.140625" style="120"/>
    <col min="11773" max="11773" width="4.7109375" style="120" bestFit="1" customWidth="1"/>
    <col min="11774" max="11774" width="9.7109375" style="120" bestFit="1" customWidth="1"/>
    <col min="11775" max="11775" width="10" style="120" bestFit="1" customWidth="1"/>
    <col min="11776" max="11776" width="8.85546875" style="120" bestFit="1" customWidth="1"/>
    <col min="11777" max="11777" width="22.85546875" style="120" customWidth="1"/>
    <col min="11778" max="11778" width="59.7109375" style="120" bestFit="1" customWidth="1"/>
    <col min="11779" max="11779" width="57.85546875" style="120" bestFit="1" customWidth="1"/>
    <col min="11780" max="11780" width="35.28515625" style="120" bestFit="1" customWidth="1"/>
    <col min="11781" max="11781" width="28.140625" style="120" bestFit="1" customWidth="1"/>
    <col min="11782" max="11782" width="33.140625" style="120" bestFit="1" customWidth="1"/>
    <col min="11783" max="11783" width="26" style="120" bestFit="1" customWidth="1"/>
    <col min="11784" max="11784" width="19.140625" style="120" bestFit="1" customWidth="1"/>
    <col min="11785" max="11785" width="10.42578125" style="120" customWidth="1"/>
    <col min="11786" max="11786" width="11.85546875" style="120" customWidth="1"/>
    <col min="11787" max="11787" width="14.7109375" style="120" customWidth="1"/>
    <col min="11788" max="11788" width="9" style="120" bestFit="1" customWidth="1"/>
    <col min="11789" max="12028" width="9.140625" style="120"/>
    <col min="12029" max="12029" width="4.7109375" style="120" bestFit="1" customWidth="1"/>
    <col min="12030" max="12030" width="9.7109375" style="120" bestFit="1" customWidth="1"/>
    <col min="12031" max="12031" width="10" style="120" bestFit="1" customWidth="1"/>
    <col min="12032" max="12032" width="8.85546875" style="120" bestFit="1" customWidth="1"/>
    <col min="12033" max="12033" width="22.85546875" style="120" customWidth="1"/>
    <col min="12034" max="12034" width="59.7109375" style="120" bestFit="1" customWidth="1"/>
    <col min="12035" max="12035" width="57.85546875" style="120" bestFit="1" customWidth="1"/>
    <col min="12036" max="12036" width="35.28515625" style="120" bestFit="1" customWidth="1"/>
    <col min="12037" max="12037" width="28.140625" style="120" bestFit="1" customWidth="1"/>
    <col min="12038" max="12038" width="33.140625" style="120" bestFit="1" customWidth="1"/>
    <col min="12039" max="12039" width="26" style="120" bestFit="1" customWidth="1"/>
    <col min="12040" max="12040" width="19.140625" style="120" bestFit="1" customWidth="1"/>
    <col min="12041" max="12041" width="10.42578125" style="120" customWidth="1"/>
    <col min="12042" max="12042" width="11.85546875" style="120" customWidth="1"/>
    <col min="12043" max="12043" width="14.7109375" style="120" customWidth="1"/>
    <col min="12044" max="12044" width="9" style="120" bestFit="1" customWidth="1"/>
    <col min="12045" max="12284" width="9.140625" style="120"/>
    <col min="12285" max="12285" width="4.7109375" style="120" bestFit="1" customWidth="1"/>
    <col min="12286" max="12286" width="9.7109375" style="120" bestFit="1" customWidth="1"/>
    <col min="12287" max="12287" width="10" style="120" bestFit="1" customWidth="1"/>
    <col min="12288" max="12288" width="8.85546875" style="120" bestFit="1" customWidth="1"/>
    <col min="12289" max="12289" width="22.85546875" style="120" customWidth="1"/>
    <col min="12290" max="12290" width="59.7109375" style="120" bestFit="1" customWidth="1"/>
    <col min="12291" max="12291" width="57.85546875" style="120" bestFit="1" customWidth="1"/>
    <col min="12292" max="12292" width="35.28515625" style="120" bestFit="1" customWidth="1"/>
    <col min="12293" max="12293" width="28.140625" style="120" bestFit="1" customWidth="1"/>
    <col min="12294" max="12294" width="33.140625" style="120" bestFit="1" customWidth="1"/>
    <col min="12295" max="12295" width="26" style="120" bestFit="1" customWidth="1"/>
    <col min="12296" max="12296" width="19.140625" style="120" bestFit="1" customWidth="1"/>
    <col min="12297" max="12297" width="10.42578125" style="120" customWidth="1"/>
    <col min="12298" max="12298" width="11.85546875" style="120" customWidth="1"/>
    <col min="12299" max="12299" width="14.7109375" style="120" customWidth="1"/>
    <col min="12300" max="12300" width="9" style="120" bestFit="1" customWidth="1"/>
    <col min="12301" max="12540" width="9.140625" style="120"/>
    <col min="12541" max="12541" width="4.7109375" style="120" bestFit="1" customWidth="1"/>
    <col min="12542" max="12542" width="9.7109375" style="120" bestFit="1" customWidth="1"/>
    <col min="12543" max="12543" width="10" style="120" bestFit="1" customWidth="1"/>
    <col min="12544" max="12544" width="8.85546875" style="120" bestFit="1" customWidth="1"/>
    <col min="12545" max="12545" width="22.85546875" style="120" customWidth="1"/>
    <col min="12546" max="12546" width="59.7109375" style="120" bestFit="1" customWidth="1"/>
    <col min="12547" max="12547" width="57.85546875" style="120" bestFit="1" customWidth="1"/>
    <col min="12548" max="12548" width="35.28515625" style="120" bestFit="1" customWidth="1"/>
    <col min="12549" max="12549" width="28.140625" style="120" bestFit="1" customWidth="1"/>
    <col min="12550" max="12550" width="33.140625" style="120" bestFit="1" customWidth="1"/>
    <col min="12551" max="12551" width="26" style="120" bestFit="1" customWidth="1"/>
    <col min="12552" max="12552" width="19.140625" style="120" bestFit="1" customWidth="1"/>
    <col min="12553" max="12553" width="10.42578125" style="120" customWidth="1"/>
    <col min="12554" max="12554" width="11.85546875" style="120" customWidth="1"/>
    <col min="12555" max="12555" width="14.7109375" style="120" customWidth="1"/>
    <col min="12556" max="12556" width="9" style="120" bestFit="1" customWidth="1"/>
    <col min="12557" max="12796" width="9.140625" style="120"/>
    <col min="12797" max="12797" width="4.7109375" style="120" bestFit="1" customWidth="1"/>
    <col min="12798" max="12798" width="9.7109375" style="120" bestFit="1" customWidth="1"/>
    <col min="12799" max="12799" width="10" style="120" bestFit="1" customWidth="1"/>
    <col min="12800" max="12800" width="8.85546875" style="120" bestFit="1" customWidth="1"/>
    <col min="12801" max="12801" width="22.85546875" style="120" customWidth="1"/>
    <col min="12802" max="12802" width="59.7109375" style="120" bestFit="1" customWidth="1"/>
    <col min="12803" max="12803" width="57.85546875" style="120" bestFit="1" customWidth="1"/>
    <col min="12804" max="12804" width="35.28515625" style="120" bestFit="1" customWidth="1"/>
    <col min="12805" max="12805" width="28.140625" style="120" bestFit="1" customWidth="1"/>
    <col min="12806" max="12806" width="33.140625" style="120" bestFit="1" customWidth="1"/>
    <col min="12807" max="12807" width="26" style="120" bestFit="1" customWidth="1"/>
    <col min="12808" max="12808" width="19.140625" style="120" bestFit="1" customWidth="1"/>
    <col min="12809" max="12809" width="10.42578125" style="120" customWidth="1"/>
    <col min="12810" max="12810" width="11.85546875" style="120" customWidth="1"/>
    <col min="12811" max="12811" width="14.7109375" style="120" customWidth="1"/>
    <col min="12812" max="12812" width="9" style="120" bestFit="1" customWidth="1"/>
    <col min="12813" max="13052" width="9.140625" style="120"/>
    <col min="13053" max="13053" width="4.7109375" style="120" bestFit="1" customWidth="1"/>
    <col min="13054" max="13054" width="9.7109375" style="120" bestFit="1" customWidth="1"/>
    <col min="13055" max="13055" width="10" style="120" bestFit="1" customWidth="1"/>
    <col min="13056" max="13056" width="8.85546875" style="120" bestFit="1" customWidth="1"/>
    <col min="13057" max="13057" width="22.85546875" style="120" customWidth="1"/>
    <col min="13058" max="13058" width="59.7109375" style="120" bestFit="1" customWidth="1"/>
    <col min="13059" max="13059" width="57.85546875" style="120" bestFit="1" customWidth="1"/>
    <col min="13060" max="13060" width="35.28515625" style="120" bestFit="1" customWidth="1"/>
    <col min="13061" max="13061" width="28.140625" style="120" bestFit="1" customWidth="1"/>
    <col min="13062" max="13062" width="33.140625" style="120" bestFit="1" customWidth="1"/>
    <col min="13063" max="13063" width="26" style="120" bestFit="1" customWidth="1"/>
    <col min="13064" max="13064" width="19.140625" style="120" bestFit="1" customWidth="1"/>
    <col min="13065" max="13065" width="10.42578125" style="120" customWidth="1"/>
    <col min="13066" max="13066" width="11.85546875" style="120" customWidth="1"/>
    <col min="13067" max="13067" width="14.7109375" style="120" customWidth="1"/>
    <col min="13068" max="13068" width="9" style="120" bestFit="1" customWidth="1"/>
    <col min="13069" max="13308" width="9.140625" style="120"/>
    <col min="13309" max="13309" width="4.7109375" style="120" bestFit="1" customWidth="1"/>
    <col min="13310" max="13310" width="9.7109375" style="120" bestFit="1" customWidth="1"/>
    <col min="13311" max="13311" width="10" style="120" bestFit="1" customWidth="1"/>
    <col min="13312" max="13312" width="8.85546875" style="120" bestFit="1" customWidth="1"/>
    <col min="13313" max="13313" width="22.85546875" style="120" customWidth="1"/>
    <col min="13314" max="13314" width="59.7109375" style="120" bestFit="1" customWidth="1"/>
    <col min="13315" max="13315" width="57.85546875" style="120" bestFit="1" customWidth="1"/>
    <col min="13316" max="13316" width="35.28515625" style="120" bestFit="1" customWidth="1"/>
    <col min="13317" max="13317" width="28.140625" style="120" bestFit="1" customWidth="1"/>
    <col min="13318" max="13318" width="33.140625" style="120" bestFit="1" customWidth="1"/>
    <col min="13319" max="13319" width="26" style="120" bestFit="1" customWidth="1"/>
    <col min="13320" max="13320" width="19.140625" style="120" bestFit="1" customWidth="1"/>
    <col min="13321" max="13321" width="10.42578125" style="120" customWidth="1"/>
    <col min="13322" max="13322" width="11.85546875" style="120" customWidth="1"/>
    <col min="13323" max="13323" width="14.7109375" style="120" customWidth="1"/>
    <col min="13324" max="13324" width="9" style="120" bestFit="1" customWidth="1"/>
    <col min="13325" max="13564" width="9.140625" style="120"/>
    <col min="13565" max="13565" width="4.7109375" style="120" bestFit="1" customWidth="1"/>
    <col min="13566" max="13566" width="9.7109375" style="120" bestFit="1" customWidth="1"/>
    <col min="13567" max="13567" width="10" style="120" bestFit="1" customWidth="1"/>
    <col min="13568" max="13568" width="8.85546875" style="120" bestFit="1" customWidth="1"/>
    <col min="13569" max="13569" width="22.85546875" style="120" customWidth="1"/>
    <col min="13570" max="13570" width="59.7109375" style="120" bestFit="1" customWidth="1"/>
    <col min="13571" max="13571" width="57.85546875" style="120" bestFit="1" customWidth="1"/>
    <col min="13572" max="13572" width="35.28515625" style="120" bestFit="1" customWidth="1"/>
    <col min="13573" max="13573" width="28.140625" style="120" bestFit="1" customWidth="1"/>
    <col min="13574" max="13574" width="33.140625" style="120" bestFit="1" customWidth="1"/>
    <col min="13575" max="13575" width="26" style="120" bestFit="1" customWidth="1"/>
    <col min="13576" max="13576" width="19.140625" style="120" bestFit="1" customWidth="1"/>
    <col min="13577" max="13577" width="10.42578125" style="120" customWidth="1"/>
    <col min="13578" max="13578" width="11.85546875" style="120" customWidth="1"/>
    <col min="13579" max="13579" width="14.7109375" style="120" customWidth="1"/>
    <col min="13580" max="13580" width="9" style="120" bestFit="1" customWidth="1"/>
    <col min="13581" max="13820" width="9.140625" style="120"/>
    <col min="13821" max="13821" width="4.7109375" style="120" bestFit="1" customWidth="1"/>
    <col min="13822" max="13822" width="9.7109375" style="120" bestFit="1" customWidth="1"/>
    <col min="13823" max="13823" width="10" style="120" bestFit="1" customWidth="1"/>
    <col min="13824" max="13824" width="8.85546875" style="120" bestFit="1" customWidth="1"/>
    <col min="13825" max="13825" width="22.85546875" style="120" customWidth="1"/>
    <col min="13826" max="13826" width="59.7109375" style="120" bestFit="1" customWidth="1"/>
    <col min="13827" max="13827" width="57.85546875" style="120" bestFit="1" customWidth="1"/>
    <col min="13828" max="13828" width="35.28515625" style="120" bestFit="1" customWidth="1"/>
    <col min="13829" max="13829" width="28.140625" style="120" bestFit="1" customWidth="1"/>
    <col min="13830" max="13830" width="33.140625" style="120" bestFit="1" customWidth="1"/>
    <col min="13831" max="13831" width="26" style="120" bestFit="1" customWidth="1"/>
    <col min="13832" max="13832" width="19.140625" style="120" bestFit="1" customWidth="1"/>
    <col min="13833" max="13833" width="10.42578125" style="120" customWidth="1"/>
    <col min="13834" max="13834" width="11.85546875" style="120" customWidth="1"/>
    <col min="13835" max="13835" width="14.7109375" style="120" customWidth="1"/>
    <col min="13836" max="13836" width="9" style="120" bestFit="1" customWidth="1"/>
    <col min="13837" max="14076" width="9.140625" style="120"/>
    <col min="14077" max="14077" width="4.7109375" style="120" bestFit="1" customWidth="1"/>
    <col min="14078" max="14078" width="9.7109375" style="120" bestFit="1" customWidth="1"/>
    <col min="14079" max="14079" width="10" style="120" bestFit="1" customWidth="1"/>
    <col min="14080" max="14080" width="8.85546875" style="120" bestFit="1" customWidth="1"/>
    <col min="14081" max="14081" width="22.85546875" style="120" customWidth="1"/>
    <col min="14082" max="14082" width="59.7109375" style="120" bestFit="1" customWidth="1"/>
    <col min="14083" max="14083" width="57.85546875" style="120" bestFit="1" customWidth="1"/>
    <col min="14084" max="14084" width="35.28515625" style="120" bestFit="1" customWidth="1"/>
    <col min="14085" max="14085" width="28.140625" style="120" bestFit="1" customWidth="1"/>
    <col min="14086" max="14086" width="33.140625" style="120" bestFit="1" customWidth="1"/>
    <col min="14087" max="14087" width="26" style="120" bestFit="1" customWidth="1"/>
    <col min="14088" max="14088" width="19.140625" style="120" bestFit="1" customWidth="1"/>
    <col min="14089" max="14089" width="10.42578125" style="120" customWidth="1"/>
    <col min="14090" max="14090" width="11.85546875" style="120" customWidth="1"/>
    <col min="14091" max="14091" width="14.7109375" style="120" customWidth="1"/>
    <col min="14092" max="14092" width="9" style="120" bestFit="1" customWidth="1"/>
    <col min="14093" max="14332" width="9.140625" style="120"/>
    <col min="14333" max="14333" width="4.7109375" style="120" bestFit="1" customWidth="1"/>
    <col min="14334" max="14334" width="9.7109375" style="120" bestFit="1" customWidth="1"/>
    <col min="14335" max="14335" width="10" style="120" bestFit="1" customWidth="1"/>
    <col min="14336" max="14336" width="8.85546875" style="120" bestFit="1" customWidth="1"/>
    <col min="14337" max="14337" width="22.85546875" style="120" customWidth="1"/>
    <col min="14338" max="14338" width="59.7109375" style="120" bestFit="1" customWidth="1"/>
    <col min="14339" max="14339" width="57.85546875" style="120" bestFit="1" customWidth="1"/>
    <col min="14340" max="14340" width="35.28515625" style="120" bestFit="1" customWidth="1"/>
    <col min="14341" max="14341" width="28.140625" style="120" bestFit="1" customWidth="1"/>
    <col min="14342" max="14342" width="33.140625" style="120" bestFit="1" customWidth="1"/>
    <col min="14343" max="14343" width="26" style="120" bestFit="1" customWidth="1"/>
    <col min="14344" max="14344" width="19.140625" style="120" bestFit="1" customWidth="1"/>
    <col min="14345" max="14345" width="10.42578125" style="120" customWidth="1"/>
    <col min="14346" max="14346" width="11.85546875" style="120" customWidth="1"/>
    <col min="14347" max="14347" width="14.7109375" style="120" customWidth="1"/>
    <col min="14348" max="14348" width="9" style="120" bestFit="1" customWidth="1"/>
    <col min="14349" max="14588" width="9.140625" style="120"/>
    <col min="14589" max="14589" width="4.7109375" style="120" bestFit="1" customWidth="1"/>
    <col min="14590" max="14590" width="9.7109375" style="120" bestFit="1" customWidth="1"/>
    <col min="14591" max="14591" width="10" style="120" bestFit="1" customWidth="1"/>
    <col min="14592" max="14592" width="8.85546875" style="120" bestFit="1" customWidth="1"/>
    <col min="14593" max="14593" width="22.85546875" style="120" customWidth="1"/>
    <col min="14594" max="14594" width="59.7109375" style="120" bestFit="1" customWidth="1"/>
    <col min="14595" max="14595" width="57.85546875" style="120" bestFit="1" customWidth="1"/>
    <col min="14596" max="14596" width="35.28515625" style="120" bestFit="1" customWidth="1"/>
    <col min="14597" max="14597" width="28.140625" style="120" bestFit="1" customWidth="1"/>
    <col min="14598" max="14598" width="33.140625" style="120" bestFit="1" customWidth="1"/>
    <col min="14599" max="14599" width="26" style="120" bestFit="1" customWidth="1"/>
    <col min="14600" max="14600" width="19.140625" style="120" bestFit="1" customWidth="1"/>
    <col min="14601" max="14601" width="10.42578125" style="120" customWidth="1"/>
    <col min="14602" max="14602" width="11.85546875" style="120" customWidth="1"/>
    <col min="14603" max="14603" width="14.7109375" style="120" customWidth="1"/>
    <col min="14604" max="14604" width="9" style="120" bestFit="1" customWidth="1"/>
    <col min="14605" max="14844" width="9.140625" style="120"/>
    <col min="14845" max="14845" width="4.7109375" style="120" bestFit="1" customWidth="1"/>
    <col min="14846" max="14846" width="9.7109375" style="120" bestFit="1" customWidth="1"/>
    <col min="14847" max="14847" width="10" style="120" bestFit="1" customWidth="1"/>
    <col min="14848" max="14848" width="8.85546875" style="120" bestFit="1" customWidth="1"/>
    <col min="14849" max="14849" width="22.85546875" style="120" customWidth="1"/>
    <col min="14850" max="14850" width="59.7109375" style="120" bestFit="1" customWidth="1"/>
    <col min="14851" max="14851" width="57.85546875" style="120" bestFit="1" customWidth="1"/>
    <col min="14852" max="14852" width="35.28515625" style="120" bestFit="1" customWidth="1"/>
    <col min="14853" max="14853" width="28.140625" style="120" bestFit="1" customWidth="1"/>
    <col min="14854" max="14854" width="33.140625" style="120" bestFit="1" customWidth="1"/>
    <col min="14855" max="14855" width="26" style="120" bestFit="1" customWidth="1"/>
    <col min="14856" max="14856" width="19.140625" style="120" bestFit="1" customWidth="1"/>
    <col min="14857" max="14857" width="10.42578125" style="120" customWidth="1"/>
    <col min="14858" max="14858" width="11.85546875" style="120" customWidth="1"/>
    <col min="14859" max="14859" width="14.7109375" style="120" customWidth="1"/>
    <col min="14860" max="14860" width="9" style="120" bestFit="1" customWidth="1"/>
    <col min="14861" max="15100" width="9.140625" style="120"/>
    <col min="15101" max="15101" width="4.7109375" style="120" bestFit="1" customWidth="1"/>
    <col min="15102" max="15102" width="9.7109375" style="120" bestFit="1" customWidth="1"/>
    <col min="15103" max="15103" width="10" style="120" bestFit="1" customWidth="1"/>
    <col min="15104" max="15104" width="8.85546875" style="120" bestFit="1" customWidth="1"/>
    <col min="15105" max="15105" width="22.85546875" style="120" customWidth="1"/>
    <col min="15106" max="15106" width="59.7109375" style="120" bestFit="1" customWidth="1"/>
    <col min="15107" max="15107" width="57.85546875" style="120" bestFit="1" customWidth="1"/>
    <col min="15108" max="15108" width="35.28515625" style="120" bestFit="1" customWidth="1"/>
    <col min="15109" max="15109" width="28.140625" style="120" bestFit="1" customWidth="1"/>
    <col min="15110" max="15110" width="33.140625" style="120" bestFit="1" customWidth="1"/>
    <col min="15111" max="15111" width="26" style="120" bestFit="1" customWidth="1"/>
    <col min="15112" max="15112" width="19.140625" style="120" bestFit="1" customWidth="1"/>
    <col min="15113" max="15113" width="10.42578125" style="120" customWidth="1"/>
    <col min="15114" max="15114" width="11.85546875" style="120" customWidth="1"/>
    <col min="15115" max="15115" width="14.7109375" style="120" customWidth="1"/>
    <col min="15116" max="15116" width="9" style="120" bestFit="1" customWidth="1"/>
    <col min="15117" max="15356" width="9.140625" style="120"/>
    <col min="15357" max="15357" width="4.7109375" style="120" bestFit="1" customWidth="1"/>
    <col min="15358" max="15358" width="9.7109375" style="120" bestFit="1" customWidth="1"/>
    <col min="15359" max="15359" width="10" style="120" bestFit="1" customWidth="1"/>
    <col min="15360" max="15360" width="8.85546875" style="120" bestFit="1" customWidth="1"/>
    <col min="15361" max="15361" width="22.85546875" style="120" customWidth="1"/>
    <col min="15362" max="15362" width="59.7109375" style="120" bestFit="1" customWidth="1"/>
    <col min="15363" max="15363" width="57.85546875" style="120" bestFit="1" customWidth="1"/>
    <col min="15364" max="15364" width="35.28515625" style="120" bestFit="1" customWidth="1"/>
    <col min="15365" max="15365" width="28.140625" style="120" bestFit="1" customWidth="1"/>
    <col min="15366" max="15366" width="33.140625" style="120" bestFit="1" customWidth="1"/>
    <col min="15367" max="15367" width="26" style="120" bestFit="1" customWidth="1"/>
    <col min="15368" max="15368" width="19.140625" style="120" bestFit="1" customWidth="1"/>
    <col min="15369" max="15369" width="10.42578125" style="120" customWidth="1"/>
    <col min="15370" max="15370" width="11.85546875" style="120" customWidth="1"/>
    <col min="15371" max="15371" width="14.7109375" style="120" customWidth="1"/>
    <col min="15372" max="15372" width="9" style="120" bestFit="1" customWidth="1"/>
    <col min="15373" max="15612" width="9.140625" style="120"/>
    <col min="15613" max="15613" width="4.7109375" style="120" bestFit="1" customWidth="1"/>
    <col min="15614" max="15614" width="9.7109375" style="120" bestFit="1" customWidth="1"/>
    <col min="15615" max="15615" width="10" style="120" bestFit="1" customWidth="1"/>
    <col min="15616" max="15616" width="8.85546875" style="120" bestFit="1" customWidth="1"/>
    <col min="15617" max="15617" width="22.85546875" style="120" customWidth="1"/>
    <col min="15618" max="15618" width="59.7109375" style="120" bestFit="1" customWidth="1"/>
    <col min="15619" max="15619" width="57.85546875" style="120" bestFit="1" customWidth="1"/>
    <col min="15620" max="15620" width="35.28515625" style="120" bestFit="1" customWidth="1"/>
    <col min="15621" max="15621" width="28.140625" style="120" bestFit="1" customWidth="1"/>
    <col min="15622" max="15622" width="33.140625" style="120" bestFit="1" customWidth="1"/>
    <col min="15623" max="15623" width="26" style="120" bestFit="1" customWidth="1"/>
    <col min="15624" max="15624" width="19.140625" style="120" bestFit="1" customWidth="1"/>
    <col min="15625" max="15625" width="10.42578125" style="120" customWidth="1"/>
    <col min="15626" max="15626" width="11.85546875" style="120" customWidth="1"/>
    <col min="15627" max="15627" width="14.7109375" style="120" customWidth="1"/>
    <col min="15628" max="15628" width="9" style="120" bestFit="1" customWidth="1"/>
    <col min="15629" max="15868" width="9.140625" style="120"/>
    <col min="15869" max="15869" width="4.7109375" style="120" bestFit="1" customWidth="1"/>
    <col min="15870" max="15870" width="9.7109375" style="120" bestFit="1" customWidth="1"/>
    <col min="15871" max="15871" width="10" style="120" bestFit="1" customWidth="1"/>
    <col min="15872" max="15872" width="8.85546875" style="120" bestFit="1" customWidth="1"/>
    <col min="15873" max="15873" width="22.85546875" style="120" customWidth="1"/>
    <col min="15874" max="15874" width="59.7109375" style="120" bestFit="1" customWidth="1"/>
    <col min="15875" max="15875" width="57.85546875" style="120" bestFit="1" customWidth="1"/>
    <col min="15876" max="15876" width="35.28515625" style="120" bestFit="1" customWidth="1"/>
    <col min="15877" max="15877" width="28.140625" style="120" bestFit="1" customWidth="1"/>
    <col min="15878" max="15878" width="33.140625" style="120" bestFit="1" customWidth="1"/>
    <col min="15879" max="15879" width="26" style="120" bestFit="1" customWidth="1"/>
    <col min="15880" max="15880" width="19.140625" style="120" bestFit="1" customWidth="1"/>
    <col min="15881" max="15881" width="10.42578125" style="120" customWidth="1"/>
    <col min="15882" max="15882" width="11.85546875" style="120" customWidth="1"/>
    <col min="15883" max="15883" width="14.7109375" style="120" customWidth="1"/>
    <col min="15884" max="15884" width="9" style="120" bestFit="1" customWidth="1"/>
    <col min="15885" max="16124" width="9.140625" style="120"/>
    <col min="16125" max="16125" width="4.7109375" style="120" bestFit="1" customWidth="1"/>
    <col min="16126" max="16126" width="9.7109375" style="120" bestFit="1" customWidth="1"/>
    <col min="16127" max="16127" width="10" style="120" bestFit="1" customWidth="1"/>
    <col min="16128" max="16128" width="8.85546875" style="120" bestFit="1" customWidth="1"/>
    <col min="16129" max="16129" width="22.85546875" style="120" customWidth="1"/>
    <col min="16130" max="16130" width="59.7109375" style="120" bestFit="1" customWidth="1"/>
    <col min="16131" max="16131" width="57.85546875" style="120" bestFit="1" customWidth="1"/>
    <col min="16132" max="16132" width="35.28515625" style="120" bestFit="1" customWidth="1"/>
    <col min="16133" max="16133" width="28.140625" style="120" bestFit="1" customWidth="1"/>
    <col min="16134" max="16134" width="33.140625" style="120" bestFit="1" customWidth="1"/>
    <col min="16135" max="16135" width="26" style="120" bestFit="1" customWidth="1"/>
    <col min="16136" max="16136" width="19.140625" style="120" bestFit="1" customWidth="1"/>
    <col min="16137" max="16137" width="10.42578125" style="120" customWidth="1"/>
    <col min="16138" max="16138" width="11.85546875" style="120" customWidth="1"/>
    <col min="16139" max="16139" width="14.7109375" style="120" customWidth="1"/>
    <col min="16140" max="16140" width="9" style="120" bestFit="1" customWidth="1"/>
    <col min="16141" max="16384" width="9.140625" style="120"/>
  </cols>
  <sheetData>
    <row r="2" spans="1:18" ht="18.75" x14ac:dyDescent="0.3">
      <c r="A2" s="129" t="s">
        <v>3536</v>
      </c>
    </row>
    <row r="4" spans="1:18" s="123" customFormat="1" ht="56.25" customHeight="1" x14ac:dyDescent="0.25">
      <c r="A4" s="418" t="s">
        <v>1</v>
      </c>
      <c r="B4" s="420" t="s">
        <v>2</v>
      </c>
      <c r="C4" s="420" t="s">
        <v>3</v>
      </c>
      <c r="D4" s="420" t="s">
        <v>4</v>
      </c>
      <c r="E4" s="418" t="s">
        <v>5</v>
      </c>
      <c r="F4" s="418" t="s">
        <v>6</v>
      </c>
      <c r="G4" s="418" t="s">
        <v>7</v>
      </c>
      <c r="H4" s="424" t="s">
        <v>8</v>
      </c>
      <c r="I4" s="424"/>
      <c r="J4" s="418" t="s">
        <v>9</v>
      </c>
      <c r="K4" s="425" t="s">
        <v>10</v>
      </c>
      <c r="L4" s="426"/>
      <c r="M4" s="427" t="s">
        <v>11</v>
      </c>
      <c r="N4" s="427"/>
      <c r="O4" s="427" t="s">
        <v>12</v>
      </c>
      <c r="P4" s="427"/>
      <c r="Q4" s="418" t="s">
        <v>13</v>
      </c>
      <c r="R4" s="420" t="s">
        <v>14</v>
      </c>
    </row>
    <row r="5" spans="1:18" s="123" customFormat="1" x14ac:dyDescent="0.2">
      <c r="A5" s="419"/>
      <c r="B5" s="421"/>
      <c r="C5" s="421"/>
      <c r="D5" s="421"/>
      <c r="E5" s="419"/>
      <c r="F5" s="419"/>
      <c r="G5" s="419"/>
      <c r="H5" s="351" t="s">
        <v>15</v>
      </c>
      <c r="I5" s="351" t="s">
        <v>16</v>
      </c>
      <c r="J5" s="419"/>
      <c r="K5" s="352">
        <v>2020</v>
      </c>
      <c r="L5" s="352">
        <v>2021</v>
      </c>
      <c r="M5" s="177">
        <v>2020</v>
      </c>
      <c r="N5" s="177">
        <v>2021</v>
      </c>
      <c r="O5" s="177">
        <v>2020</v>
      </c>
      <c r="P5" s="177">
        <v>2021</v>
      </c>
      <c r="Q5" s="419"/>
      <c r="R5" s="421"/>
    </row>
    <row r="6" spans="1:18" s="123" customFormat="1" x14ac:dyDescent="0.2">
      <c r="A6" s="350" t="s">
        <v>17</v>
      </c>
      <c r="B6" s="351" t="s">
        <v>18</v>
      </c>
      <c r="C6" s="351" t="s">
        <v>19</v>
      </c>
      <c r="D6" s="351" t="s">
        <v>20</v>
      </c>
      <c r="E6" s="350" t="s">
        <v>21</v>
      </c>
      <c r="F6" s="350" t="s">
        <v>22</v>
      </c>
      <c r="G6" s="350" t="s">
        <v>23</v>
      </c>
      <c r="H6" s="351" t="s">
        <v>24</v>
      </c>
      <c r="I6" s="351" t="s">
        <v>25</v>
      </c>
      <c r="J6" s="350" t="s">
        <v>26</v>
      </c>
      <c r="K6" s="352" t="s">
        <v>27</v>
      </c>
      <c r="L6" s="352" t="s">
        <v>28</v>
      </c>
      <c r="M6" s="353" t="s">
        <v>29</v>
      </c>
      <c r="N6" s="353" t="s">
        <v>30</v>
      </c>
      <c r="O6" s="353" t="s">
        <v>31</v>
      </c>
      <c r="P6" s="353" t="s">
        <v>32</v>
      </c>
      <c r="Q6" s="350" t="s">
        <v>33</v>
      </c>
      <c r="R6" s="351" t="s">
        <v>34</v>
      </c>
    </row>
    <row r="7" spans="1:18" s="20" customFormat="1" ht="69" customHeight="1" x14ac:dyDescent="0.25">
      <c r="A7" s="422">
        <v>1</v>
      </c>
      <c r="B7" s="422">
        <v>1</v>
      </c>
      <c r="C7" s="422">
        <v>1</v>
      </c>
      <c r="D7" s="423">
        <v>6</v>
      </c>
      <c r="E7" s="423" t="s">
        <v>3264</v>
      </c>
      <c r="F7" s="423" t="s">
        <v>3265</v>
      </c>
      <c r="G7" s="423" t="s">
        <v>3266</v>
      </c>
      <c r="H7" s="403" t="s">
        <v>1714</v>
      </c>
      <c r="I7" s="218" t="s">
        <v>215</v>
      </c>
      <c r="J7" s="423" t="s">
        <v>3267</v>
      </c>
      <c r="K7" s="479" t="s">
        <v>94</v>
      </c>
      <c r="L7" s="479" t="s">
        <v>54</v>
      </c>
      <c r="M7" s="446">
        <v>170192.32</v>
      </c>
      <c r="N7" s="446">
        <v>270114.26</v>
      </c>
      <c r="O7" s="446">
        <v>170192.32</v>
      </c>
      <c r="P7" s="446">
        <v>270114.26</v>
      </c>
      <c r="Q7" s="423" t="s">
        <v>3268</v>
      </c>
      <c r="R7" s="423" t="s">
        <v>3269</v>
      </c>
    </row>
    <row r="8" spans="1:18" s="20" customFormat="1" ht="81" customHeight="1" x14ac:dyDescent="0.25">
      <c r="A8" s="422"/>
      <c r="B8" s="422"/>
      <c r="C8" s="422"/>
      <c r="D8" s="423"/>
      <c r="E8" s="423"/>
      <c r="F8" s="423"/>
      <c r="G8" s="423"/>
      <c r="H8" s="403" t="s">
        <v>1706</v>
      </c>
      <c r="I8" s="218" t="s">
        <v>308</v>
      </c>
      <c r="J8" s="423"/>
      <c r="K8" s="479"/>
      <c r="L8" s="479"/>
      <c r="M8" s="446"/>
      <c r="N8" s="446"/>
      <c r="O8" s="446"/>
      <c r="P8" s="446"/>
      <c r="Q8" s="423"/>
      <c r="R8" s="423"/>
    </row>
    <row r="9" spans="1:18" s="20" customFormat="1" ht="54.75" customHeight="1" x14ac:dyDescent="0.25">
      <c r="A9" s="422"/>
      <c r="B9" s="422"/>
      <c r="C9" s="422"/>
      <c r="D9" s="423"/>
      <c r="E9" s="423"/>
      <c r="F9" s="423"/>
      <c r="G9" s="423"/>
      <c r="H9" s="403" t="s">
        <v>125</v>
      </c>
      <c r="I9" s="218">
        <v>1</v>
      </c>
      <c r="J9" s="423"/>
      <c r="K9" s="479"/>
      <c r="L9" s="479"/>
      <c r="M9" s="446"/>
      <c r="N9" s="446"/>
      <c r="O9" s="446"/>
      <c r="P9" s="446"/>
      <c r="Q9" s="423"/>
      <c r="R9" s="423"/>
    </row>
    <row r="10" spans="1:18" s="20" customFormat="1" ht="93" customHeight="1" x14ac:dyDescent="0.25">
      <c r="A10" s="422"/>
      <c r="B10" s="422"/>
      <c r="C10" s="422"/>
      <c r="D10" s="423"/>
      <c r="E10" s="423"/>
      <c r="F10" s="423"/>
      <c r="G10" s="423"/>
      <c r="H10" s="403" t="s">
        <v>3270</v>
      </c>
      <c r="I10" s="218" t="s">
        <v>3271</v>
      </c>
      <c r="J10" s="423"/>
      <c r="K10" s="479"/>
      <c r="L10" s="479"/>
      <c r="M10" s="446"/>
      <c r="N10" s="446"/>
      <c r="O10" s="446"/>
      <c r="P10" s="446"/>
      <c r="Q10" s="423"/>
      <c r="R10" s="423"/>
    </row>
    <row r="11" spans="1:18" s="20" customFormat="1" ht="58.5" customHeight="1" x14ac:dyDescent="0.25">
      <c r="A11" s="422"/>
      <c r="B11" s="422"/>
      <c r="C11" s="422"/>
      <c r="D11" s="423"/>
      <c r="E11" s="423"/>
      <c r="F11" s="423"/>
      <c r="G11" s="423"/>
      <c r="H11" s="403" t="s">
        <v>442</v>
      </c>
      <c r="I11" s="218" t="s">
        <v>374</v>
      </c>
      <c r="J11" s="423"/>
      <c r="K11" s="479"/>
      <c r="L11" s="479"/>
      <c r="M11" s="446"/>
      <c r="N11" s="446"/>
      <c r="O11" s="446"/>
      <c r="P11" s="446"/>
      <c r="Q11" s="423"/>
      <c r="R11" s="423"/>
    </row>
    <row r="12" spans="1:18" ht="60" x14ac:dyDescent="0.25">
      <c r="A12" s="422">
        <v>2</v>
      </c>
      <c r="B12" s="422">
        <v>2</v>
      </c>
      <c r="C12" s="422">
        <v>1</v>
      </c>
      <c r="D12" s="422">
        <v>6</v>
      </c>
      <c r="E12" s="423" t="s">
        <v>3272</v>
      </c>
      <c r="F12" s="423" t="s">
        <v>3273</v>
      </c>
      <c r="G12" s="422" t="s">
        <v>3274</v>
      </c>
      <c r="H12" s="354" t="s">
        <v>3275</v>
      </c>
      <c r="I12" s="354" t="s">
        <v>3276</v>
      </c>
      <c r="J12" s="423" t="s">
        <v>3277</v>
      </c>
      <c r="K12" s="422" t="s">
        <v>58</v>
      </c>
      <c r="L12" s="422"/>
      <c r="M12" s="446">
        <v>156576</v>
      </c>
      <c r="N12" s="446"/>
      <c r="O12" s="446">
        <v>138116</v>
      </c>
      <c r="P12" s="446"/>
      <c r="Q12" s="423" t="s">
        <v>3278</v>
      </c>
      <c r="R12" s="423" t="s">
        <v>3279</v>
      </c>
    </row>
    <row r="13" spans="1:18" ht="90" x14ac:dyDescent="0.25">
      <c r="A13" s="422"/>
      <c r="B13" s="422"/>
      <c r="C13" s="422"/>
      <c r="D13" s="422"/>
      <c r="E13" s="423"/>
      <c r="F13" s="423"/>
      <c r="G13" s="422"/>
      <c r="H13" s="354" t="s">
        <v>3280</v>
      </c>
      <c r="I13" s="354">
        <v>3</v>
      </c>
      <c r="J13" s="423"/>
      <c r="K13" s="422"/>
      <c r="L13" s="422"/>
      <c r="M13" s="446"/>
      <c r="N13" s="446"/>
      <c r="O13" s="446"/>
      <c r="P13" s="446"/>
      <c r="Q13" s="423"/>
      <c r="R13" s="423"/>
    </row>
    <row r="14" spans="1:18" ht="60" x14ac:dyDescent="0.25">
      <c r="A14" s="422">
        <v>3</v>
      </c>
      <c r="B14" s="422">
        <v>3</v>
      </c>
      <c r="C14" s="422">
        <v>5</v>
      </c>
      <c r="D14" s="422">
        <v>11</v>
      </c>
      <c r="E14" s="423" t="s">
        <v>3281</v>
      </c>
      <c r="F14" s="423" t="s">
        <v>3282</v>
      </c>
      <c r="G14" s="422" t="s">
        <v>3274</v>
      </c>
      <c r="H14" s="354" t="s">
        <v>3275</v>
      </c>
      <c r="I14" s="354" t="s">
        <v>3283</v>
      </c>
      <c r="J14" s="423" t="s">
        <v>3277</v>
      </c>
      <c r="K14" s="422"/>
      <c r="L14" s="422" t="s">
        <v>1905</v>
      </c>
      <c r="M14" s="446"/>
      <c r="N14" s="446">
        <v>140668</v>
      </c>
      <c r="O14" s="446"/>
      <c r="P14" s="446">
        <v>122208</v>
      </c>
      <c r="Q14" s="423" t="s">
        <v>3278</v>
      </c>
      <c r="R14" s="423" t="s">
        <v>3279</v>
      </c>
    </row>
    <row r="15" spans="1:18" ht="29.25" customHeight="1" x14ac:dyDescent="0.25">
      <c r="A15" s="422"/>
      <c r="B15" s="422"/>
      <c r="C15" s="422"/>
      <c r="D15" s="422"/>
      <c r="E15" s="423"/>
      <c r="F15" s="423"/>
      <c r="G15" s="422"/>
      <c r="H15" s="354" t="s">
        <v>3280</v>
      </c>
      <c r="I15" s="354">
        <v>3</v>
      </c>
      <c r="J15" s="423"/>
      <c r="K15" s="422"/>
      <c r="L15" s="422"/>
      <c r="M15" s="446"/>
      <c r="N15" s="446"/>
      <c r="O15" s="446"/>
      <c r="P15" s="446"/>
      <c r="Q15" s="423"/>
      <c r="R15" s="423"/>
    </row>
    <row r="16" spans="1:18" ht="71.25" customHeight="1" x14ac:dyDescent="0.25">
      <c r="A16" s="422">
        <v>4</v>
      </c>
      <c r="B16" s="422">
        <v>3</v>
      </c>
      <c r="C16" s="422">
        <v>1</v>
      </c>
      <c r="D16" s="423">
        <v>13</v>
      </c>
      <c r="E16" s="423" t="s">
        <v>3284</v>
      </c>
      <c r="F16" s="423" t="s">
        <v>3285</v>
      </c>
      <c r="G16" s="423" t="s">
        <v>3286</v>
      </c>
      <c r="H16" s="354" t="s">
        <v>1040</v>
      </c>
      <c r="I16" s="218" t="s">
        <v>215</v>
      </c>
      <c r="J16" s="423" t="s">
        <v>3287</v>
      </c>
      <c r="K16" s="479" t="s">
        <v>58</v>
      </c>
      <c r="L16" s="479"/>
      <c r="M16" s="446">
        <v>97953.600000000006</v>
      </c>
      <c r="N16" s="446"/>
      <c r="O16" s="446">
        <v>90953.600000000006</v>
      </c>
      <c r="P16" s="446"/>
      <c r="Q16" s="423" t="s">
        <v>3288</v>
      </c>
      <c r="R16" s="423" t="s">
        <v>3289</v>
      </c>
    </row>
    <row r="17" spans="1:18" ht="45.75" customHeight="1" x14ac:dyDescent="0.25">
      <c r="A17" s="422"/>
      <c r="B17" s="422"/>
      <c r="C17" s="422"/>
      <c r="D17" s="423"/>
      <c r="E17" s="423"/>
      <c r="F17" s="423"/>
      <c r="G17" s="423"/>
      <c r="H17" s="354" t="s">
        <v>2252</v>
      </c>
      <c r="I17" s="355">
        <v>100</v>
      </c>
      <c r="J17" s="423"/>
      <c r="K17" s="479"/>
      <c r="L17" s="479"/>
      <c r="M17" s="446"/>
      <c r="N17" s="446"/>
      <c r="O17" s="446"/>
      <c r="P17" s="446"/>
      <c r="Q17" s="423"/>
      <c r="R17" s="423"/>
    </row>
    <row r="18" spans="1:18" ht="69" customHeight="1" x14ac:dyDescent="0.25">
      <c r="A18" s="422"/>
      <c r="B18" s="422"/>
      <c r="C18" s="422"/>
      <c r="D18" s="423"/>
      <c r="E18" s="423"/>
      <c r="F18" s="423"/>
      <c r="G18" s="423"/>
      <c r="H18" s="354" t="s">
        <v>1041</v>
      </c>
      <c r="I18" s="354" t="s">
        <v>3290</v>
      </c>
      <c r="J18" s="423"/>
      <c r="K18" s="479"/>
      <c r="L18" s="479"/>
      <c r="M18" s="446"/>
      <c r="N18" s="446"/>
      <c r="O18" s="446"/>
      <c r="P18" s="446"/>
      <c r="Q18" s="423"/>
      <c r="R18" s="423"/>
    </row>
    <row r="19" spans="1:18" ht="30" x14ac:dyDescent="0.25">
      <c r="A19" s="422"/>
      <c r="B19" s="422"/>
      <c r="C19" s="422"/>
      <c r="D19" s="423"/>
      <c r="E19" s="423"/>
      <c r="F19" s="423"/>
      <c r="G19" s="423"/>
      <c r="H19" s="354" t="s">
        <v>3291</v>
      </c>
      <c r="I19" s="355">
        <v>100</v>
      </c>
      <c r="J19" s="423"/>
      <c r="K19" s="479"/>
      <c r="L19" s="479"/>
      <c r="M19" s="446"/>
      <c r="N19" s="446"/>
      <c r="O19" s="446"/>
      <c r="P19" s="446"/>
      <c r="Q19" s="423"/>
      <c r="R19" s="423"/>
    </row>
    <row r="20" spans="1:18" ht="30" x14ac:dyDescent="0.25">
      <c r="A20" s="440">
        <v>5</v>
      </c>
      <c r="B20" s="440">
        <v>3</v>
      </c>
      <c r="C20" s="440">
        <v>1</v>
      </c>
      <c r="D20" s="428">
        <v>6</v>
      </c>
      <c r="E20" s="428" t="s">
        <v>3292</v>
      </c>
      <c r="F20" s="428" t="s">
        <v>3293</v>
      </c>
      <c r="G20" s="428" t="s">
        <v>3294</v>
      </c>
      <c r="H20" s="354" t="s">
        <v>3295</v>
      </c>
      <c r="I20" s="218" t="s">
        <v>713</v>
      </c>
      <c r="J20" s="428" t="s">
        <v>3296</v>
      </c>
      <c r="K20" s="431" t="s">
        <v>58</v>
      </c>
      <c r="L20" s="431" t="s">
        <v>54</v>
      </c>
      <c r="M20" s="446">
        <v>70438.7</v>
      </c>
      <c r="N20" s="434">
        <v>101698.64</v>
      </c>
      <c r="O20" s="446">
        <v>70438.7</v>
      </c>
      <c r="P20" s="434">
        <v>101698.64</v>
      </c>
      <c r="Q20" s="428" t="s">
        <v>1042</v>
      </c>
      <c r="R20" s="428" t="s">
        <v>3297</v>
      </c>
    </row>
    <row r="21" spans="1:18" s="113" customFormat="1" ht="30" x14ac:dyDescent="0.25">
      <c r="A21" s="441"/>
      <c r="B21" s="441"/>
      <c r="C21" s="441"/>
      <c r="D21" s="429"/>
      <c r="E21" s="429"/>
      <c r="F21" s="429"/>
      <c r="G21" s="429"/>
      <c r="H21" s="354" t="s">
        <v>3298</v>
      </c>
      <c r="I21" s="355">
        <v>33</v>
      </c>
      <c r="J21" s="429"/>
      <c r="K21" s="432"/>
      <c r="L21" s="432"/>
      <c r="M21" s="446"/>
      <c r="N21" s="435"/>
      <c r="O21" s="446"/>
      <c r="P21" s="435"/>
      <c r="Q21" s="429"/>
      <c r="R21" s="429"/>
    </row>
    <row r="22" spans="1:18" s="113" customFormat="1" x14ac:dyDescent="0.25">
      <c r="A22" s="441"/>
      <c r="B22" s="441"/>
      <c r="C22" s="441"/>
      <c r="D22" s="429"/>
      <c r="E22" s="429"/>
      <c r="F22" s="429"/>
      <c r="G22" s="429"/>
      <c r="H22" s="354" t="s">
        <v>1040</v>
      </c>
      <c r="I22" s="354">
        <v>1</v>
      </c>
      <c r="J22" s="429"/>
      <c r="K22" s="432"/>
      <c r="L22" s="432"/>
      <c r="M22" s="446"/>
      <c r="N22" s="435"/>
      <c r="O22" s="446"/>
      <c r="P22" s="435"/>
      <c r="Q22" s="429"/>
      <c r="R22" s="429"/>
    </row>
    <row r="23" spans="1:18" s="113" customFormat="1" ht="30" x14ac:dyDescent="0.25">
      <c r="A23" s="442"/>
      <c r="B23" s="442"/>
      <c r="C23" s="442"/>
      <c r="D23" s="430"/>
      <c r="E23" s="430"/>
      <c r="F23" s="430"/>
      <c r="G23" s="430"/>
      <c r="H23" s="354" t="s">
        <v>2252</v>
      </c>
      <c r="I23" s="355">
        <v>52</v>
      </c>
      <c r="J23" s="430"/>
      <c r="K23" s="433"/>
      <c r="L23" s="433"/>
      <c r="M23" s="446"/>
      <c r="N23" s="436"/>
      <c r="O23" s="446"/>
      <c r="P23" s="436"/>
      <c r="Q23" s="430"/>
      <c r="R23" s="430"/>
    </row>
    <row r="24" spans="1:18" s="113" customFormat="1" x14ac:dyDescent="0.25">
      <c r="A24" s="422">
        <v>6</v>
      </c>
      <c r="B24" s="422">
        <v>3</v>
      </c>
      <c r="C24" s="423">
        <v>1</v>
      </c>
      <c r="D24" s="423">
        <v>6</v>
      </c>
      <c r="E24" s="423" t="s">
        <v>3299</v>
      </c>
      <c r="F24" s="423" t="s">
        <v>3300</v>
      </c>
      <c r="G24" s="423" t="s">
        <v>3301</v>
      </c>
      <c r="H24" s="354" t="s">
        <v>1043</v>
      </c>
      <c r="I24" s="218" t="s">
        <v>3302</v>
      </c>
      <c r="J24" s="423" t="s">
        <v>3303</v>
      </c>
      <c r="K24" s="479" t="s">
        <v>58</v>
      </c>
      <c r="L24" s="479" t="s">
        <v>54</v>
      </c>
      <c r="M24" s="446">
        <v>68518.820000000007</v>
      </c>
      <c r="N24" s="446">
        <v>164259.29999999999</v>
      </c>
      <c r="O24" s="446">
        <v>57858.82</v>
      </c>
      <c r="P24" s="446">
        <v>118784.3</v>
      </c>
      <c r="Q24" s="423" t="s">
        <v>3304</v>
      </c>
      <c r="R24" s="423" t="s">
        <v>3305</v>
      </c>
    </row>
    <row r="25" spans="1:18" s="113" customFormat="1" ht="30" x14ac:dyDescent="0.25">
      <c r="A25" s="422"/>
      <c r="B25" s="422"/>
      <c r="C25" s="423"/>
      <c r="D25" s="423"/>
      <c r="E25" s="423"/>
      <c r="F25" s="423"/>
      <c r="G25" s="423"/>
      <c r="H25" s="354" t="s">
        <v>3306</v>
      </c>
      <c r="I25" s="218" t="s">
        <v>859</v>
      </c>
      <c r="J25" s="423"/>
      <c r="K25" s="479"/>
      <c r="L25" s="479"/>
      <c r="M25" s="446"/>
      <c r="N25" s="446"/>
      <c r="O25" s="446"/>
      <c r="P25" s="446"/>
      <c r="Q25" s="423"/>
      <c r="R25" s="423"/>
    </row>
    <row r="26" spans="1:18" s="113" customFormat="1" x14ac:dyDescent="0.25">
      <c r="A26" s="422"/>
      <c r="B26" s="422"/>
      <c r="C26" s="422"/>
      <c r="D26" s="423"/>
      <c r="E26" s="423"/>
      <c r="F26" s="423"/>
      <c r="G26" s="423"/>
      <c r="H26" s="354" t="s">
        <v>1041</v>
      </c>
      <c r="I26" s="355">
        <v>9</v>
      </c>
      <c r="J26" s="423"/>
      <c r="K26" s="479"/>
      <c r="L26" s="479"/>
      <c r="M26" s="446"/>
      <c r="N26" s="446"/>
      <c r="O26" s="446"/>
      <c r="P26" s="446"/>
      <c r="Q26" s="423"/>
      <c r="R26" s="423"/>
    </row>
    <row r="27" spans="1:18" s="113" customFormat="1" ht="149.25" customHeight="1" x14ac:dyDescent="0.25">
      <c r="A27" s="422"/>
      <c r="B27" s="422"/>
      <c r="C27" s="422"/>
      <c r="D27" s="423"/>
      <c r="E27" s="423"/>
      <c r="F27" s="423"/>
      <c r="G27" s="423"/>
      <c r="H27" s="354" t="s">
        <v>3291</v>
      </c>
      <c r="I27" s="355">
        <v>720</v>
      </c>
      <c r="J27" s="423"/>
      <c r="K27" s="479"/>
      <c r="L27" s="479"/>
      <c r="M27" s="446"/>
      <c r="N27" s="446"/>
      <c r="O27" s="446"/>
      <c r="P27" s="446"/>
      <c r="Q27" s="423"/>
      <c r="R27" s="423"/>
    </row>
    <row r="28" spans="1:18" ht="30" x14ac:dyDescent="0.25">
      <c r="A28" s="422"/>
      <c r="B28" s="422"/>
      <c r="C28" s="422"/>
      <c r="D28" s="423"/>
      <c r="E28" s="423"/>
      <c r="F28" s="423"/>
      <c r="G28" s="423"/>
      <c r="H28" s="354" t="s">
        <v>712</v>
      </c>
      <c r="I28" s="357">
        <v>1</v>
      </c>
      <c r="J28" s="423"/>
      <c r="K28" s="479"/>
      <c r="L28" s="479"/>
      <c r="M28" s="446"/>
      <c r="N28" s="446"/>
      <c r="O28" s="446"/>
      <c r="P28" s="446"/>
      <c r="Q28" s="423"/>
      <c r="R28" s="423"/>
    </row>
    <row r="29" spans="1:18" x14ac:dyDescent="0.25">
      <c r="A29" s="422"/>
      <c r="B29" s="422"/>
      <c r="C29" s="422"/>
      <c r="D29" s="423"/>
      <c r="E29" s="423"/>
      <c r="F29" s="423"/>
      <c r="G29" s="423"/>
      <c r="H29" s="423" t="s">
        <v>3307</v>
      </c>
      <c r="I29" s="422">
        <v>10</v>
      </c>
      <c r="J29" s="423"/>
      <c r="K29" s="479"/>
      <c r="L29" s="479"/>
      <c r="M29" s="446"/>
      <c r="N29" s="446"/>
      <c r="O29" s="446"/>
      <c r="P29" s="446"/>
      <c r="Q29" s="423"/>
      <c r="R29" s="423"/>
    </row>
    <row r="30" spans="1:18" x14ac:dyDescent="0.25">
      <c r="A30" s="422"/>
      <c r="B30" s="422"/>
      <c r="C30" s="422"/>
      <c r="D30" s="423"/>
      <c r="E30" s="423"/>
      <c r="F30" s="423"/>
      <c r="G30" s="423"/>
      <c r="H30" s="423"/>
      <c r="I30" s="422"/>
      <c r="J30" s="423"/>
      <c r="K30" s="479"/>
      <c r="L30" s="479"/>
      <c r="M30" s="446"/>
      <c r="N30" s="446"/>
      <c r="O30" s="446"/>
      <c r="P30" s="446"/>
      <c r="Q30" s="423"/>
      <c r="R30" s="423"/>
    </row>
    <row r="31" spans="1:18" ht="143.25" customHeight="1" x14ac:dyDescent="0.25">
      <c r="A31" s="355">
        <v>7</v>
      </c>
      <c r="B31" s="355">
        <v>6</v>
      </c>
      <c r="C31" s="355">
        <v>5</v>
      </c>
      <c r="D31" s="354">
        <v>4</v>
      </c>
      <c r="E31" s="354" t="s">
        <v>3308</v>
      </c>
      <c r="F31" s="354" t="s">
        <v>3309</v>
      </c>
      <c r="G31" s="354" t="s">
        <v>1808</v>
      </c>
      <c r="H31" s="354" t="s">
        <v>3310</v>
      </c>
      <c r="I31" s="218" t="s">
        <v>3311</v>
      </c>
      <c r="J31" s="354" t="s">
        <v>3312</v>
      </c>
      <c r="K31" s="358" t="s">
        <v>840</v>
      </c>
      <c r="L31" s="358" t="s">
        <v>3313</v>
      </c>
      <c r="M31" s="356">
        <v>28013.14</v>
      </c>
      <c r="N31" s="356">
        <v>45700.71</v>
      </c>
      <c r="O31" s="356">
        <v>28013.14</v>
      </c>
      <c r="P31" s="356">
        <v>45700.71</v>
      </c>
      <c r="Q31" s="354" t="s">
        <v>3314</v>
      </c>
      <c r="R31" s="354" t="s">
        <v>3315</v>
      </c>
    </row>
    <row r="32" spans="1:18" s="20" customFormat="1" ht="107.25" customHeight="1" x14ac:dyDescent="0.25">
      <c r="A32" s="404">
        <v>8</v>
      </c>
      <c r="B32" s="404">
        <v>1</v>
      </c>
      <c r="C32" s="404">
        <v>1</v>
      </c>
      <c r="D32" s="403">
        <v>6</v>
      </c>
      <c r="E32" s="403" t="s">
        <v>3316</v>
      </c>
      <c r="F32" s="403" t="s">
        <v>3317</v>
      </c>
      <c r="G32" s="403" t="s">
        <v>3318</v>
      </c>
      <c r="H32" s="403" t="s">
        <v>3319</v>
      </c>
      <c r="I32" s="218" t="s">
        <v>3320</v>
      </c>
      <c r="J32" s="403" t="s">
        <v>3321</v>
      </c>
      <c r="K32" s="406" t="s">
        <v>840</v>
      </c>
      <c r="L32" s="406" t="s">
        <v>54</v>
      </c>
      <c r="M32" s="405">
        <v>75241.320000000007</v>
      </c>
      <c r="N32" s="405">
        <v>24668.36</v>
      </c>
      <c r="O32" s="405">
        <v>75241.320000000007</v>
      </c>
      <c r="P32" s="405">
        <v>24668.36</v>
      </c>
      <c r="Q32" s="403" t="s">
        <v>3322</v>
      </c>
      <c r="R32" s="403" t="s">
        <v>3323</v>
      </c>
    </row>
    <row r="33" spans="1:18" ht="60" x14ac:dyDescent="0.25">
      <c r="A33" s="355">
        <v>9</v>
      </c>
      <c r="B33" s="355">
        <v>1</v>
      </c>
      <c r="C33" s="355">
        <v>1</v>
      </c>
      <c r="D33" s="355">
        <v>6</v>
      </c>
      <c r="E33" s="355" t="s">
        <v>3324</v>
      </c>
      <c r="F33" s="355" t="s">
        <v>3325</v>
      </c>
      <c r="G33" s="355" t="s">
        <v>3326</v>
      </c>
      <c r="H33" s="354" t="s">
        <v>3327</v>
      </c>
      <c r="I33" s="355" t="s">
        <v>3328</v>
      </c>
      <c r="J33" s="354" t="s">
        <v>3329</v>
      </c>
      <c r="K33" s="355" t="s">
        <v>840</v>
      </c>
      <c r="L33" s="359" t="s">
        <v>852</v>
      </c>
      <c r="M33" s="356">
        <v>22197.68</v>
      </c>
      <c r="N33" s="356">
        <v>101316.71</v>
      </c>
      <c r="O33" s="356">
        <v>22197.68</v>
      </c>
      <c r="P33" s="356">
        <v>101316.71</v>
      </c>
      <c r="Q33" s="354" t="s">
        <v>3322</v>
      </c>
      <c r="R33" s="354" t="s">
        <v>3323</v>
      </c>
    </row>
    <row r="34" spans="1:18" ht="126.75" customHeight="1" x14ac:dyDescent="0.25">
      <c r="A34" s="355">
        <v>10</v>
      </c>
      <c r="B34" s="355">
        <v>1</v>
      </c>
      <c r="C34" s="355">
        <v>3</v>
      </c>
      <c r="D34" s="355">
        <v>13</v>
      </c>
      <c r="E34" s="354" t="s">
        <v>3330</v>
      </c>
      <c r="F34" s="354" t="s">
        <v>3331</v>
      </c>
      <c r="G34" s="355" t="s">
        <v>3318</v>
      </c>
      <c r="H34" s="354" t="s">
        <v>3332</v>
      </c>
      <c r="I34" s="218" t="s">
        <v>3320</v>
      </c>
      <c r="J34" s="354" t="s">
        <v>3333</v>
      </c>
      <c r="K34" s="355" t="s">
        <v>840</v>
      </c>
      <c r="L34" s="355" t="s">
        <v>855</v>
      </c>
      <c r="M34" s="356">
        <v>21500</v>
      </c>
      <c r="N34" s="356">
        <v>40500</v>
      </c>
      <c r="O34" s="356">
        <v>18000</v>
      </c>
      <c r="P34" s="356">
        <v>37000</v>
      </c>
      <c r="Q34" s="354" t="s">
        <v>3334</v>
      </c>
      <c r="R34" s="354" t="s">
        <v>3335</v>
      </c>
    </row>
    <row r="35" spans="1:18" s="20" customFormat="1" ht="96" customHeight="1" x14ac:dyDescent="0.25">
      <c r="A35" s="423">
        <v>11</v>
      </c>
      <c r="B35" s="423" t="s">
        <v>3336</v>
      </c>
      <c r="C35" s="422">
        <v>1</v>
      </c>
      <c r="D35" s="423">
        <v>6</v>
      </c>
      <c r="E35" s="423" t="s">
        <v>3338</v>
      </c>
      <c r="F35" s="423" t="s">
        <v>3339</v>
      </c>
      <c r="G35" s="423" t="s">
        <v>2251</v>
      </c>
      <c r="H35" s="423" t="s">
        <v>1040</v>
      </c>
      <c r="I35" s="423">
        <v>3</v>
      </c>
      <c r="J35" s="423" t="s">
        <v>3340</v>
      </c>
      <c r="K35" s="423" t="s">
        <v>453</v>
      </c>
      <c r="L35" s="423" t="s">
        <v>54</v>
      </c>
      <c r="M35" s="452">
        <v>0</v>
      </c>
      <c r="N35" s="452">
        <v>92660</v>
      </c>
      <c r="O35" s="452">
        <v>0</v>
      </c>
      <c r="P35" s="452">
        <v>75860</v>
      </c>
      <c r="Q35" s="423" t="s">
        <v>3341</v>
      </c>
      <c r="R35" s="423" t="s">
        <v>3342</v>
      </c>
    </row>
    <row r="36" spans="1:18" s="20" customFormat="1" ht="60.75" customHeight="1" x14ac:dyDescent="0.25">
      <c r="A36" s="423"/>
      <c r="B36" s="423"/>
      <c r="C36" s="422"/>
      <c r="D36" s="423"/>
      <c r="E36" s="423"/>
      <c r="F36" s="423"/>
      <c r="G36" s="423"/>
      <c r="H36" s="423"/>
      <c r="I36" s="423"/>
      <c r="J36" s="423"/>
      <c r="K36" s="423"/>
      <c r="L36" s="423"/>
      <c r="M36" s="452"/>
      <c r="N36" s="452"/>
      <c r="O36" s="452"/>
      <c r="P36" s="452"/>
      <c r="Q36" s="423"/>
      <c r="R36" s="423"/>
    </row>
    <row r="37" spans="1:18" s="20" customFormat="1" ht="86.25" customHeight="1" x14ac:dyDescent="0.25">
      <c r="A37" s="423"/>
      <c r="B37" s="423"/>
      <c r="C37" s="422"/>
      <c r="D37" s="423"/>
      <c r="E37" s="423"/>
      <c r="F37" s="423"/>
      <c r="G37" s="423"/>
      <c r="H37" s="403" t="s">
        <v>3343</v>
      </c>
      <c r="I37" s="403">
        <v>800</v>
      </c>
      <c r="J37" s="423"/>
      <c r="K37" s="423"/>
      <c r="L37" s="423"/>
      <c r="M37" s="452"/>
      <c r="N37" s="452"/>
      <c r="O37" s="452"/>
      <c r="P37" s="452"/>
      <c r="Q37" s="423"/>
      <c r="R37" s="423"/>
    </row>
    <row r="38" spans="1:18" s="113" customFormat="1" ht="54.75" customHeight="1" x14ac:dyDescent="0.25">
      <c r="A38" s="423">
        <v>12</v>
      </c>
      <c r="B38" s="423" t="s">
        <v>70</v>
      </c>
      <c r="C38" s="422">
        <v>1</v>
      </c>
      <c r="D38" s="423">
        <v>6</v>
      </c>
      <c r="E38" s="423" t="s">
        <v>3344</v>
      </c>
      <c r="F38" s="423" t="s">
        <v>3345</v>
      </c>
      <c r="G38" s="423" t="s">
        <v>3346</v>
      </c>
      <c r="H38" s="354" t="s">
        <v>1041</v>
      </c>
      <c r="I38" s="354">
        <v>16</v>
      </c>
      <c r="J38" s="423" t="s">
        <v>3347</v>
      </c>
      <c r="K38" s="423" t="s">
        <v>58</v>
      </c>
      <c r="L38" s="423" t="s">
        <v>58</v>
      </c>
      <c r="M38" s="452">
        <v>87287.14</v>
      </c>
      <c r="N38" s="452">
        <v>36853.78</v>
      </c>
      <c r="O38" s="452">
        <v>72800.5</v>
      </c>
      <c r="P38" s="452">
        <v>22367.14</v>
      </c>
      <c r="Q38" s="423" t="s">
        <v>2038</v>
      </c>
      <c r="R38" s="423" t="s">
        <v>3348</v>
      </c>
    </row>
    <row r="39" spans="1:18" ht="47.25" customHeight="1" x14ac:dyDescent="0.25">
      <c r="A39" s="423"/>
      <c r="B39" s="423"/>
      <c r="C39" s="422"/>
      <c r="D39" s="423"/>
      <c r="E39" s="423"/>
      <c r="F39" s="423"/>
      <c r="G39" s="423"/>
      <c r="H39" s="354" t="s">
        <v>3291</v>
      </c>
      <c r="I39" s="354">
        <v>176</v>
      </c>
      <c r="J39" s="423"/>
      <c r="K39" s="423"/>
      <c r="L39" s="423"/>
      <c r="M39" s="452"/>
      <c r="N39" s="452"/>
      <c r="O39" s="452"/>
      <c r="P39" s="452"/>
      <c r="Q39" s="423"/>
      <c r="R39" s="423"/>
    </row>
    <row r="40" spans="1:18" ht="324" customHeight="1" x14ac:dyDescent="0.25">
      <c r="A40" s="423"/>
      <c r="B40" s="423"/>
      <c r="C40" s="422"/>
      <c r="D40" s="423"/>
      <c r="E40" s="423"/>
      <c r="F40" s="423"/>
      <c r="G40" s="423"/>
      <c r="H40" s="354" t="s">
        <v>3349</v>
      </c>
      <c r="I40" s="354" t="s">
        <v>3350</v>
      </c>
      <c r="J40" s="423"/>
      <c r="K40" s="423"/>
      <c r="L40" s="423"/>
      <c r="M40" s="452"/>
      <c r="N40" s="452"/>
      <c r="O40" s="452"/>
      <c r="P40" s="452"/>
      <c r="Q40" s="423"/>
      <c r="R40" s="423"/>
    </row>
    <row r="41" spans="1:18" ht="90" x14ac:dyDescent="0.25">
      <c r="A41" s="423"/>
      <c r="B41" s="423"/>
      <c r="C41" s="422"/>
      <c r="D41" s="423"/>
      <c r="E41" s="423"/>
      <c r="F41" s="423"/>
      <c r="G41" s="423"/>
      <c r="H41" s="354" t="s">
        <v>3351</v>
      </c>
      <c r="I41" s="354" t="s">
        <v>3352</v>
      </c>
      <c r="J41" s="423"/>
      <c r="K41" s="423"/>
      <c r="L41" s="423"/>
      <c r="M41" s="452"/>
      <c r="N41" s="452"/>
      <c r="O41" s="452"/>
      <c r="P41" s="452"/>
      <c r="Q41" s="423"/>
      <c r="R41" s="423"/>
    </row>
    <row r="42" spans="1:18" ht="111.75" customHeight="1" x14ac:dyDescent="0.25">
      <c r="A42" s="423">
        <v>13</v>
      </c>
      <c r="B42" s="423" t="s">
        <v>3336</v>
      </c>
      <c r="C42" s="422">
        <v>1</v>
      </c>
      <c r="D42" s="423">
        <v>13</v>
      </c>
      <c r="E42" s="423" t="s">
        <v>3353</v>
      </c>
      <c r="F42" s="423" t="s">
        <v>3354</v>
      </c>
      <c r="G42" s="423" t="s">
        <v>3355</v>
      </c>
      <c r="H42" s="423" t="s">
        <v>3356</v>
      </c>
      <c r="I42" s="423">
        <v>12</v>
      </c>
      <c r="J42" s="423" t="s">
        <v>3357</v>
      </c>
      <c r="K42" s="423" t="s">
        <v>54</v>
      </c>
      <c r="L42" s="423" t="s">
        <v>3358</v>
      </c>
      <c r="M42" s="452">
        <v>438861.74</v>
      </c>
      <c r="N42" s="452">
        <v>0</v>
      </c>
      <c r="O42" s="452">
        <v>438861.74</v>
      </c>
      <c r="P42" s="452">
        <v>0</v>
      </c>
      <c r="Q42" s="423" t="s">
        <v>3359</v>
      </c>
      <c r="R42" s="423" t="s">
        <v>3360</v>
      </c>
    </row>
    <row r="43" spans="1:18" x14ac:dyDescent="0.25">
      <c r="A43" s="423"/>
      <c r="B43" s="423"/>
      <c r="C43" s="422"/>
      <c r="D43" s="423"/>
      <c r="E43" s="423"/>
      <c r="F43" s="423"/>
      <c r="G43" s="423"/>
      <c r="H43" s="423"/>
      <c r="I43" s="423"/>
      <c r="J43" s="423"/>
      <c r="K43" s="423"/>
      <c r="L43" s="423"/>
      <c r="M43" s="452"/>
      <c r="N43" s="452"/>
      <c r="O43" s="452"/>
      <c r="P43" s="452"/>
      <c r="Q43" s="423"/>
      <c r="R43" s="423"/>
    </row>
    <row r="44" spans="1:18" ht="87" customHeight="1" x14ac:dyDescent="0.25">
      <c r="A44" s="423"/>
      <c r="B44" s="423"/>
      <c r="C44" s="422"/>
      <c r="D44" s="423"/>
      <c r="E44" s="423"/>
      <c r="F44" s="423"/>
      <c r="G44" s="423"/>
      <c r="H44" s="354" t="s">
        <v>3361</v>
      </c>
      <c r="I44" s="354">
        <v>1</v>
      </c>
      <c r="J44" s="423"/>
      <c r="K44" s="423"/>
      <c r="L44" s="423"/>
      <c r="M44" s="452"/>
      <c r="N44" s="452"/>
      <c r="O44" s="452"/>
      <c r="P44" s="452"/>
      <c r="Q44" s="423"/>
      <c r="R44" s="423"/>
    </row>
    <row r="45" spans="1:18" ht="38.25" customHeight="1" x14ac:dyDescent="0.25">
      <c r="A45" s="423"/>
      <c r="B45" s="423"/>
      <c r="C45" s="422"/>
      <c r="D45" s="423"/>
      <c r="E45" s="423"/>
      <c r="F45" s="423"/>
      <c r="G45" s="423"/>
      <c r="H45" s="354" t="s">
        <v>3362</v>
      </c>
      <c r="I45" s="354" t="s">
        <v>3363</v>
      </c>
      <c r="J45" s="423"/>
      <c r="K45" s="423"/>
      <c r="L45" s="423"/>
      <c r="M45" s="452"/>
      <c r="N45" s="452"/>
      <c r="O45" s="452"/>
      <c r="P45" s="452"/>
      <c r="Q45" s="423"/>
      <c r="R45" s="423"/>
    </row>
    <row r="46" spans="1:18" ht="66.75" customHeight="1" x14ac:dyDescent="0.25">
      <c r="A46" s="422">
        <v>14</v>
      </c>
      <c r="B46" s="422" t="s">
        <v>38</v>
      </c>
      <c r="C46" s="422">
        <v>1</v>
      </c>
      <c r="D46" s="423">
        <v>6</v>
      </c>
      <c r="E46" s="423" t="s">
        <v>3364</v>
      </c>
      <c r="F46" s="423" t="s">
        <v>3365</v>
      </c>
      <c r="G46" s="423" t="s">
        <v>3366</v>
      </c>
      <c r="H46" s="354" t="s">
        <v>66</v>
      </c>
      <c r="I46" s="218" t="s">
        <v>713</v>
      </c>
      <c r="J46" s="423" t="s">
        <v>3367</v>
      </c>
      <c r="K46" s="479"/>
      <c r="L46" s="479" t="s">
        <v>855</v>
      </c>
      <c r="M46" s="446"/>
      <c r="N46" s="446">
        <v>368464.95</v>
      </c>
      <c r="O46" s="446"/>
      <c r="P46" s="446">
        <v>365539.95</v>
      </c>
      <c r="Q46" s="423" t="s">
        <v>3368</v>
      </c>
      <c r="R46" s="423" t="s">
        <v>3369</v>
      </c>
    </row>
    <row r="47" spans="1:18" ht="107.25" customHeight="1" x14ac:dyDescent="0.25">
      <c r="A47" s="422"/>
      <c r="B47" s="422"/>
      <c r="C47" s="422"/>
      <c r="D47" s="422"/>
      <c r="E47" s="422"/>
      <c r="F47" s="422"/>
      <c r="G47" s="422"/>
      <c r="H47" s="354" t="s">
        <v>1706</v>
      </c>
      <c r="I47" s="218" t="s">
        <v>362</v>
      </c>
      <c r="J47" s="422"/>
      <c r="K47" s="422"/>
      <c r="L47" s="422"/>
      <c r="M47" s="446"/>
      <c r="N47" s="446"/>
      <c r="O47" s="446"/>
      <c r="P47" s="446"/>
      <c r="Q47" s="422"/>
      <c r="R47" s="422"/>
    </row>
    <row r="48" spans="1:18" ht="57" customHeight="1" x14ac:dyDescent="0.25">
      <c r="A48" s="422"/>
      <c r="B48" s="422"/>
      <c r="C48" s="422"/>
      <c r="D48" s="422"/>
      <c r="E48" s="422"/>
      <c r="F48" s="422"/>
      <c r="G48" s="422"/>
      <c r="H48" s="355" t="s">
        <v>1040</v>
      </c>
      <c r="I48" s="355">
        <v>1</v>
      </c>
      <c r="J48" s="422"/>
      <c r="K48" s="422"/>
      <c r="L48" s="422"/>
      <c r="M48" s="446"/>
      <c r="N48" s="446"/>
      <c r="O48" s="446"/>
      <c r="P48" s="446"/>
      <c r="Q48" s="422"/>
      <c r="R48" s="422"/>
    </row>
    <row r="49" spans="1:18" x14ac:dyDescent="0.25">
      <c r="A49" s="422"/>
      <c r="B49" s="422"/>
      <c r="C49" s="422"/>
      <c r="D49" s="422"/>
      <c r="E49" s="422"/>
      <c r="F49" s="422"/>
      <c r="G49" s="422"/>
      <c r="H49" s="355" t="s">
        <v>818</v>
      </c>
      <c r="I49" s="355">
        <v>100</v>
      </c>
      <c r="J49" s="422"/>
      <c r="K49" s="422"/>
      <c r="L49" s="422"/>
      <c r="M49" s="446"/>
      <c r="N49" s="446"/>
      <c r="O49" s="446"/>
      <c r="P49" s="446"/>
      <c r="Q49" s="422"/>
      <c r="R49" s="422"/>
    </row>
    <row r="50" spans="1:18" ht="42" customHeight="1" x14ac:dyDescent="0.25">
      <c r="A50" s="422"/>
      <c r="B50" s="422"/>
      <c r="C50" s="422"/>
      <c r="D50" s="422"/>
      <c r="E50" s="422"/>
      <c r="F50" s="422"/>
      <c r="G50" s="422"/>
      <c r="H50" s="354" t="s">
        <v>3370</v>
      </c>
      <c r="I50" s="355">
        <v>300</v>
      </c>
      <c r="J50" s="422"/>
      <c r="K50" s="422"/>
      <c r="L50" s="422"/>
      <c r="M50" s="446"/>
      <c r="N50" s="446"/>
      <c r="O50" s="446"/>
      <c r="P50" s="446"/>
      <c r="Q50" s="422"/>
      <c r="R50" s="422"/>
    </row>
    <row r="51" spans="1:18" ht="42" customHeight="1" x14ac:dyDescent="0.25">
      <c r="A51" s="423">
        <v>15</v>
      </c>
      <c r="B51" s="884" t="s">
        <v>70</v>
      </c>
      <c r="C51" s="423">
        <v>1.3</v>
      </c>
      <c r="D51" s="423">
        <v>13</v>
      </c>
      <c r="E51" s="423" t="s">
        <v>3371</v>
      </c>
      <c r="F51" s="423" t="s">
        <v>3372</v>
      </c>
      <c r="G51" s="423" t="s">
        <v>3373</v>
      </c>
      <c r="H51" s="354" t="s">
        <v>1043</v>
      </c>
      <c r="I51" s="355">
        <v>4</v>
      </c>
      <c r="J51" s="423" t="s">
        <v>3374</v>
      </c>
      <c r="K51" s="423"/>
      <c r="L51" s="423" t="s">
        <v>824</v>
      </c>
      <c r="M51" s="447"/>
      <c r="N51" s="446">
        <v>71874.13</v>
      </c>
      <c r="O51" s="447"/>
      <c r="P51" s="446">
        <v>53314.13</v>
      </c>
      <c r="Q51" s="423" t="s">
        <v>3375</v>
      </c>
      <c r="R51" s="423" t="s">
        <v>3376</v>
      </c>
    </row>
    <row r="52" spans="1:18" ht="42" customHeight="1" x14ac:dyDescent="0.25">
      <c r="A52" s="423"/>
      <c r="B52" s="884"/>
      <c r="C52" s="423"/>
      <c r="D52" s="423"/>
      <c r="E52" s="423"/>
      <c r="F52" s="423"/>
      <c r="G52" s="422"/>
      <c r="H52" s="355" t="s">
        <v>818</v>
      </c>
      <c r="I52" s="355">
        <v>40</v>
      </c>
      <c r="J52" s="423"/>
      <c r="K52" s="423"/>
      <c r="L52" s="423"/>
      <c r="M52" s="447"/>
      <c r="N52" s="446"/>
      <c r="O52" s="447"/>
      <c r="P52" s="446"/>
      <c r="Q52" s="423"/>
      <c r="R52" s="423"/>
    </row>
    <row r="53" spans="1:18" ht="42" customHeight="1" x14ac:dyDescent="0.25">
      <c r="A53" s="423"/>
      <c r="B53" s="884"/>
      <c r="C53" s="423"/>
      <c r="D53" s="423"/>
      <c r="E53" s="423"/>
      <c r="F53" s="423"/>
      <c r="G53" s="422"/>
      <c r="H53" s="354" t="s">
        <v>3370</v>
      </c>
      <c r="I53" s="355">
        <v>40</v>
      </c>
      <c r="J53" s="423"/>
      <c r="K53" s="423"/>
      <c r="L53" s="423"/>
      <c r="M53" s="447"/>
      <c r="N53" s="446"/>
      <c r="O53" s="447"/>
      <c r="P53" s="446"/>
      <c r="Q53" s="423"/>
      <c r="R53" s="423"/>
    </row>
    <row r="54" spans="1:18" ht="42" customHeight="1" x14ac:dyDescent="0.25">
      <c r="A54" s="423"/>
      <c r="B54" s="884"/>
      <c r="C54" s="423"/>
      <c r="D54" s="423"/>
      <c r="E54" s="423"/>
      <c r="F54" s="423"/>
      <c r="G54" s="422"/>
      <c r="H54" s="354" t="s">
        <v>3377</v>
      </c>
      <c r="I54" s="355">
        <v>1</v>
      </c>
      <c r="J54" s="423"/>
      <c r="K54" s="423"/>
      <c r="L54" s="423"/>
      <c r="M54" s="447"/>
      <c r="N54" s="446"/>
      <c r="O54" s="447"/>
      <c r="P54" s="446"/>
      <c r="Q54" s="423"/>
      <c r="R54" s="423"/>
    </row>
    <row r="55" spans="1:18" ht="80.25" customHeight="1" x14ac:dyDescent="0.25">
      <c r="A55" s="422">
        <v>16</v>
      </c>
      <c r="B55" s="422" t="s">
        <v>70</v>
      </c>
      <c r="C55" s="422">
        <v>1</v>
      </c>
      <c r="D55" s="422">
        <v>13</v>
      </c>
      <c r="E55" s="422" t="s">
        <v>3378</v>
      </c>
      <c r="F55" s="423" t="s">
        <v>3379</v>
      </c>
      <c r="G55" s="423" t="s">
        <v>3380</v>
      </c>
      <c r="H55" s="355" t="s">
        <v>3381</v>
      </c>
      <c r="I55" s="355">
        <v>15</v>
      </c>
      <c r="J55" s="423" t="s">
        <v>3382</v>
      </c>
      <c r="K55" s="422"/>
      <c r="L55" s="422" t="s">
        <v>2668</v>
      </c>
      <c r="M55" s="452"/>
      <c r="N55" s="452">
        <v>260295.31</v>
      </c>
      <c r="O55" s="452"/>
      <c r="P55" s="452">
        <v>260295.31</v>
      </c>
      <c r="Q55" s="423" t="s">
        <v>3383</v>
      </c>
      <c r="R55" s="423" t="s">
        <v>3384</v>
      </c>
    </row>
    <row r="56" spans="1:18" ht="96.75" customHeight="1" x14ac:dyDescent="0.25">
      <c r="A56" s="422"/>
      <c r="B56" s="422"/>
      <c r="C56" s="422"/>
      <c r="D56" s="422"/>
      <c r="E56" s="422"/>
      <c r="F56" s="422"/>
      <c r="G56" s="422"/>
      <c r="H56" s="355" t="s">
        <v>3385</v>
      </c>
      <c r="I56" s="355">
        <v>15</v>
      </c>
      <c r="J56" s="422"/>
      <c r="K56" s="422"/>
      <c r="L56" s="422"/>
      <c r="M56" s="452"/>
      <c r="N56" s="452"/>
      <c r="O56" s="452"/>
      <c r="P56" s="452"/>
      <c r="Q56" s="423"/>
      <c r="R56" s="423"/>
    </row>
    <row r="57" spans="1:18" ht="96.75" customHeight="1" x14ac:dyDescent="0.25">
      <c r="A57" s="440">
        <v>17</v>
      </c>
      <c r="B57" s="440" t="s">
        <v>59</v>
      </c>
      <c r="C57" s="440">
        <v>1</v>
      </c>
      <c r="D57" s="440">
        <v>6</v>
      </c>
      <c r="E57" s="428" t="s">
        <v>3386</v>
      </c>
      <c r="F57" s="428" t="s">
        <v>3387</v>
      </c>
      <c r="G57" s="428" t="s">
        <v>3388</v>
      </c>
      <c r="H57" s="354" t="s">
        <v>3389</v>
      </c>
      <c r="I57" s="355">
        <v>15</v>
      </c>
      <c r="J57" s="428" t="s">
        <v>3390</v>
      </c>
      <c r="K57" s="440" t="s">
        <v>3391</v>
      </c>
      <c r="L57" s="440"/>
      <c r="M57" s="434">
        <v>125089.9</v>
      </c>
      <c r="N57" s="434"/>
      <c r="O57" s="434">
        <v>95099.9</v>
      </c>
      <c r="P57" s="437"/>
      <c r="Q57" s="428" t="s">
        <v>3392</v>
      </c>
      <c r="R57" s="428" t="s">
        <v>3393</v>
      </c>
    </row>
    <row r="58" spans="1:18" ht="45" x14ac:dyDescent="0.25">
      <c r="A58" s="441"/>
      <c r="B58" s="441"/>
      <c r="C58" s="441"/>
      <c r="D58" s="441"/>
      <c r="E58" s="429"/>
      <c r="F58" s="429"/>
      <c r="G58" s="429"/>
      <c r="H58" s="354" t="s">
        <v>3394</v>
      </c>
      <c r="I58" s="355">
        <v>19</v>
      </c>
      <c r="J58" s="429"/>
      <c r="K58" s="441"/>
      <c r="L58" s="441"/>
      <c r="M58" s="435"/>
      <c r="N58" s="435"/>
      <c r="O58" s="435"/>
      <c r="P58" s="438"/>
      <c r="Q58" s="429"/>
      <c r="R58" s="429"/>
    </row>
    <row r="59" spans="1:18" ht="185.25" customHeight="1" x14ac:dyDescent="0.25">
      <c r="A59" s="441"/>
      <c r="B59" s="441"/>
      <c r="C59" s="441"/>
      <c r="D59" s="441"/>
      <c r="E59" s="429"/>
      <c r="F59" s="429"/>
      <c r="G59" s="429"/>
      <c r="H59" s="354" t="s">
        <v>3395</v>
      </c>
      <c r="I59" s="355">
        <v>15</v>
      </c>
      <c r="J59" s="423" t="s">
        <v>3396</v>
      </c>
      <c r="K59" s="441"/>
      <c r="L59" s="441"/>
      <c r="M59" s="435"/>
      <c r="N59" s="435"/>
      <c r="O59" s="435"/>
      <c r="P59" s="438"/>
      <c r="Q59" s="429"/>
      <c r="R59" s="429"/>
    </row>
    <row r="60" spans="1:18" ht="185.25" customHeight="1" x14ac:dyDescent="0.25">
      <c r="A60" s="442"/>
      <c r="B60" s="442"/>
      <c r="C60" s="442"/>
      <c r="D60" s="442"/>
      <c r="E60" s="430"/>
      <c r="F60" s="430"/>
      <c r="G60" s="430"/>
      <c r="H60" s="354" t="s">
        <v>3397</v>
      </c>
      <c r="I60" s="355">
        <v>24</v>
      </c>
      <c r="J60" s="423"/>
      <c r="K60" s="442"/>
      <c r="L60" s="442"/>
      <c r="M60" s="436"/>
      <c r="N60" s="436"/>
      <c r="O60" s="436"/>
      <c r="P60" s="439"/>
      <c r="Q60" s="430"/>
      <c r="R60" s="430"/>
    </row>
    <row r="61" spans="1:18" ht="30" x14ac:dyDescent="0.25">
      <c r="A61" s="422">
        <v>18</v>
      </c>
      <c r="B61" s="422">
        <v>2</v>
      </c>
      <c r="C61" s="422">
        <v>1</v>
      </c>
      <c r="D61" s="423">
        <v>9</v>
      </c>
      <c r="E61" s="423" t="s">
        <v>3398</v>
      </c>
      <c r="F61" s="423" t="s">
        <v>3399</v>
      </c>
      <c r="G61" s="423" t="s">
        <v>382</v>
      </c>
      <c r="H61" s="354" t="s">
        <v>66</v>
      </c>
      <c r="I61" s="218" t="s">
        <v>331</v>
      </c>
      <c r="J61" s="423" t="s">
        <v>3400</v>
      </c>
      <c r="K61" s="479" t="s">
        <v>453</v>
      </c>
      <c r="L61" s="479" t="s">
        <v>3401</v>
      </c>
      <c r="M61" s="446">
        <v>0</v>
      </c>
      <c r="N61" s="446">
        <v>112288.8</v>
      </c>
      <c r="O61" s="446">
        <v>0</v>
      </c>
      <c r="P61" s="446">
        <v>89938.8</v>
      </c>
      <c r="Q61" s="423" t="s">
        <v>3341</v>
      </c>
      <c r="R61" s="423" t="s">
        <v>3402</v>
      </c>
    </row>
    <row r="62" spans="1:18" ht="180.75" customHeight="1" x14ac:dyDescent="0.25">
      <c r="A62" s="422"/>
      <c r="B62" s="422"/>
      <c r="C62" s="422"/>
      <c r="D62" s="423"/>
      <c r="E62" s="423"/>
      <c r="F62" s="423"/>
      <c r="G62" s="423"/>
      <c r="H62" s="354" t="s">
        <v>1706</v>
      </c>
      <c r="I62" s="218" t="s">
        <v>2708</v>
      </c>
      <c r="J62" s="423"/>
      <c r="K62" s="479"/>
      <c r="L62" s="479"/>
      <c r="M62" s="446"/>
      <c r="N62" s="446"/>
      <c r="O62" s="446"/>
      <c r="P62" s="446"/>
      <c r="Q62" s="423"/>
      <c r="R62" s="423"/>
    </row>
    <row r="63" spans="1:18" x14ac:dyDescent="0.25">
      <c r="A63" s="422">
        <v>19</v>
      </c>
      <c r="B63" s="422">
        <v>2</v>
      </c>
      <c r="C63" s="422">
        <v>1</v>
      </c>
      <c r="D63" s="423">
        <v>6</v>
      </c>
      <c r="E63" s="423" t="s">
        <v>3403</v>
      </c>
      <c r="F63" s="423" t="s">
        <v>3404</v>
      </c>
      <c r="G63" s="423" t="s">
        <v>3405</v>
      </c>
      <c r="H63" s="354" t="s">
        <v>3406</v>
      </c>
      <c r="I63" s="218" t="s">
        <v>832</v>
      </c>
      <c r="J63" s="423" t="s">
        <v>3407</v>
      </c>
      <c r="K63" s="479" t="s">
        <v>3391</v>
      </c>
      <c r="L63" s="479" t="s">
        <v>3401</v>
      </c>
      <c r="M63" s="446">
        <v>384858.74</v>
      </c>
      <c r="N63" s="446">
        <v>384858.74</v>
      </c>
      <c r="O63" s="446">
        <v>347966.04</v>
      </c>
      <c r="P63" s="446">
        <v>347966.04</v>
      </c>
      <c r="Q63" s="423" t="s">
        <v>3408</v>
      </c>
      <c r="R63" s="423" t="s">
        <v>3409</v>
      </c>
    </row>
    <row r="64" spans="1:18" x14ac:dyDescent="0.25">
      <c r="A64" s="422"/>
      <c r="B64" s="422"/>
      <c r="C64" s="422"/>
      <c r="D64" s="423"/>
      <c r="E64" s="423"/>
      <c r="F64" s="423"/>
      <c r="G64" s="423"/>
      <c r="H64" s="354" t="s">
        <v>1706</v>
      </c>
      <c r="I64" s="218" t="s">
        <v>2619</v>
      </c>
      <c r="J64" s="423"/>
      <c r="K64" s="479"/>
      <c r="L64" s="479"/>
      <c r="M64" s="446"/>
      <c r="N64" s="446"/>
      <c r="O64" s="446"/>
      <c r="P64" s="446"/>
      <c r="Q64" s="423"/>
      <c r="R64" s="423"/>
    </row>
    <row r="65" spans="1:18" ht="57.75" customHeight="1" x14ac:dyDescent="0.25">
      <c r="A65" s="422"/>
      <c r="B65" s="422"/>
      <c r="C65" s="422"/>
      <c r="D65" s="423"/>
      <c r="E65" s="423"/>
      <c r="F65" s="423"/>
      <c r="G65" s="423"/>
      <c r="H65" s="354" t="s">
        <v>3410</v>
      </c>
      <c r="I65" s="218" t="s">
        <v>832</v>
      </c>
      <c r="J65" s="423"/>
      <c r="K65" s="479"/>
      <c r="L65" s="479"/>
      <c r="M65" s="446"/>
      <c r="N65" s="446"/>
      <c r="O65" s="446"/>
      <c r="P65" s="446"/>
      <c r="Q65" s="423"/>
      <c r="R65" s="423"/>
    </row>
    <row r="66" spans="1:18" x14ac:dyDescent="0.25">
      <c r="A66" s="422"/>
      <c r="B66" s="422"/>
      <c r="C66" s="422"/>
      <c r="D66" s="423"/>
      <c r="E66" s="423"/>
      <c r="F66" s="423"/>
      <c r="G66" s="423"/>
      <c r="H66" s="354" t="s">
        <v>62</v>
      </c>
      <c r="I66" s="218" t="s">
        <v>832</v>
      </c>
      <c r="J66" s="423"/>
      <c r="K66" s="479"/>
      <c r="L66" s="479"/>
      <c r="M66" s="446"/>
      <c r="N66" s="446"/>
      <c r="O66" s="446"/>
      <c r="P66" s="446"/>
      <c r="Q66" s="423"/>
      <c r="R66" s="423"/>
    </row>
    <row r="67" spans="1:18" ht="59.25" customHeight="1" x14ac:dyDescent="0.25">
      <c r="A67" s="422"/>
      <c r="B67" s="422"/>
      <c r="C67" s="422"/>
      <c r="D67" s="423"/>
      <c r="E67" s="423"/>
      <c r="F67" s="423"/>
      <c r="G67" s="423"/>
      <c r="H67" s="354" t="s">
        <v>1706</v>
      </c>
      <c r="I67" s="218" t="s">
        <v>1759</v>
      </c>
      <c r="J67" s="423"/>
      <c r="K67" s="479"/>
      <c r="L67" s="479"/>
      <c r="M67" s="446"/>
      <c r="N67" s="446"/>
      <c r="O67" s="446"/>
      <c r="P67" s="446"/>
      <c r="Q67" s="423"/>
      <c r="R67" s="423"/>
    </row>
    <row r="68" spans="1:18" ht="30" x14ac:dyDescent="0.25">
      <c r="A68" s="422"/>
      <c r="B68" s="422"/>
      <c r="C68" s="422"/>
      <c r="D68" s="423"/>
      <c r="E68" s="423"/>
      <c r="F68" s="423"/>
      <c r="G68" s="423"/>
      <c r="H68" s="354" t="s">
        <v>497</v>
      </c>
      <c r="I68" s="218" t="s">
        <v>1728</v>
      </c>
      <c r="J68" s="423"/>
      <c r="K68" s="479"/>
      <c r="L68" s="479"/>
      <c r="M68" s="446"/>
      <c r="N68" s="446"/>
      <c r="O68" s="446"/>
      <c r="P68" s="446"/>
      <c r="Q68" s="423"/>
      <c r="R68" s="423"/>
    </row>
    <row r="69" spans="1:18" ht="45" customHeight="1" x14ac:dyDescent="0.25">
      <c r="A69" s="422"/>
      <c r="B69" s="422"/>
      <c r="C69" s="422"/>
      <c r="D69" s="423"/>
      <c r="E69" s="423"/>
      <c r="F69" s="423"/>
      <c r="G69" s="423"/>
      <c r="H69" s="354" t="s">
        <v>3411</v>
      </c>
      <c r="I69" s="218" t="s">
        <v>819</v>
      </c>
      <c r="J69" s="423"/>
      <c r="K69" s="479"/>
      <c r="L69" s="479"/>
      <c r="M69" s="446"/>
      <c r="N69" s="446"/>
      <c r="O69" s="446"/>
      <c r="P69" s="446"/>
      <c r="Q69" s="423"/>
      <c r="R69" s="423"/>
    </row>
    <row r="70" spans="1:18" s="20" customFormat="1" ht="133.5" customHeight="1" x14ac:dyDescent="0.25">
      <c r="A70" s="422">
        <v>20</v>
      </c>
      <c r="B70" s="422">
        <v>3</v>
      </c>
      <c r="C70" s="422">
        <v>1</v>
      </c>
      <c r="D70" s="423">
        <v>6</v>
      </c>
      <c r="E70" s="423" t="s">
        <v>3412</v>
      </c>
      <c r="F70" s="423" t="s">
        <v>3413</v>
      </c>
      <c r="G70" s="423" t="s">
        <v>3414</v>
      </c>
      <c r="H70" s="403" t="s">
        <v>492</v>
      </c>
      <c r="I70" s="218" t="s">
        <v>215</v>
      </c>
      <c r="J70" s="423" t="s">
        <v>3545</v>
      </c>
      <c r="K70" s="479" t="s">
        <v>188</v>
      </c>
      <c r="L70" s="479" t="s">
        <v>3401</v>
      </c>
      <c r="M70" s="446">
        <v>934.8</v>
      </c>
      <c r="N70" s="446">
        <v>136894.66</v>
      </c>
      <c r="O70" s="446">
        <v>224</v>
      </c>
      <c r="P70" s="446">
        <v>136246.46</v>
      </c>
      <c r="Q70" s="423" t="s">
        <v>3415</v>
      </c>
      <c r="R70" s="423" t="s">
        <v>3416</v>
      </c>
    </row>
    <row r="71" spans="1:18" s="20" customFormat="1" x14ac:dyDescent="0.25">
      <c r="A71" s="422"/>
      <c r="B71" s="422"/>
      <c r="C71" s="422"/>
      <c r="D71" s="423"/>
      <c r="E71" s="423"/>
      <c r="F71" s="423"/>
      <c r="G71" s="423"/>
      <c r="H71" s="403" t="s">
        <v>1706</v>
      </c>
      <c r="I71" s="218" t="s">
        <v>1589</v>
      </c>
      <c r="J71" s="423"/>
      <c r="K71" s="479"/>
      <c r="L71" s="479"/>
      <c r="M71" s="446"/>
      <c r="N71" s="446"/>
      <c r="O71" s="446"/>
      <c r="P71" s="446"/>
      <c r="Q71" s="423"/>
      <c r="R71" s="423"/>
    </row>
    <row r="72" spans="1:18" s="20" customFormat="1" ht="130.5" customHeight="1" x14ac:dyDescent="0.25">
      <c r="A72" s="422"/>
      <c r="B72" s="422"/>
      <c r="C72" s="422"/>
      <c r="D72" s="423"/>
      <c r="E72" s="423"/>
      <c r="F72" s="423"/>
      <c r="G72" s="423"/>
      <c r="H72" s="403" t="s">
        <v>66</v>
      </c>
      <c r="I72" s="218" t="s">
        <v>215</v>
      </c>
      <c r="J72" s="423"/>
      <c r="K72" s="479"/>
      <c r="L72" s="479"/>
      <c r="M72" s="446"/>
      <c r="N72" s="446"/>
      <c r="O72" s="446"/>
      <c r="P72" s="446"/>
      <c r="Q72" s="423"/>
      <c r="R72" s="423"/>
    </row>
    <row r="73" spans="1:18" s="20" customFormat="1" ht="122.25" customHeight="1" x14ac:dyDescent="0.25">
      <c r="A73" s="422"/>
      <c r="B73" s="422"/>
      <c r="C73" s="422"/>
      <c r="D73" s="423"/>
      <c r="E73" s="423"/>
      <c r="F73" s="423"/>
      <c r="G73" s="423"/>
      <c r="H73" s="403" t="s">
        <v>1706</v>
      </c>
      <c r="I73" s="218" t="s">
        <v>1589</v>
      </c>
      <c r="J73" s="423"/>
      <c r="K73" s="479"/>
      <c r="L73" s="479"/>
      <c r="M73" s="446"/>
      <c r="N73" s="446"/>
      <c r="O73" s="446"/>
      <c r="P73" s="446"/>
      <c r="Q73" s="423"/>
      <c r="R73" s="423"/>
    </row>
    <row r="74" spans="1:18" ht="255" customHeight="1" x14ac:dyDescent="0.25">
      <c r="A74" s="355">
        <v>21</v>
      </c>
      <c r="B74" s="355">
        <v>1</v>
      </c>
      <c r="C74" s="355">
        <v>1</v>
      </c>
      <c r="D74" s="355">
        <v>6</v>
      </c>
      <c r="E74" s="354" t="s">
        <v>3419</v>
      </c>
      <c r="F74" s="354" t="s">
        <v>3420</v>
      </c>
      <c r="G74" s="354" t="s">
        <v>65</v>
      </c>
      <c r="H74" s="354" t="s">
        <v>137</v>
      </c>
      <c r="I74" s="355">
        <v>20</v>
      </c>
      <c r="J74" s="354" t="s">
        <v>3418</v>
      </c>
      <c r="K74" s="355"/>
      <c r="L74" s="355" t="s">
        <v>3391</v>
      </c>
      <c r="M74" s="356"/>
      <c r="N74" s="356">
        <v>141418.79999999999</v>
      </c>
      <c r="O74" s="356"/>
      <c r="P74" s="356">
        <v>125418.8</v>
      </c>
      <c r="Q74" s="354" t="s">
        <v>3421</v>
      </c>
      <c r="R74" s="354" t="s">
        <v>3422</v>
      </c>
    </row>
    <row r="75" spans="1:18" ht="108" customHeight="1" x14ac:dyDescent="0.25">
      <c r="A75" s="355">
        <v>22</v>
      </c>
      <c r="B75" s="355">
        <v>1</v>
      </c>
      <c r="C75" s="355">
        <v>1</v>
      </c>
      <c r="D75" s="354">
        <v>13</v>
      </c>
      <c r="E75" s="354" t="s">
        <v>3423</v>
      </c>
      <c r="F75" s="354" t="s">
        <v>3424</v>
      </c>
      <c r="G75" s="354" t="s">
        <v>3425</v>
      </c>
      <c r="H75" s="354" t="s">
        <v>3426</v>
      </c>
      <c r="I75" s="218" t="s">
        <v>3427</v>
      </c>
      <c r="J75" s="354" t="s">
        <v>3428</v>
      </c>
      <c r="K75" s="358" t="s">
        <v>188</v>
      </c>
      <c r="L75" s="358" t="s">
        <v>3429</v>
      </c>
      <c r="M75" s="356">
        <v>3600</v>
      </c>
      <c r="N75" s="356">
        <v>59978.02</v>
      </c>
      <c r="O75" s="356">
        <v>3600</v>
      </c>
      <c r="P75" s="356">
        <v>55610.02</v>
      </c>
      <c r="Q75" s="354" t="s">
        <v>3430</v>
      </c>
      <c r="R75" s="354" t="s">
        <v>3431</v>
      </c>
    </row>
    <row r="76" spans="1:18" ht="72" customHeight="1" x14ac:dyDescent="0.25">
      <c r="A76" s="355">
        <v>23</v>
      </c>
      <c r="B76" s="355">
        <v>6</v>
      </c>
      <c r="C76" s="355">
        <v>1.3</v>
      </c>
      <c r="D76" s="354">
        <v>13</v>
      </c>
      <c r="E76" s="354" t="s">
        <v>3432</v>
      </c>
      <c r="F76" s="354" t="s">
        <v>3433</v>
      </c>
      <c r="G76" s="354" t="s">
        <v>3434</v>
      </c>
      <c r="H76" s="354" t="s">
        <v>3435</v>
      </c>
      <c r="I76" s="218" t="s">
        <v>3436</v>
      </c>
      <c r="J76" s="354" t="s">
        <v>3437</v>
      </c>
      <c r="K76" s="358" t="s">
        <v>188</v>
      </c>
      <c r="L76" s="358" t="s">
        <v>54</v>
      </c>
      <c r="M76" s="356">
        <v>13521.16</v>
      </c>
      <c r="N76" s="356">
        <v>108695.76</v>
      </c>
      <c r="O76" s="356">
        <v>12253.9</v>
      </c>
      <c r="P76" s="356">
        <v>94152.56</v>
      </c>
      <c r="Q76" s="354" t="s">
        <v>3438</v>
      </c>
      <c r="R76" s="354" t="s">
        <v>3439</v>
      </c>
    </row>
    <row r="77" spans="1:18" ht="85.5" customHeight="1" x14ac:dyDescent="0.25">
      <c r="A77" s="355">
        <v>24</v>
      </c>
      <c r="B77" s="355">
        <v>6</v>
      </c>
      <c r="C77" s="355">
        <v>1</v>
      </c>
      <c r="D77" s="354">
        <v>6</v>
      </c>
      <c r="E77" s="354" t="s">
        <v>3440</v>
      </c>
      <c r="F77" s="354" t="s">
        <v>3441</v>
      </c>
      <c r="G77" s="354" t="s">
        <v>613</v>
      </c>
      <c r="H77" s="354" t="s">
        <v>3337</v>
      </c>
      <c r="I77" s="218" t="s">
        <v>3442</v>
      </c>
      <c r="J77" s="354" t="s">
        <v>3443</v>
      </c>
      <c r="K77" s="358" t="s">
        <v>453</v>
      </c>
      <c r="L77" s="358" t="s">
        <v>54</v>
      </c>
      <c r="M77" s="356">
        <v>0</v>
      </c>
      <c r="N77" s="356">
        <v>115926.75</v>
      </c>
      <c r="O77" s="356">
        <v>0</v>
      </c>
      <c r="P77" s="356">
        <v>115500</v>
      </c>
      <c r="Q77" s="354" t="s">
        <v>3444</v>
      </c>
      <c r="R77" s="354" t="s">
        <v>1044</v>
      </c>
    </row>
    <row r="78" spans="1:18" ht="90" customHeight="1" x14ac:dyDescent="0.25">
      <c r="A78" s="355">
        <v>25</v>
      </c>
      <c r="B78" s="355">
        <v>6</v>
      </c>
      <c r="C78" s="355">
        <v>5</v>
      </c>
      <c r="D78" s="354">
        <v>4</v>
      </c>
      <c r="E78" s="354" t="s">
        <v>3445</v>
      </c>
      <c r="F78" s="354" t="s">
        <v>3446</v>
      </c>
      <c r="G78" s="354" t="s">
        <v>3447</v>
      </c>
      <c r="H78" s="354" t="s">
        <v>3448</v>
      </c>
      <c r="I78" s="218" t="s">
        <v>3449</v>
      </c>
      <c r="J78" s="354" t="s">
        <v>3450</v>
      </c>
      <c r="K78" s="358" t="s">
        <v>815</v>
      </c>
      <c r="L78" s="358" t="s">
        <v>855</v>
      </c>
      <c r="M78" s="356">
        <v>102483.8</v>
      </c>
      <c r="N78" s="356">
        <v>101088.5</v>
      </c>
      <c r="O78" s="356">
        <v>102483.8</v>
      </c>
      <c r="P78" s="356">
        <v>101088.5</v>
      </c>
      <c r="Q78" s="354" t="s">
        <v>3451</v>
      </c>
      <c r="R78" s="354" t="s">
        <v>3452</v>
      </c>
    </row>
    <row r="79" spans="1:18" ht="165.75" customHeight="1" x14ac:dyDescent="0.25">
      <c r="A79" s="355">
        <v>26</v>
      </c>
      <c r="B79" s="355">
        <v>3</v>
      </c>
      <c r="C79" s="355">
        <v>2</v>
      </c>
      <c r="D79" s="355">
        <v>10</v>
      </c>
      <c r="E79" s="354" t="s">
        <v>3453</v>
      </c>
      <c r="F79" s="354" t="s">
        <v>3454</v>
      </c>
      <c r="G79" s="355" t="s">
        <v>3455</v>
      </c>
      <c r="H79" s="354" t="s">
        <v>3456</v>
      </c>
      <c r="I79" s="354" t="s">
        <v>3457</v>
      </c>
      <c r="J79" s="354" t="s">
        <v>3458</v>
      </c>
      <c r="K79" s="358" t="s">
        <v>58</v>
      </c>
      <c r="L79" s="355"/>
      <c r="M79" s="356">
        <v>20406.04</v>
      </c>
      <c r="N79" s="356">
        <v>0</v>
      </c>
      <c r="O79" s="356">
        <v>16283.4</v>
      </c>
      <c r="P79" s="356">
        <v>0</v>
      </c>
      <c r="Q79" s="354" t="s">
        <v>3459</v>
      </c>
      <c r="R79" s="354" t="s">
        <v>3460</v>
      </c>
    </row>
    <row r="80" spans="1:18" s="20" customFormat="1" ht="15" customHeight="1" x14ac:dyDescent="0.25">
      <c r="A80" s="422">
        <v>27</v>
      </c>
      <c r="B80" s="422">
        <v>2</v>
      </c>
      <c r="C80" s="422" t="s">
        <v>499</v>
      </c>
      <c r="D80" s="422">
        <v>6</v>
      </c>
      <c r="E80" s="423" t="s">
        <v>3464</v>
      </c>
      <c r="F80" s="423" t="s">
        <v>3465</v>
      </c>
      <c r="G80" s="423" t="s">
        <v>3544</v>
      </c>
      <c r="H80" s="403" t="s">
        <v>1040</v>
      </c>
      <c r="I80" s="404">
        <v>1</v>
      </c>
      <c r="J80" s="423" t="s">
        <v>3466</v>
      </c>
      <c r="K80" s="422" t="s">
        <v>58</v>
      </c>
      <c r="L80" s="422" t="s">
        <v>54</v>
      </c>
      <c r="M80" s="446">
        <v>23922.73</v>
      </c>
      <c r="N80" s="446">
        <v>24840</v>
      </c>
      <c r="O80" s="446">
        <v>23922.73</v>
      </c>
      <c r="P80" s="446">
        <v>24840</v>
      </c>
      <c r="Q80" s="423" t="s">
        <v>3461</v>
      </c>
      <c r="R80" s="423" t="s">
        <v>3462</v>
      </c>
    </row>
    <row r="81" spans="1:18" s="20" customFormat="1" ht="107.25" customHeight="1" x14ac:dyDescent="0.25">
      <c r="A81" s="422"/>
      <c r="B81" s="422"/>
      <c r="C81" s="422"/>
      <c r="D81" s="422"/>
      <c r="E81" s="423"/>
      <c r="F81" s="423"/>
      <c r="G81" s="422"/>
      <c r="H81" s="403" t="s">
        <v>2252</v>
      </c>
      <c r="I81" s="404">
        <v>120</v>
      </c>
      <c r="J81" s="422"/>
      <c r="K81" s="422"/>
      <c r="L81" s="422"/>
      <c r="M81" s="446"/>
      <c r="N81" s="446"/>
      <c r="O81" s="446"/>
      <c r="P81" s="446"/>
      <c r="Q81" s="423"/>
      <c r="R81" s="423"/>
    </row>
    <row r="82" spans="1:18" s="20" customFormat="1" ht="30" x14ac:dyDescent="0.25">
      <c r="A82" s="422"/>
      <c r="B82" s="422"/>
      <c r="C82" s="422"/>
      <c r="D82" s="422"/>
      <c r="E82" s="423"/>
      <c r="F82" s="423"/>
      <c r="G82" s="422"/>
      <c r="H82" s="403" t="s">
        <v>712</v>
      </c>
      <c r="I82" s="404">
        <v>1</v>
      </c>
      <c r="J82" s="422"/>
      <c r="K82" s="422"/>
      <c r="L82" s="422"/>
      <c r="M82" s="446"/>
      <c r="N82" s="446"/>
      <c r="O82" s="446"/>
      <c r="P82" s="446"/>
      <c r="Q82" s="423"/>
      <c r="R82" s="423"/>
    </row>
    <row r="83" spans="1:18" s="20" customFormat="1" ht="30" x14ac:dyDescent="0.25">
      <c r="A83" s="422"/>
      <c r="B83" s="422"/>
      <c r="C83" s="422"/>
      <c r="D83" s="422"/>
      <c r="E83" s="423"/>
      <c r="F83" s="423"/>
      <c r="G83" s="422"/>
      <c r="H83" s="403" t="s">
        <v>3463</v>
      </c>
      <c r="I83" s="404">
        <v>250</v>
      </c>
      <c r="J83" s="422"/>
      <c r="K83" s="422"/>
      <c r="L83" s="422"/>
      <c r="M83" s="446"/>
      <c r="N83" s="446"/>
      <c r="O83" s="446"/>
      <c r="P83" s="446"/>
      <c r="Q83" s="423"/>
      <c r="R83" s="423"/>
    </row>
    <row r="84" spans="1:18" s="20" customFormat="1" ht="72" customHeight="1" x14ac:dyDescent="0.25">
      <c r="A84" s="423">
        <v>28</v>
      </c>
      <c r="B84" s="423">
        <v>1</v>
      </c>
      <c r="C84" s="423">
        <v>1</v>
      </c>
      <c r="D84" s="423">
        <v>6</v>
      </c>
      <c r="E84" s="423" t="s">
        <v>3467</v>
      </c>
      <c r="F84" s="423" t="s">
        <v>3468</v>
      </c>
      <c r="G84" s="423" t="s">
        <v>3469</v>
      </c>
      <c r="H84" s="403" t="s">
        <v>3470</v>
      </c>
      <c r="I84" s="403">
        <v>2</v>
      </c>
      <c r="J84" s="423" t="s">
        <v>3471</v>
      </c>
      <c r="K84" s="423" t="s">
        <v>94</v>
      </c>
      <c r="L84" s="423" t="s">
        <v>54</v>
      </c>
      <c r="M84" s="452">
        <v>307598.94</v>
      </c>
      <c r="N84" s="449">
        <v>539035.92000000004</v>
      </c>
      <c r="O84" s="449">
        <v>243997.9</v>
      </c>
      <c r="P84" s="452">
        <v>498018.96</v>
      </c>
      <c r="Q84" s="428" t="s">
        <v>3472</v>
      </c>
      <c r="R84" s="428" t="s">
        <v>3473</v>
      </c>
    </row>
    <row r="85" spans="1:18" s="20" customFormat="1" ht="72" customHeight="1" x14ac:dyDescent="0.25">
      <c r="A85" s="423"/>
      <c r="B85" s="422"/>
      <c r="C85" s="422"/>
      <c r="D85" s="422"/>
      <c r="E85" s="422"/>
      <c r="F85" s="422"/>
      <c r="G85" s="422"/>
      <c r="H85" s="403" t="s">
        <v>3476</v>
      </c>
      <c r="I85" s="404">
        <v>100</v>
      </c>
      <c r="J85" s="422"/>
      <c r="K85" s="422"/>
      <c r="L85" s="422"/>
      <c r="M85" s="446"/>
      <c r="N85" s="450"/>
      <c r="O85" s="450"/>
      <c r="P85" s="446"/>
      <c r="Q85" s="429"/>
      <c r="R85" s="429"/>
    </row>
    <row r="86" spans="1:18" s="20" customFormat="1" ht="67.5" customHeight="1" x14ac:dyDescent="0.25">
      <c r="A86" s="423"/>
      <c r="B86" s="422"/>
      <c r="C86" s="422"/>
      <c r="D86" s="422"/>
      <c r="E86" s="422"/>
      <c r="F86" s="422"/>
      <c r="G86" s="422"/>
      <c r="H86" s="403" t="s">
        <v>2711</v>
      </c>
      <c r="I86" s="404">
        <v>1</v>
      </c>
      <c r="J86" s="422"/>
      <c r="K86" s="422"/>
      <c r="L86" s="422"/>
      <c r="M86" s="446"/>
      <c r="N86" s="450"/>
      <c r="O86" s="450"/>
      <c r="P86" s="446"/>
      <c r="Q86" s="429"/>
      <c r="R86" s="429"/>
    </row>
    <row r="87" spans="1:18" s="20" customFormat="1" ht="67.5" customHeight="1" x14ac:dyDescent="0.25">
      <c r="A87" s="423"/>
      <c r="B87" s="422"/>
      <c r="C87" s="422"/>
      <c r="D87" s="422"/>
      <c r="E87" s="422"/>
      <c r="F87" s="422"/>
      <c r="G87" s="422"/>
      <c r="H87" s="403" t="s">
        <v>3477</v>
      </c>
      <c r="I87" s="404">
        <v>1000</v>
      </c>
      <c r="J87" s="422"/>
      <c r="K87" s="422"/>
      <c r="L87" s="422"/>
      <c r="M87" s="446"/>
      <c r="N87" s="450"/>
      <c r="O87" s="450"/>
      <c r="P87" s="446"/>
      <c r="Q87" s="429"/>
      <c r="R87" s="429"/>
    </row>
    <row r="88" spans="1:18" s="20" customFormat="1" ht="67.5" customHeight="1" x14ac:dyDescent="0.25">
      <c r="A88" s="423"/>
      <c r="B88" s="422"/>
      <c r="C88" s="422"/>
      <c r="D88" s="422"/>
      <c r="E88" s="422"/>
      <c r="F88" s="422"/>
      <c r="G88" s="422"/>
      <c r="H88" s="403" t="s">
        <v>3474</v>
      </c>
      <c r="I88" s="404">
        <v>20</v>
      </c>
      <c r="J88" s="422"/>
      <c r="K88" s="422"/>
      <c r="L88" s="422"/>
      <c r="M88" s="446"/>
      <c r="N88" s="450"/>
      <c r="O88" s="450"/>
      <c r="P88" s="446"/>
      <c r="Q88" s="429"/>
      <c r="R88" s="429"/>
    </row>
    <row r="89" spans="1:18" s="20" customFormat="1" ht="42.75" customHeight="1" x14ac:dyDescent="0.25">
      <c r="A89" s="423"/>
      <c r="B89" s="422"/>
      <c r="C89" s="422"/>
      <c r="D89" s="422"/>
      <c r="E89" s="422"/>
      <c r="F89" s="422"/>
      <c r="G89" s="422"/>
      <c r="H89" s="403" t="s">
        <v>1744</v>
      </c>
      <c r="I89" s="404">
        <v>1</v>
      </c>
      <c r="J89" s="422"/>
      <c r="K89" s="422"/>
      <c r="L89" s="422"/>
      <c r="M89" s="446"/>
      <c r="N89" s="450"/>
      <c r="O89" s="450"/>
      <c r="P89" s="446"/>
      <c r="Q89" s="429"/>
      <c r="R89" s="429"/>
    </row>
    <row r="90" spans="1:18" s="20" customFormat="1" ht="148.5" customHeight="1" x14ac:dyDescent="0.25">
      <c r="A90" s="423"/>
      <c r="B90" s="422"/>
      <c r="C90" s="422"/>
      <c r="D90" s="422"/>
      <c r="E90" s="422"/>
      <c r="F90" s="422"/>
      <c r="G90" s="422"/>
      <c r="H90" s="403" t="s">
        <v>3478</v>
      </c>
      <c r="I90" s="404">
        <v>20</v>
      </c>
      <c r="J90" s="422"/>
      <c r="K90" s="422"/>
      <c r="L90" s="422"/>
      <c r="M90" s="446"/>
      <c r="N90" s="450"/>
      <c r="O90" s="450"/>
      <c r="P90" s="446"/>
      <c r="Q90" s="429"/>
      <c r="R90" s="429"/>
    </row>
    <row r="91" spans="1:18" s="20" customFormat="1" ht="148.5" customHeight="1" x14ac:dyDescent="0.25">
      <c r="A91" s="423"/>
      <c r="B91" s="422"/>
      <c r="C91" s="422"/>
      <c r="D91" s="422"/>
      <c r="E91" s="422"/>
      <c r="F91" s="422"/>
      <c r="G91" s="422"/>
      <c r="H91" s="403" t="s">
        <v>3475</v>
      </c>
      <c r="I91" s="404">
        <v>97</v>
      </c>
      <c r="J91" s="422"/>
      <c r="K91" s="422"/>
      <c r="L91" s="422"/>
      <c r="M91" s="446"/>
      <c r="N91" s="451"/>
      <c r="O91" s="451"/>
      <c r="P91" s="446"/>
      <c r="Q91" s="430"/>
      <c r="R91" s="430"/>
    </row>
    <row r="92" spans="1:18" x14ac:dyDescent="0.25">
      <c r="A92" s="422">
        <v>29</v>
      </c>
      <c r="B92" s="422">
        <v>3</v>
      </c>
      <c r="C92" s="422" t="s">
        <v>59</v>
      </c>
      <c r="D92" s="423">
        <v>9</v>
      </c>
      <c r="E92" s="423" t="s">
        <v>3479</v>
      </c>
      <c r="F92" s="423" t="s">
        <v>3480</v>
      </c>
      <c r="G92" s="354" t="s">
        <v>3481</v>
      </c>
      <c r="H92" s="354" t="s">
        <v>1706</v>
      </c>
      <c r="I92" s="218" t="s">
        <v>1551</v>
      </c>
      <c r="J92" s="423" t="s">
        <v>3482</v>
      </c>
      <c r="K92" s="448"/>
      <c r="L92" s="448" t="s">
        <v>58</v>
      </c>
      <c r="M92" s="422"/>
      <c r="N92" s="446">
        <v>135454.1</v>
      </c>
      <c r="O92" s="447"/>
      <c r="P92" s="446">
        <v>123300</v>
      </c>
      <c r="Q92" s="423" t="s">
        <v>1541</v>
      </c>
      <c r="R92" s="423" t="s">
        <v>3483</v>
      </c>
    </row>
    <row r="93" spans="1:18" ht="30" x14ac:dyDescent="0.25">
      <c r="A93" s="422"/>
      <c r="B93" s="422"/>
      <c r="C93" s="422"/>
      <c r="D93" s="423"/>
      <c r="E93" s="423"/>
      <c r="F93" s="423"/>
      <c r="G93" s="354" t="s">
        <v>2177</v>
      </c>
      <c r="H93" s="354" t="s">
        <v>3484</v>
      </c>
      <c r="I93" s="218" t="s">
        <v>3485</v>
      </c>
      <c r="J93" s="423"/>
      <c r="K93" s="448"/>
      <c r="L93" s="448"/>
      <c r="M93" s="422"/>
      <c r="N93" s="446"/>
      <c r="O93" s="447"/>
      <c r="P93" s="446"/>
      <c r="Q93" s="423"/>
      <c r="R93" s="423"/>
    </row>
    <row r="94" spans="1:18" ht="30" x14ac:dyDescent="0.25">
      <c r="A94" s="422">
        <v>30</v>
      </c>
      <c r="B94" s="422">
        <v>6</v>
      </c>
      <c r="C94" s="422" t="s">
        <v>38</v>
      </c>
      <c r="D94" s="423">
        <v>10</v>
      </c>
      <c r="E94" s="423" t="s">
        <v>3486</v>
      </c>
      <c r="F94" s="423" t="s">
        <v>3487</v>
      </c>
      <c r="G94" s="354" t="s">
        <v>3488</v>
      </c>
      <c r="H94" s="354" t="s">
        <v>2711</v>
      </c>
      <c r="I94" s="218" t="s">
        <v>832</v>
      </c>
      <c r="J94" s="423" t="s">
        <v>3489</v>
      </c>
      <c r="K94" s="452" t="s">
        <v>58</v>
      </c>
      <c r="L94" s="452" t="s">
        <v>54</v>
      </c>
      <c r="M94" s="446">
        <v>139874.43</v>
      </c>
      <c r="N94" s="446">
        <v>104853.75999999999</v>
      </c>
      <c r="O94" s="452">
        <v>123991.93</v>
      </c>
      <c r="P94" s="452">
        <v>88971.26</v>
      </c>
      <c r="Q94" s="423" t="s">
        <v>3490</v>
      </c>
      <c r="R94" s="423" t="s">
        <v>3491</v>
      </c>
    </row>
    <row r="95" spans="1:18" ht="30" x14ac:dyDescent="0.25">
      <c r="A95" s="422"/>
      <c r="B95" s="422"/>
      <c r="C95" s="422"/>
      <c r="D95" s="423"/>
      <c r="E95" s="423"/>
      <c r="F95" s="423"/>
      <c r="G95" s="354" t="s">
        <v>2177</v>
      </c>
      <c r="H95" s="354" t="s">
        <v>1045</v>
      </c>
      <c r="I95" s="218" t="s">
        <v>3492</v>
      </c>
      <c r="J95" s="423"/>
      <c r="K95" s="452"/>
      <c r="L95" s="452"/>
      <c r="M95" s="446"/>
      <c r="N95" s="446"/>
      <c r="O95" s="452"/>
      <c r="P95" s="452"/>
      <c r="Q95" s="423"/>
      <c r="R95" s="423"/>
    </row>
    <row r="96" spans="1:18" x14ac:dyDescent="0.25">
      <c r="A96" s="422"/>
      <c r="B96" s="422"/>
      <c r="C96" s="422"/>
      <c r="D96" s="423"/>
      <c r="E96" s="423"/>
      <c r="F96" s="423"/>
      <c r="G96" s="354" t="s">
        <v>3493</v>
      </c>
      <c r="H96" s="354" t="s">
        <v>145</v>
      </c>
      <c r="I96" s="218" t="s">
        <v>713</v>
      </c>
      <c r="J96" s="423"/>
      <c r="K96" s="452"/>
      <c r="L96" s="452"/>
      <c r="M96" s="446"/>
      <c r="N96" s="446"/>
      <c r="O96" s="452"/>
      <c r="P96" s="452"/>
      <c r="Q96" s="423"/>
      <c r="R96" s="423"/>
    </row>
    <row r="97" spans="1:18" x14ac:dyDescent="0.25">
      <c r="A97" s="422"/>
      <c r="B97" s="422"/>
      <c r="C97" s="422"/>
      <c r="D97" s="423"/>
      <c r="E97" s="423"/>
      <c r="F97" s="423"/>
      <c r="G97" s="354" t="s">
        <v>3494</v>
      </c>
      <c r="H97" s="354">
        <v>1</v>
      </c>
      <c r="I97" s="218" t="s">
        <v>126</v>
      </c>
      <c r="J97" s="423"/>
      <c r="K97" s="452"/>
      <c r="L97" s="452"/>
      <c r="M97" s="446"/>
      <c r="N97" s="446"/>
      <c r="O97" s="452"/>
      <c r="P97" s="452"/>
      <c r="Q97" s="423"/>
      <c r="R97" s="423"/>
    </row>
    <row r="98" spans="1:18" ht="30" x14ac:dyDescent="0.25">
      <c r="A98" s="422">
        <v>31</v>
      </c>
      <c r="B98" s="422">
        <v>6</v>
      </c>
      <c r="C98" s="422" t="s">
        <v>3495</v>
      </c>
      <c r="D98" s="423">
        <v>11</v>
      </c>
      <c r="E98" s="423" t="s">
        <v>3496</v>
      </c>
      <c r="F98" s="423" t="s">
        <v>3497</v>
      </c>
      <c r="G98" s="354" t="s">
        <v>3498</v>
      </c>
      <c r="H98" s="354" t="s">
        <v>3499</v>
      </c>
      <c r="I98" s="218" t="s">
        <v>3500</v>
      </c>
      <c r="J98" s="423" t="s">
        <v>3501</v>
      </c>
      <c r="K98" s="452" t="s">
        <v>54</v>
      </c>
      <c r="L98" s="452" t="s">
        <v>54</v>
      </c>
      <c r="M98" s="446">
        <v>214674.74</v>
      </c>
      <c r="N98" s="446">
        <v>273707.64</v>
      </c>
      <c r="O98" s="452">
        <v>188059.74</v>
      </c>
      <c r="P98" s="452">
        <v>247092.64</v>
      </c>
      <c r="Q98" s="423" t="s">
        <v>3490</v>
      </c>
      <c r="R98" s="423" t="s">
        <v>3491</v>
      </c>
    </row>
    <row r="99" spans="1:18" ht="30" x14ac:dyDescent="0.25">
      <c r="A99" s="422"/>
      <c r="B99" s="422"/>
      <c r="C99" s="422"/>
      <c r="D99" s="423"/>
      <c r="E99" s="423"/>
      <c r="F99" s="423"/>
      <c r="G99" s="354" t="s">
        <v>2177</v>
      </c>
      <c r="H99" s="354" t="s">
        <v>1045</v>
      </c>
      <c r="I99" s="218" t="s">
        <v>3502</v>
      </c>
      <c r="J99" s="423"/>
      <c r="K99" s="452"/>
      <c r="L99" s="452"/>
      <c r="M99" s="446"/>
      <c r="N99" s="446"/>
      <c r="O99" s="452"/>
      <c r="P99" s="452"/>
      <c r="Q99" s="423"/>
      <c r="R99" s="423"/>
    </row>
    <row r="100" spans="1:18" ht="30" x14ac:dyDescent="0.25">
      <c r="A100" s="422"/>
      <c r="B100" s="422"/>
      <c r="C100" s="422"/>
      <c r="D100" s="423"/>
      <c r="E100" s="423"/>
      <c r="F100" s="423"/>
      <c r="G100" s="354" t="s">
        <v>3503</v>
      </c>
      <c r="H100" s="354" t="s">
        <v>3504</v>
      </c>
      <c r="I100" s="355">
        <v>6</v>
      </c>
      <c r="J100" s="423"/>
      <c r="K100" s="452"/>
      <c r="L100" s="452"/>
      <c r="M100" s="446"/>
      <c r="N100" s="446"/>
      <c r="O100" s="452"/>
      <c r="P100" s="452"/>
      <c r="Q100" s="423"/>
      <c r="R100" s="423"/>
    </row>
    <row r="101" spans="1:18" x14ac:dyDescent="0.25">
      <c r="A101" s="422"/>
      <c r="B101" s="422"/>
      <c r="C101" s="422"/>
      <c r="D101" s="423"/>
      <c r="E101" s="423"/>
      <c r="F101" s="423"/>
      <c r="G101" s="354" t="s">
        <v>3503</v>
      </c>
      <c r="H101" s="354" t="s">
        <v>3505</v>
      </c>
      <c r="I101" s="218" t="s">
        <v>519</v>
      </c>
      <c r="J101" s="423"/>
      <c r="K101" s="452"/>
      <c r="L101" s="452"/>
      <c r="M101" s="446"/>
      <c r="N101" s="446"/>
      <c r="O101" s="452"/>
      <c r="P101" s="452"/>
      <c r="Q101" s="423"/>
      <c r="R101" s="423"/>
    </row>
    <row r="102" spans="1:18" ht="30" x14ac:dyDescent="0.25">
      <c r="A102" s="422">
        <v>32</v>
      </c>
      <c r="B102" s="422">
        <v>1</v>
      </c>
      <c r="C102" s="422" t="s">
        <v>59</v>
      </c>
      <c r="D102" s="423">
        <v>6</v>
      </c>
      <c r="E102" s="423" t="s">
        <v>3506</v>
      </c>
      <c r="F102" s="423" t="s">
        <v>3507</v>
      </c>
      <c r="G102" s="354" t="s">
        <v>3498</v>
      </c>
      <c r="H102" s="354" t="s">
        <v>3508</v>
      </c>
      <c r="I102" s="218" t="s">
        <v>3509</v>
      </c>
      <c r="J102" s="423" t="s">
        <v>3510</v>
      </c>
      <c r="K102" s="452" t="s">
        <v>58</v>
      </c>
      <c r="L102" s="888" t="s">
        <v>54</v>
      </c>
      <c r="M102" s="446">
        <v>87486.77</v>
      </c>
      <c r="N102" s="446">
        <v>516966.89</v>
      </c>
      <c r="O102" s="452">
        <v>58585.42</v>
      </c>
      <c r="P102" s="452">
        <v>488065.54</v>
      </c>
      <c r="Q102" s="423" t="s">
        <v>60</v>
      </c>
      <c r="R102" s="423" t="s">
        <v>61</v>
      </c>
    </row>
    <row r="103" spans="1:18" x14ac:dyDescent="0.25">
      <c r="A103" s="422"/>
      <c r="B103" s="422"/>
      <c r="C103" s="422"/>
      <c r="D103" s="423"/>
      <c r="E103" s="423"/>
      <c r="F103" s="423"/>
      <c r="G103" s="354" t="s">
        <v>613</v>
      </c>
      <c r="H103" s="354" t="s">
        <v>1706</v>
      </c>
      <c r="I103" s="218" t="s">
        <v>3417</v>
      </c>
      <c r="J103" s="423"/>
      <c r="K103" s="452"/>
      <c r="L103" s="888"/>
      <c r="M103" s="446"/>
      <c r="N103" s="446"/>
      <c r="O103" s="452"/>
      <c r="P103" s="452"/>
      <c r="Q103" s="423"/>
      <c r="R103" s="423"/>
    </row>
    <row r="104" spans="1:18" x14ac:dyDescent="0.25">
      <c r="A104" s="422"/>
      <c r="B104" s="422"/>
      <c r="C104" s="422"/>
      <c r="D104" s="423"/>
      <c r="E104" s="423"/>
      <c r="F104" s="423"/>
      <c r="G104" s="354" t="s">
        <v>613</v>
      </c>
      <c r="H104" s="354" t="s">
        <v>1706</v>
      </c>
      <c r="I104" s="218" t="s">
        <v>3417</v>
      </c>
      <c r="J104" s="423"/>
      <c r="K104" s="452"/>
      <c r="L104" s="888"/>
      <c r="M104" s="446"/>
      <c r="N104" s="446"/>
      <c r="O104" s="452"/>
      <c r="P104" s="452"/>
      <c r="Q104" s="423"/>
      <c r="R104" s="423"/>
    </row>
    <row r="105" spans="1:18" ht="75" x14ac:dyDescent="0.25">
      <c r="A105" s="355">
        <v>33</v>
      </c>
      <c r="B105" s="355" t="s">
        <v>59</v>
      </c>
      <c r="C105" s="355">
        <v>1</v>
      </c>
      <c r="D105" s="354">
        <v>6</v>
      </c>
      <c r="E105" s="354" t="s">
        <v>3511</v>
      </c>
      <c r="F105" s="354" t="s">
        <v>3512</v>
      </c>
      <c r="G105" s="354" t="s">
        <v>3513</v>
      </c>
      <c r="H105" s="354" t="s">
        <v>3514</v>
      </c>
      <c r="I105" s="218" t="s">
        <v>3515</v>
      </c>
      <c r="J105" s="354" t="s">
        <v>3516</v>
      </c>
      <c r="K105" s="358"/>
      <c r="L105" s="358" t="s">
        <v>58</v>
      </c>
      <c r="M105" s="356"/>
      <c r="N105" s="356">
        <v>94971</v>
      </c>
      <c r="O105" s="356"/>
      <c r="P105" s="356">
        <v>85740</v>
      </c>
      <c r="Q105" s="354" t="s">
        <v>1541</v>
      </c>
      <c r="R105" s="354" t="s">
        <v>3517</v>
      </c>
    </row>
    <row r="106" spans="1:18" ht="90" x14ac:dyDescent="0.25">
      <c r="A106" s="354">
        <v>34</v>
      </c>
      <c r="B106" s="354" t="s">
        <v>70</v>
      </c>
      <c r="C106" s="354">
        <v>5</v>
      </c>
      <c r="D106" s="354">
        <v>11</v>
      </c>
      <c r="E106" s="354" t="s">
        <v>3518</v>
      </c>
      <c r="F106" s="354" t="s">
        <v>3519</v>
      </c>
      <c r="G106" s="355" t="s">
        <v>3520</v>
      </c>
      <c r="H106" s="355" t="s">
        <v>1706</v>
      </c>
      <c r="I106" s="355">
        <v>45</v>
      </c>
      <c r="J106" s="354" t="s">
        <v>3521</v>
      </c>
      <c r="K106" s="358" t="s">
        <v>54</v>
      </c>
      <c r="L106" s="355"/>
      <c r="M106" s="356" t="s">
        <v>3522</v>
      </c>
      <c r="N106" s="356" t="s">
        <v>3358</v>
      </c>
      <c r="O106" s="356">
        <v>137475</v>
      </c>
      <c r="P106" s="356"/>
      <c r="Q106" s="354" t="s">
        <v>3523</v>
      </c>
      <c r="R106" s="354" t="s">
        <v>3524</v>
      </c>
    </row>
    <row r="107" spans="1:18" x14ac:dyDescent="0.25">
      <c r="A107" s="146"/>
      <c r="B107" s="146"/>
      <c r="C107" s="146"/>
      <c r="D107" s="146"/>
      <c r="E107" s="146"/>
      <c r="F107" s="146"/>
      <c r="G107" s="147"/>
      <c r="H107" s="147"/>
      <c r="I107" s="147"/>
      <c r="J107" s="146"/>
      <c r="K107" s="360"/>
      <c r="L107" s="147"/>
      <c r="M107" s="361"/>
      <c r="N107" s="361"/>
      <c r="O107" s="361"/>
      <c r="P107" s="361"/>
      <c r="Q107" s="146"/>
      <c r="R107" s="146"/>
    </row>
    <row r="108" spans="1:18" x14ac:dyDescent="0.25">
      <c r="M108" s="885"/>
      <c r="N108" s="885" t="s">
        <v>35</v>
      </c>
      <c r="O108" s="885"/>
      <c r="P108" s="885"/>
    </row>
    <row r="109" spans="1:18" x14ac:dyDescent="0.25">
      <c r="M109" s="885"/>
      <c r="N109" s="885" t="s">
        <v>36</v>
      </c>
      <c r="O109" s="886" t="s">
        <v>0</v>
      </c>
      <c r="P109" s="887"/>
    </row>
    <row r="110" spans="1:18" x14ac:dyDescent="0.25">
      <c r="M110" s="885"/>
      <c r="N110" s="885"/>
      <c r="O110" s="177">
        <v>2020</v>
      </c>
      <c r="P110" s="177">
        <v>2021</v>
      </c>
    </row>
    <row r="111" spans="1:18" x14ac:dyDescent="0.25">
      <c r="M111" s="177" t="s">
        <v>1135</v>
      </c>
      <c r="N111" s="362">
        <v>34</v>
      </c>
      <c r="O111" s="340">
        <f>O7+O12+O16+O20+O24+O31+O32+O33+O34+O35+O38+O42+O57+O61+O63+O70+O75+O76+O78+O79+O77+O80+O84+O94+O98+O102+O106</f>
        <v>2536617.58</v>
      </c>
      <c r="P111" s="340">
        <f>P105+P102+P98+P94+P92+P84+P80+P79+P78+P77+P76+P75+P74+P70+P63+P61+P55+P46+P51+P42+P38+P35+P34+P33+P32+P31+P24+P20+P14+P7</f>
        <v>4220817.09</v>
      </c>
      <c r="Q111" s="121"/>
    </row>
  </sheetData>
  <mergeCells count="373">
    <mergeCell ref="R102:R104"/>
    <mergeCell ref="M108:M110"/>
    <mergeCell ref="N108:P108"/>
    <mergeCell ref="N109:N110"/>
    <mergeCell ref="O109:P109"/>
    <mergeCell ref="L102:L104"/>
    <mergeCell ref="M102:M104"/>
    <mergeCell ref="N102:N104"/>
    <mergeCell ref="O102:O104"/>
    <mergeCell ref="P102:P104"/>
    <mergeCell ref="Q102:Q104"/>
    <mergeCell ref="A102:A104"/>
    <mergeCell ref="B102:B104"/>
    <mergeCell ref="C102:C104"/>
    <mergeCell ref="D102:D104"/>
    <mergeCell ref="E102:E104"/>
    <mergeCell ref="F102:F104"/>
    <mergeCell ref="J102:J104"/>
    <mergeCell ref="K102:K104"/>
    <mergeCell ref="K98:K101"/>
    <mergeCell ref="P94:P97"/>
    <mergeCell ref="Q94:Q97"/>
    <mergeCell ref="R94:R97"/>
    <mergeCell ref="A98:A101"/>
    <mergeCell ref="B98:B101"/>
    <mergeCell ref="C98:C101"/>
    <mergeCell ref="D98:D101"/>
    <mergeCell ref="E98:E101"/>
    <mergeCell ref="F98:F101"/>
    <mergeCell ref="J98:J101"/>
    <mergeCell ref="J94:J97"/>
    <mergeCell ref="K94:K97"/>
    <mergeCell ref="L94:L97"/>
    <mergeCell ref="M94:M97"/>
    <mergeCell ref="N94:N97"/>
    <mergeCell ref="O94:O97"/>
    <mergeCell ref="Q98:Q101"/>
    <mergeCell ref="R98:R101"/>
    <mergeCell ref="L98:L101"/>
    <mergeCell ref="M98:M101"/>
    <mergeCell ref="N98:N101"/>
    <mergeCell ref="O98:O101"/>
    <mergeCell ref="P98:P101"/>
    <mergeCell ref="A94:A97"/>
    <mergeCell ref="B94:B97"/>
    <mergeCell ref="C94:C97"/>
    <mergeCell ref="D94:D97"/>
    <mergeCell ref="E94:E97"/>
    <mergeCell ref="F94:F97"/>
    <mergeCell ref="F92:F93"/>
    <mergeCell ref="J92:J93"/>
    <mergeCell ref="K92:K93"/>
    <mergeCell ref="O84:O91"/>
    <mergeCell ref="C84:C91"/>
    <mergeCell ref="D84:D91"/>
    <mergeCell ref="E84:E91"/>
    <mergeCell ref="F84:F91"/>
    <mergeCell ref="B92:B93"/>
    <mergeCell ref="C92:C93"/>
    <mergeCell ref="D92:D93"/>
    <mergeCell ref="E92:E93"/>
    <mergeCell ref="G84:G91"/>
    <mergeCell ref="J84:J91"/>
    <mergeCell ref="K84:K91"/>
    <mergeCell ref="L84:L91"/>
    <mergeCell ref="M84:M91"/>
    <mergeCell ref="O92:O93"/>
    <mergeCell ref="P92:P93"/>
    <mergeCell ref="Q92:Q93"/>
    <mergeCell ref="R92:R93"/>
    <mergeCell ref="L92:L93"/>
    <mergeCell ref="M92:M93"/>
    <mergeCell ref="N92:N93"/>
    <mergeCell ref="A84:A91"/>
    <mergeCell ref="B84:B91"/>
    <mergeCell ref="A92:A93"/>
    <mergeCell ref="R80:R83"/>
    <mergeCell ref="J80:J83"/>
    <mergeCell ref="K80:K83"/>
    <mergeCell ref="L80:L83"/>
    <mergeCell ref="M80:M83"/>
    <mergeCell ref="N80:N83"/>
    <mergeCell ref="O80:O83"/>
    <mergeCell ref="P84:P91"/>
    <mergeCell ref="Q84:Q91"/>
    <mergeCell ref="R84:R91"/>
    <mergeCell ref="N84:N91"/>
    <mergeCell ref="A80:A83"/>
    <mergeCell ref="B80:B83"/>
    <mergeCell ref="C80:C83"/>
    <mergeCell ref="D80:D83"/>
    <mergeCell ref="E80:E83"/>
    <mergeCell ref="F80:F83"/>
    <mergeCell ref="G80:G83"/>
    <mergeCell ref="P80:P83"/>
    <mergeCell ref="Q80:Q83"/>
    <mergeCell ref="R63:R69"/>
    <mergeCell ref="L63:L69"/>
    <mergeCell ref="M63:M69"/>
    <mergeCell ref="A61:A62"/>
    <mergeCell ref="N70:N73"/>
    <mergeCell ref="O70:O73"/>
    <mergeCell ref="P70:P73"/>
    <mergeCell ref="Q70:Q73"/>
    <mergeCell ref="R70:R73"/>
    <mergeCell ref="A70:A73"/>
    <mergeCell ref="B70:B73"/>
    <mergeCell ref="C70:C73"/>
    <mergeCell ref="D70:D73"/>
    <mergeCell ref="E70:E73"/>
    <mergeCell ref="F70:F73"/>
    <mergeCell ref="G70:G73"/>
    <mergeCell ref="J70:J73"/>
    <mergeCell ref="K70:K73"/>
    <mergeCell ref="L70:L73"/>
    <mergeCell ref="M70:M73"/>
    <mergeCell ref="M61:M62"/>
    <mergeCell ref="N63:N69"/>
    <mergeCell ref="O63:O69"/>
    <mergeCell ref="P63:P69"/>
    <mergeCell ref="Q63:Q69"/>
    <mergeCell ref="A63:A69"/>
    <mergeCell ref="B63:B69"/>
    <mergeCell ref="C63:C69"/>
    <mergeCell ref="D63:D69"/>
    <mergeCell ref="E63:E69"/>
    <mergeCell ref="F61:F62"/>
    <mergeCell ref="G61:G62"/>
    <mergeCell ref="J61:J62"/>
    <mergeCell ref="K61:K62"/>
    <mergeCell ref="F63:F69"/>
    <mergeCell ref="G63:G69"/>
    <mergeCell ref="J63:J69"/>
    <mergeCell ref="K63:K69"/>
    <mergeCell ref="B61:B62"/>
    <mergeCell ref="C61:C62"/>
    <mergeCell ref="D61:D62"/>
    <mergeCell ref="E61:E62"/>
    <mergeCell ref="N61:N62"/>
    <mergeCell ref="O61:O62"/>
    <mergeCell ref="P61:P62"/>
    <mergeCell ref="Q61:Q62"/>
    <mergeCell ref="N57:N60"/>
    <mergeCell ref="O57:O60"/>
    <mergeCell ref="P57:P60"/>
    <mergeCell ref="Q57:Q60"/>
    <mergeCell ref="R57:R60"/>
    <mergeCell ref="L57:L60"/>
    <mergeCell ref="M57:M60"/>
    <mergeCell ref="N55:N56"/>
    <mergeCell ref="O55:O56"/>
    <mergeCell ref="P55:P56"/>
    <mergeCell ref="Q55:Q56"/>
    <mergeCell ref="R61:R62"/>
    <mergeCell ref="L61:L62"/>
    <mergeCell ref="A57:A60"/>
    <mergeCell ref="B57:B60"/>
    <mergeCell ref="C57:C60"/>
    <mergeCell ref="D57:D60"/>
    <mergeCell ref="E57:E60"/>
    <mergeCell ref="F55:F56"/>
    <mergeCell ref="G55:G56"/>
    <mergeCell ref="J55:J56"/>
    <mergeCell ref="K55:K56"/>
    <mergeCell ref="J59:J60"/>
    <mergeCell ref="F57:F60"/>
    <mergeCell ref="G57:G60"/>
    <mergeCell ref="J57:J58"/>
    <mergeCell ref="K57:K60"/>
    <mergeCell ref="A55:A56"/>
    <mergeCell ref="B55:B56"/>
    <mergeCell ref="C55:C56"/>
    <mergeCell ref="D55:D56"/>
    <mergeCell ref="E55:E56"/>
    <mergeCell ref="R55:R56"/>
    <mergeCell ref="L55:L56"/>
    <mergeCell ref="M55:M56"/>
    <mergeCell ref="O51:O54"/>
    <mergeCell ref="P51:P54"/>
    <mergeCell ref="Q51:Q54"/>
    <mergeCell ref="R51:R54"/>
    <mergeCell ref="G51:G54"/>
    <mergeCell ref="J51:J54"/>
    <mergeCell ref="K51:K54"/>
    <mergeCell ref="L51:L54"/>
    <mergeCell ref="M51:M54"/>
    <mergeCell ref="N51:N54"/>
    <mergeCell ref="A51:A54"/>
    <mergeCell ref="B51:B54"/>
    <mergeCell ref="C51:C54"/>
    <mergeCell ref="D51:D54"/>
    <mergeCell ref="E51:E54"/>
    <mergeCell ref="F51:F54"/>
    <mergeCell ref="G46:G50"/>
    <mergeCell ref="J46:J50"/>
    <mergeCell ref="K46:K50"/>
    <mergeCell ref="A46:A50"/>
    <mergeCell ref="B46:B50"/>
    <mergeCell ref="C46:C50"/>
    <mergeCell ref="D46:D50"/>
    <mergeCell ref="E46:E50"/>
    <mergeCell ref="F46:F50"/>
    <mergeCell ref="Q42:Q45"/>
    <mergeCell ref="R42:R45"/>
    <mergeCell ref="G42:G45"/>
    <mergeCell ref="H42:H43"/>
    <mergeCell ref="I42:I43"/>
    <mergeCell ref="J42:J45"/>
    <mergeCell ref="K42:K45"/>
    <mergeCell ref="L42:L45"/>
    <mergeCell ref="O46:O50"/>
    <mergeCell ref="P46:P50"/>
    <mergeCell ref="Q46:Q50"/>
    <mergeCell ref="R46:R50"/>
    <mergeCell ref="L46:L50"/>
    <mergeCell ref="M46:M50"/>
    <mergeCell ref="N46:N50"/>
    <mergeCell ref="Q38:Q41"/>
    <mergeCell ref="R38:R41"/>
    <mergeCell ref="A42:A45"/>
    <mergeCell ref="B42:B45"/>
    <mergeCell ref="C42:C45"/>
    <mergeCell ref="D42:D45"/>
    <mergeCell ref="E42:E45"/>
    <mergeCell ref="F42:F45"/>
    <mergeCell ref="G38:G41"/>
    <mergeCell ref="J38:J41"/>
    <mergeCell ref="K38:K41"/>
    <mergeCell ref="L38:L41"/>
    <mergeCell ref="M38:M41"/>
    <mergeCell ref="N38:N41"/>
    <mergeCell ref="A38:A41"/>
    <mergeCell ref="B38:B41"/>
    <mergeCell ref="C38:C41"/>
    <mergeCell ref="D38:D41"/>
    <mergeCell ref="E38:E41"/>
    <mergeCell ref="F38:F41"/>
    <mergeCell ref="M42:M45"/>
    <mergeCell ref="N42:N45"/>
    <mergeCell ref="O42:O45"/>
    <mergeCell ref="P42:P45"/>
    <mergeCell ref="A35:A37"/>
    <mergeCell ref="B35:B37"/>
    <mergeCell ref="C35:C37"/>
    <mergeCell ref="D35:D37"/>
    <mergeCell ref="E35:E37"/>
    <mergeCell ref="F35:F37"/>
    <mergeCell ref="G35:G37"/>
    <mergeCell ref="O38:O41"/>
    <mergeCell ref="P38:P41"/>
    <mergeCell ref="N35:N37"/>
    <mergeCell ref="O35:O37"/>
    <mergeCell ref="P35:P37"/>
    <mergeCell ref="Q35:Q37"/>
    <mergeCell ref="R35:R37"/>
    <mergeCell ref="H35:H36"/>
    <mergeCell ref="I35:I36"/>
    <mergeCell ref="J35:J37"/>
    <mergeCell ref="K35:K37"/>
    <mergeCell ref="L35:L37"/>
    <mergeCell ref="M35:M37"/>
    <mergeCell ref="Q24:Q30"/>
    <mergeCell ref="R24:R30"/>
    <mergeCell ref="H29:H30"/>
    <mergeCell ref="I29:I30"/>
    <mergeCell ref="J24:J30"/>
    <mergeCell ref="K24:K30"/>
    <mergeCell ref="L24:L30"/>
    <mergeCell ref="M24:M30"/>
    <mergeCell ref="N24:N30"/>
    <mergeCell ref="O24:O30"/>
    <mergeCell ref="P20:P23"/>
    <mergeCell ref="Q20:Q23"/>
    <mergeCell ref="R20:R23"/>
    <mergeCell ref="A24:A30"/>
    <mergeCell ref="B24:B30"/>
    <mergeCell ref="C24:C30"/>
    <mergeCell ref="D24:D30"/>
    <mergeCell ref="E24:E30"/>
    <mergeCell ref="F24:F30"/>
    <mergeCell ref="G24:G30"/>
    <mergeCell ref="J20:J23"/>
    <mergeCell ref="K20:K23"/>
    <mergeCell ref="L20:L23"/>
    <mergeCell ref="M20:M23"/>
    <mergeCell ref="N20:N23"/>
    <mergeCell ref="O20:O23"/>
    <mergeCell ref="A20:A23"/>
    <mergeCell ref="B20:B23"/>
    <mergeCell ref="C20:C23"/>
    <mergeCell ref="D20:D23"/>
    <mergeCell ref="E20:E23"/>
    <mergeCell ref="F20:F23"/>
    <mergeCell ref="G20:G23"/>
    <mergeCell ref="P24:P30"/>
    <mergeCell ref="J16:J19"/>
    <mergeCell ref="K16:K19"/>
    <mergeCell ref="L12:L13"/>
    <mergeCell ref="M12:M13"/>
    <mergeCell ref="N12:N13"/>
    <mergeCell ref="O12:O13"/>
    <mergeCell ref="E14:E15"/>
    <mergeCell ref="F14:F15"/>
    <mergeCell ref="G14:G15"/>
    <mergeCell ref="J12:J13"/>
    <mergeCell ref="K12:K13"/>
    <mergeCell ref="M16:M19"/>
    <mergeCell ref="N16:N19"/>
    <mergeCell ref="O16:O19"/>
    <mergeCell ref="P14:P15"/>
    <mergeCell ref="Q14:Q15"/>
    <mergeCell ref="R14:R15"/>
    <mergeCell ref="A16:A19"/>
    <mergeCell ref="B16:B19"/>
    <mergeCell ref="C16:C19"/>
    <mergeCell ref="D16:D19"/>
    <mergeCell ref="E16:E19"/>
    <mergeCell ref="F16:F19"/>
    <mergeCell ref="G16:G19"/>
    <mergeCell ref="J14:J15"/>
    <mergeCell ref="K14:K15"/>
    <mergeCell ref="L14:L15"/>
    <mergeCell ref="M14:M15"/>
    <mergeCell ref="N14:N15"/>
    <mergeCell ref="O14:O15"/>
    <mergeCell ref="P16:P19"/>
    <mergeCell ref="Q16:Q19"/>
    <mergeCell ref="R16:R19"/>
    <mergeCell ref="L16:L19"/>
    <mergeCell ref="A14:A15"/>
    <mergeCell ref="B14:B15"/>
    <mergeCell ref="C14:C15"/>
    <mergeCell ref="D14:D15"/>
    <mergeCell ref="R4:R5"/>
    <mergeCell ref="G4:G5"/>
    <mergeCell ref="H4:I4"/>
    <mergeCell ref="J4:J5"/>
    <mergeCell ref="K4:L4"/>
    <mergeCell ref="M4:N4"/>
    <mergeCell ref="O4:P4"/>
    <mergeCell ref="R7:R11"/>
    <mergeCell ref="A12:A13"/>
    <mergeCell ref="B12:B13"/>
    <mergeCell ref="C12:C13"/>
    <mergeCell ref="D12:D13"/>
    <mergeCell ref="E12:E13"/>
    <mergeCell ref="F12:F13"/>
    <mergeCell ref="G12:G13"/>
    <mergeCell ref="K7:K11"/>
    <mergeCell ref="L7:L11"/>
    <mergeCell ref="M7:M11"/>
    <mergeCell ref="N7:N11"/>
    <mergeCell ref="O7:O11"/>
    <mergeCell ref="P7:P11"/>
    <mergeCell ref="P12:P13"/>
    <mergeCell ref="Q12:Q13"/>
    <mergeCell ref="R12:R13"/>
    <mergeCell ref="A4:A5"/>
    <mergeCell ref="B4:B5"/>
    <mergeCell ref="C4:C5"/>
    <mergeCell ref="D4:D5"/>
    <mergeCell ref="E4:E5"/>
    <mergeCell ref="F4:F5"/>
    <mergeCell ref="J7:J11"/>
    <mergeCell ref="Q7:Q11"/>
    <mergeCell ref="Q4:Q5"/>
    <mergeCell ref="A7:A11"/>
    <mergeCell ref="B7:B11"/>
    <mergeCell ref="C7:C11"/>
    <mergeCell ref="D7:D11"/>
    <mergeCell ref="E7:E11"/>
    <mergeCell ref="F7:F11"/>
    <mergeCell ref="G7:G11"/>
  </mergeCells>
  <pageMargins left="0.7" right="0.7" top="0.75" bottom="0.75" header="0.3" footer="0.3"/>
  <pageSetup paperSize="9" scale="30"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5A0BC-D49B-4903-983C-1A76FE883E6F}">
  <dimension ref="A1:S78"/>
  <sheetViews>
    <sheetView topLeftCell="A67" zoomScale="80" zoomScaleNormal="80" workbookViewId="0">
      <selection activeCell="N75" sqref="N75:N77"/>
    </sheetView>
  </sheetViews>
  <sheetFormatPr defaultRowHeight="15" x14ac:dyDescent="0.25"/>
  <cols>
    <col min="1" max="1" width="4.7109375" style="120" customWidth="1"/>
    <col min="2" max="2" width="8.85546875" style="120" customWidth="1"/>
    <col min="3" max="4" width="11.42578125" style="120" customWidth="1"/>
    <col min="5" max="5" width="45.7109375" style="120" customWidth="1"/>
    <col min="6" max="6" width="57.7109375" style="120" customWidth="1"/>
    <col min="7" max="7" width="35.7109375" style="120" customWidth="1"/>
    <col min="8" max="8" width="19.28515625" style="120" customWidth="1"/>
    <col min="9" max="9" width="10.42578125" style="120" customWidth="1"/>
    <col min="10" max="10" width="35.5703125" style="120" customWidth="1"/>
    <col min="11" max="11" width="10.7109375" style="120" customWidth="1"/>
    <col min="12" max="12" width="12.7109375" style="120" customWidth="1"/>
    <col min="13" max="13" width="20.85546875" style="121" customWidth="1"/>
    <col min="14" max="14" width="18.7109375" style="121" customWidth="1"/>
    <col min="15" max="16" width="14.7109375" style="121" customWidth="1"/>
    <col min="17" max="17" width="16.7109375" style="120" customWidth="1"/>
    <col min="18" max="18" width="24.140625" style="120" customWidth="1"/>
    <col min="19" max="19" width="19.5703125" style="120" customWidth="1"/>
    <col min="20" max="258" width="9.140625" style="120"/>
    <col min="259" max="259" width="4.7109375" style="120" bestFit="1" customWidth="1"/>
    <col min="260" max="260" width="9.7109375" style="120" bestFit="1" customWidth="1"/>
    <col min="261" max="261" width="10" style="120" bestFit="1" customWidth="1"/>
    <col min="262" max="262" width="8.85546875" style="120" bestFit="1" customWidth="1"/>
    <col min="263" max="263" width="22.85546875" style="120" customWidth="1"/>
    <col min="264" max="264" width="59.7109375" style="120" bestFit="1" customWidth="1"/>
    <col min="265" max="265" width="57.85546875" style="120" bestFit="1" customWidth="1"/>
    <col min="266" max="266" width="35.28515625" style="120" bestFit="1" customWidth="1"/>
    <col min="267" max="267" width="28.140625" style="120" bestFit="1" customWidth="1"/>
    <col min="268" max="268" width="33.140625" style="120" bestFit="1" customWidth="1"/>
    <col min="269" max="269" width="26" style="120" bestFit="1" customWidth="1"/>
    <col min="270" max="270" width="19.140625" style="120" bestFit="1" customWidth="1"/>
    <col min="271" max="271" width="10.42578125" style="120" customWidth="1"/>
    <col min="272" max="272" width="11.85546875" style="120" customWidth="1"/>
    <col min="273" max="273" width="14.7109375" style="120" customWidth="1"/>
    <col min="274" max="274" width="9" style="120" bestFit="1" customWidth="1"/>
    <col min="275" max="514" width="9.140625" style="120"/>
    <col min="515" max="515" width="4.7109375" style="120" bestFit="1" customWidth="1"/>
    <col min="516" max="516" width="9.7109375" style="120" bestFit="1" customWidth="1"/>
    <col min="517" max="517" width="10" style="120" bestFit="1" customWidth="1"/>
    <col min="518" max="518" width="8.85546875" style="120" bestFit="1" customWidth="1"/>
    <col min="519" max="519" width="22.85546875" style="120" customWidth="1"/>
    <col min="520" max="520" width="59.7109375" style="120" bestFit="1" customWidth="1"/>
    <col min="521" max="521" width="57.85546875" style="120" bestFit="1" customWidth="1"/>
    <col min="522" max="522" width="35.28515625" style="120" bestFit="1" customWidth="1"/>
    <col min="523" max="523" width="28.140625" style="120" bestFit="1" customWidth="1"/>
    <col min="524" max="524" width="33.140625" style="120" bestFit="1" customWidth="1"/>
    <col min="525" max="525" width="26" style="120" bestFit="1" customWidth="1"/>
    <col min="526" max="526" width="19.140625" style="120" bestFit="1" customWidth="1"/>
    <col min="527" max="527" width="10.42578125" style="120" customWidth="1"/>
    <col min="528" max="528" width="11.85546875" style="120" customWidth="1"/>
    <col min="529" max="529" width="14.7109375" style="120" customWidth="1"/>
    <col min="530" max="530" width="9" style="120" bestFit="1" customWidth="1"/>
    <col min="531" max="770" width="9.140625" style="120"/>
    <col min="771" max="771" width="4.7109375" style="120" bestFit="1" customWidth="1"/>
    <col min="772" max="772" width="9.7109375" style="120" bestFit="1" customWidth="1"/>
    <col min="773" max="773" width="10" style="120" bestFit="1" customWidth="1"/>
    <col min="774" max="774" width="8.85546875" style="120" bestFit="1" customWidth="1"/>
    <col min="775" max="775" width="22.85546875" style="120" customWidth="1"/>
    <col min="776" max="776" width="59.7109375" style="120" bestFit="1" customWidth="1"/>
    <col min="777" max="777" width="57.85546875" style="120" bestFit="1" customWidth="1"/>
    <col min="778" max="778" width="35.28515625" style="120" bestFit="1" customWidth="1"/>
    <col min="779" max="779" width="28.140625" style="120" bestFit="1" customWidth="1"/>
    <col min="780" max="780" width="33.140625" style="120" bestFit="1" customWidth="1"/>
    <col min="781" max="781" width="26" style="120" bestFit="1" customWidth="1"/>
    <col min="782" max="782" width="19.140625" style="120" bestFit="1" customWidth="1"/>
    <col min="783" max="783" width="10.42578125" style="120" customWidth="1"/>
    <col min="784" max="784" width="11.85546875" style="120" customWidth="1"/>
    <col min="785" max="785" width="14.7109375" style="120" customWidth="1"/>
    <col min="786" max="786" width="9" style="120" bestFit="1" customWidth="1"/>
    <col min="787" max="1026" width="9.140625" style="120"/>
    <col min="1027" max="1027" width="4.7109375" style="120" bestFit="1" customWidth="1"/>
    <col min="1028" max="1028" width="9.7109375" style="120" bestFit="1" customWidth="1"/>
    <col min="1029" max="1029" width="10" style="120" bestFit="1" customWidth="1"/>
    <col min="1030" max="1030" width="8.85546875" style="120" bestFit="1" customWidth="1"/>
    <col min="1031" max="1031" width="22.85546875" style="120" customWidth="1"/>
    <col min="1032" max="1032" width="59.7109375" style="120" bestFit="1" customWidth="1"/>
    <col min="1033" max="1033" width="57.85546875" style="120" bestFit="1" customWidth="1"/>
    <col min="1034" max="1034" width="35.28515625" style="120" bestFit="1" customWidth="1"/>
    <col min="1035" max="1035" width="28.140625" style="120" bestFit="1" customWidth="1"/>
    <col min="1036" max="1036" width="33.140625" style="120" bestFit="1" customWidth="1"/>
    <col min="1037" max="1037" width="26" style="120" bestFit="1" customWidth="1"/>
    <col min="1038" max="1038" width="19.140625" style="120" bestFit="1" customWidth="1"/>
    <col min="1039" max="1039" width="10.42578125" style="120" customWidth="1"/>
    <col min="1040" max="1040" width="11.85546875" style="120" customWidth="1"/>
    <col min="1041" max="1041" width="14.7109375" style="120" customWidth="1"/>
    <col min="1042" max="1042" width="9" style="120" bestFit="1" customWidth="1"/>
    <col min="1043" max="1282" width="9.140625" style="120"/>
    <col min="1283" max="1283" width="4.7109375" style="120" bestFit="1" customWidth="1"/>
    <col min="1284" max="1284" width="9.7109375" style="120" bestFit="1" customWidth="1"/>
    <col min="1285" max="1285" width="10" style="120" bestFit="1" customWidth="1"/>
    <col min="1286" max="1286" width="8.85546875" style="120" bestFit="1" customWidth="1"/>
    <col min="1287" max="1287" width="22.85546875" style="120" customWidth="1"/>
    <col min="1288" max="1288" width="59.7109375" style="120" bestFit="1" customWidth="1"/>
    <col min="1289" max="1289" width="57.85546875" style="120" bestFit="1" customWidth="1"/>
    <col min="1290" max="1290" width="35.28515625" style="120" bestFit="1" customWidth="1"/>
    <col min="1291" max="1291" width="28.140625" style="120" bestFit="1" customWidth="1"/>
    <col min="1292" max="1292" width="33.140625" style="120" bestFit="1" customWidth="1"/>
    <col min="1293" max="1293" width="26" style="120" bestFit="1" customWidth="1"/>
    <col min="1294" max="1294" width="19.140625" style="120" bestFit="1" customWidth="1"/>
    <col min="1295" max="1295" width="10.42578125" style="120" customWidth="1"/>
    <col min="1296" max="1296" width="11.85546875" style="120" customWidth="1"/>
    <col min="1297" max="1297" width="14.7109375" style="120" customWidth="1"/>
    <col min="1298" max="1298" width="9" style="120" bestFit="1" customWidth="1"/>
    <col min="1299" max="1538" width="9.140625" style="120"/>
    <col min="1539" max="1539" width="4.7109375" style="120" bestFit="1" customWidth="1"/>
    <col min="1540" max="1540" width="9.7109375" style="120" bestFit="1" customWidth="1"/>
    <col min="1541" max="1541" width="10" style="120" bestFit="1" customWidth="1"/>
    <col min="1542" max="1542" width="8.85546875" style="120" bestFit="1" customWidth="1"/>
    <col min="1543" max="1543" width="22.85546875" style="120" customWidth="1"/>
    <col min="1544" max="1544" width="59.7109375" style="120" bestFit="1" customWidth="1"/>
    <col min="1545" max="1545" width="57.85546875" style="120" bestFit="1" customWidth="1"/>
    <col min="1546" max="1546" width="35.28515625" style="120" bestFit="1" customWidth="1"/>
    <col min="1547" max="1547" width="28.140625" style="120" bestFit="1" customWidth="1"/>
    <col min="1548" max="1548" width="33.140625" style="120" bestFit="1" customWidth="1"/>
    <col min="1549" max="1549" width="26" style="120" bestFit="1" customWidth="1"/>
    <col min="1550" max="1550" width="19.140625" style="120" bestFit="1" customWidth="1"/>
    <col min="1551" max="1551" width="10.42578125" style="120" customWidth="1"/>
    <col min="1552" max="1552" width="11.85546875" style="120" customWidth="1"/>
    <col min="1553" max="1553" width="14.7109375" style="120" customWidth="1"/>
    <col min="1554" max="1554" width="9" style="120" bestFit="1" customWidth="1"/>
    <col min="1555" max="1794" width="9.140625" style="120"/>
    <col min="1795" max="1795" width="4.7109375" style="120" bestFit="1" customWidth="1"/>
    <col min="1796" max="1796" width="9.7109375" style="120" bestFit="1" customWidth="1"/>
    <col min="1797" max="1797" width="10" style="120" bestFit="1" customWidth="1"/>
    <col min="1798" max="1798" width="8.85546875" style="120" bestFit="1" customWidth="1"/>
    <col min="1799" max="1799" width="22.85546875" style="120" customWidth="1"/>
    <col min="1800" max="1800" width="59.7109375" style="120" bestFit="1" customWidth="1"/>
    <col min="1801" max="1801" width="57.85546875" style="120" bestFit="1" customWidth="1"/>
    <col min="1802" max="1802" width="35.28515625" style="120" bestFit="1" customWidth="1"/>
    <col min="1803" max="1803" width="28.140625" style="120" bestFit="1" customWidth="1"/>
    <col min="1804" max="1804" width="33.140625" style="120" bestFit="1" customWidth="1"/>
    <col min="1805" max="1805" width="26" style="120" bestFit="1" customWidth="1"/>
    <col min="1806" max="1806" width="19.140625" style="120" bestFit="1" customWidth="1"/>
    <col min="1807" max="1807" width="10.42578125" style="120" customWidth="1"/>
    <col min="1808" max="1808" width="11.85546875" style="120" customWidth="1"/>
    <col min="1809" max="1809" width="14.7109375" style="120" customWidth="1"/>
    <col min="1810" max="1810" width="9" style="120" bestFit="1" customWidth="1"/>
    <col min="1811" max="2050" width="9.140625" style="120"/>
    <col min="2051" max="2051" width="4.7109375" style="120" bestFit="1" customWidth="1"/>
    <col min="2052" max="2052" width="9.7109375" style="120" bestFit="1" customWidth="1"/>
    <col min="2053" max="2053" width="10" style="120" bestFit="1" customWidth="1"/>
    <col min="2054" max="2054" width="8.85546875" style="120" bestFit="1" customWidth="1"/>
    <col min="2055" max="2055" width="22.85546875" style="120" customWidth="1"/>
    <col min="2056" max="2056" width="59.7109375" style="120" bestFit="1" customWidth="1"/>
    <col min="2057" max="2057" width="57.85546875" style="120" bestFit="1" customWidth="1"/>
    <col min="2058" max="2058" width="35.28515625" style="120" bestFit="1" customWidth="1"/>
    <col min="2059" max="2059" width="28.140625" style="120" bestFit="1" customWidth="1"/>
    <col min="2060" max="2060" width="33.140625" style="120" bestFit="1" customWidth="1"/>
    <col min="2061" max="2061" width="26" style="120" bestFit="1" customWidth="1"/>
    <col min="2062" max="2062" width="19.140625" style="120" bestFit="1" customWidth="1"/>
    <col min="2063" max="2063" width="10.42578125" style="120" customWidth="1"/>
    <col min="2064" max="2064" width="11.85546875" style="120" customWidth="1"/>
    <col min="2065" max="2065" width="14.7109375" style="120" customWidth="1"/>
    <col min="2066" max="2066" width="9" style="120" bestFit="1" customWidth="1"/>
    <col min="2067" max="2306" width="9.140625" style="120"/>
    <col min="2307" max="2307" width="4.7109375" style="120" bestFit="1" customWidth="1"/>
    <col min="2308" max="2308" width="9.7109375" style="120" bestFit="1" customWidth="1"/>
    <col min="2309" max="2309" width="10" style="120" bestFit="1" customWidth="1"/>
    <col min="2310" max="2310" width="8.85546875" style="120" bestFit="1" customWidth="1"/>
    <col min="2311" max="2311" width="22.85546875" style="120" customWidth="1"/>
    <col min="2312" max="2312" width="59.7109375" style="120" bestFit="1" customWidth="1"/>
    <col min="2313" max="2313" width="57.85546875" style="120" bestFit="1" customWidth="1"/>
    <col min="2314" max="2314" width="35.28515625" style="120" bestFit="1" customWidth="1"/>
    <col min="2315" max="2315" width="28.140625" style="120" bestFit="1" customWidth="1"/>
    <col min="2316" max="2316" width="33.140625" style="120" bestFit="1" customWidth="1"/>
    <col min="2317" max="2317" width="26" style="120" bestFit="1" customWidth="1"/>
    <col min="2318" max="2318" width="19.140625" style="120" bestFit="1" customWidth="1"/>
    <col min="2319" max="2319" width="10.42578125" style="120" customWidth="1"/>
    <col min="2320" max="2320" width="11.85546875" style="120" customWidth="1"/>
    <col min="2321" max="2321" width="14.7109375" style="120" customWidth="1"/>
    <col min="2322" max="2322" width="9" style="120" bestFit="1" customWidth="1"/>
    <col min="2323" max="2562" width="9.140625" style="120"/>
    <col min="2563" max="2563" width="4.7109375" style="120" bestFit="1" customWidth="1"/>
    <col min="2564" max="2564" width="9.7109375" style="120" bestFit="1" customWidth="1"/>
    <col min="2565" max="2565" width="10" style="120" bestFit="1" customWidth="1"/>
    <col min="2566" max="2566" width="8.85546875" style="120" bestFit="1" customWidth="1"/>
    <col min="2567" max="2567" width="22.85546875" style="120" customWidth="1"/>
    <col min="2568" max="2568" width="59.7109375" style="120" bestFit="1" customWidth="1"/>
    <col min="2569" max="2569" width="57.85546875" style="120" bestFit="1" customWidth="1"/>
    <col min="2570" max="2570" width="35.28515625" style="120" bestFit="1" customWidth="1"/>
    <col min="2571" max="2571" width="28.140625" style="120" bestFit="1" customWidth="1"/>
    <col min="2572" max="2572" width="33.140625" style="120" bestFit="1" customWidth="1"/>
    <col min="2573" max="2573" width="26" style="120" bestFit="1" customWidth="1"/>
    <col min="2574" max="2574" width="19.140625" style="120" bestFit="1" customWidth="1"/>
    <col min="2575" max="2575" width="10.42578125" style="120" customWidth="1"/>
    <col min="2576" max="2576" width="11.85546875" style="120" customWidth="1"/>
    <col min="2577" max="2577" width="14.7109375" style="120" customWidth="1"/>
    <col min="2578" max="2578" width="9" style="120" bestFit="1" customWidth="1"/>
    <col min="2579" max="2818" width="9.140625" style="120"/>
    <col min="2819" max="2819" width="4.7109375" style="120" bestFit="1" customWidth="1"/>
    <col min="2820" max="2820" width="9.7109375" style="120" bestFit="1" customWidth="1"/>
    <col min="2821" max="2821" width="10" style="120" bestFit="1" customWidth="1"/>
    <col min="2822" max="2822" width="8.85546875" style="120" bestFit="1" customWidth="1"/>
    <col min="2823" max="2823" width="22.85546875" style="120" customWidth="1"/>
    <col min="2824" max="2824" width="59.7109375" style="120" bestFit="1" customWidth="1"/>
    <col min="2825" max="2825" width="57.85546875" style="120" bestFit="1" customWidth="1"/>
    <col min="2826" max="2826" width="35.28515625" style="120" bestFit="1" customWidth="1"/>
    <col min="2827" max="2827" width="28.140625" style="120" bestFit="1" customWidth="1"/>
    <col min="2828" max="2828" width="33.140625" style="120" bestFit="1" customWidth="1"/>
    <col min="2829" max="2829" width="26" style="120" bestFit="1" customWidth="1"/>
    <col min="2830" max="2830" width="19.140625" style="120" bestFit="1" customWidth="1"/>
    <col min="2831" max="2831" width="10.42578125" style="120" customWidth="1"/>
    <col min="2832" max="2832" width="11.85546875" style="120" customWidth="1"/>
    <col min="2833" max="2833" width="14.7109375" style="120" customWidth="1"/>
    <col min="2834" max="2834" width="9" style="120" bestFit="1" customWidth="1"/>
    <col min="2835" max="3074" width="9.140625" style="120"/>
    <col min="3075" max="3075" width="4.7109375" style="120" bestFit="1" customWidth="1"/>
    <col min="3076" max="3076" width="9.7109375" style="120" bestFit="1" customWidth="1"/>
    <col min="3077" max="3077" width="10" style="120" bestFit="1" customWidth="1"/>
    <col min="3078" max="3078" width="8.85546875" style="120" bestFit="1" customWidth="1"/>
    <col min="3079" max="3079" width="22.85546875" style="120" customWidth="1"/>
    <col min="3080" max="3080" width="59.7109375" style="120" bestFit="1" customWidth="1"/>
    <col min="3081" max="3081" width="57.85546875" style="120" bestFit="1" customWidth="1"/>
    <col min="3082" max="3082" width="35.28515625" style="120" bestFit="1" customWidth="1"/>
    <col min="3083" max="3083" width="28.140625" style="120" bestFit="1" customWidth="1"/>
    <col min="3084" max="3084" width="33.140625" style="120" bestFit="1" customWidth="1"/>
    <col min="3085" max="3085" width="26" style="120" bestFit="1" customWidth="1"/>
    <col min="3086" max="3086" width="19.140625" style="120" bestFit="1" customWidth="1"/>
    <col min="3087" max="3087" width="10.42578125" style="120" customWidth="1"/>
    <col min="3088" max="3088" width="11.85546875" style="120" customWidth="1"/>
    <col min="3089" max="3089" width="14.7109375" style="120" customWidth="1"/>
    <col min="3090" max="3090" width="9" style="120" bestFit="1" customWidth="1"/>
    <col min="3091" max="3330" width="9.140625" style="120"/>
    <col min="3331" max="3331" width="4.7109375" style="120" bestFit="1" customWidth="1"/>
    <col min="3332" max="3332" width="9.7109375" style="120" bestFit="1" customWidth="1"/>
    <col min="3333" max="3333" width="10" style="120" bestFit="1" customWidth="1"/>
    <col min="3334" max="3334" width="8.85546875" style="120" bestFit="1" customWidth="1"/>
    <col min="3335" max="3335" width="22.85546875" style="120" customWidth="1"/>
    <col min="3336" max="3336" width="59.7109375" style="120" bestFit="1" customWidth="1"/>
    <col min="3337" max="3337" width="57.85546875" style="120" bestFit="1" customWidth="1"/>
    <col min="3338" max="3338" width="35.28515625" style="120" bestFit="1" customWidth="1"/>
    <col min="3339" max="3339" width="28.140625" style="120" bestFit="1" customWidth="1"/>
    <col min="3340" max="3340" width="33.140625" style="120" bestFit="1" customWidth="1"/>
    <col min="3341" max="3341" width="26" style="120" bestFit="1" customWidth="1"/>
    <col min="3342" max="3342" width="19.140625" style="120" bestFit="1" customWidth="1"/>
    <col min="3343" max="3343" width="10.42578125" style="120" customWidth="1"/>
    <col min="3344" max="3344" width="11.85546875" style="120" customWidth="1"/>
    <col min="3345" max="3345" width="14.7109375" style="120" customWidth="1"/>
    <col min="3346" max="3346" width="9" style="120" bestFit="1" customWidth="1"/>
    <col min="3347" max="3586" width="9.140625" style="120"/>
    <col min="3587" max="3587" width="4.7109375" style="120" bestFit="1" customWidth="1"/>
    <col min="3588" max="3588" width="9.7109375" style="120" bestFit="1" customWidth="1"/>
    <col min="3589" max="3589" width="10" style="120" bestFit="1" customWidth="1"/>
    <col min="3590" max="3590" width="8.85546875" style="120" bestFit="1" customWidth="1"/>
    <col min="3591" max="3591" width="22.85546875" style="120" customWidth="1"/>
    <col min="3592" max="3592" width="59.7109375" style="120" bestFit="1" customWidth="1"/>
    <col min="3593" max="3593" width="57.85546875" style="120" bestFit="1" customWidth="1"/>
    <col min="3594" max="3594" width="35.28515625" style="120" bestFit="1" customWidth="1"/>
    <col min="3595" max="3595" width="28.140625" style="120" bestFit="1" customWidth="1"/>
    <col min="3596" max="3596" width="33.140625" style="120" bestFit="1" customWidth="1"/>
    <col min="3597" max="3597" width="26" style="120" bestFit="1" customWidth="1"/>
    <col min="3598" max="3598" width="19.140625" style="120" bestFit="1" customWidth="1"/>
    <col min="3599" max="3599" width="10.42578125" style="120" customWidth="1"/>
    <col min="3600" max="3600" width="11.85546875" style="120" customWidth="1"/>
    <col min="3601" max="3601" width="14.7109375" style="120" customWidth="1"/>
    <col min="3602" max="3602" width="9" style="120" bestFit="1" customWidth="1"/>
    <col min="3603" max="3842" width="9.140625" style="120"/>
    <col min="3843" max="3843" width="4.7109375" style="120" bestFit="1" customWidth="1"/>
    <col min="3844" max="3844" width="9.7109375" style="120" bestFit="1" customWidth="1"/>
    <col min="3845" max="3845" width="10" style="120" bestFit="1" customWidth="1"/>
    <col min="3846" max="3846" width="8.85546875" style="120" bestFit="1" customWidth="1"/>
    <col min="3847" max="3847" width="22.85546875" style="120" customWidth="1"/>
    <col min="3848" max="3848" width="59.7109375" style="120" bestFit="1" customWidth="1"/>
    <col min="3849" max="3849" width="57.85546875" style="120" bestFit="1" customWidth="1"/>
    <col min="3850" max="3850" width="35.28515625" style="120" bestFit="1" customWidth="1"/>
    <col min="3851" max="3851" width="28.140625" style="120" bestFit="1" customWidth="1"/>
    <col min="3852" max="3852" width="33.140625" style="120" bestFit="1" customWidth="1"/>
    <col min="3853" max="3853" width="26" style="120" bestFit="1" customWidth="1"/>
    <col min="3854" max="3854" width="19.140625" style="120" bestFit="1" customWidth="1"/>
    <col min="3855" max="3855" width="10.42578125" style="120" customWidth="1"/>
    <col min="3856" max="3856" width="11.85546875" style="120" customWidth="1"/>
    <col min="3857" max="3857" width="14.7109375" style="120" customWidth="1"/>
    <col min="3858" max="3858" width="9" style="120" bestFit="1" customWidth="1"/>
    <col min="3859" max="4098" width="9.140625" style="120"/>
    <col min="4099" max="4099" width="4.7109375" style="120" bestFit="1" customWidth="1"/>
    <col min="4100" max="4100" width="9.7109375" style="120" bestFit="1" customWidth="1"/>
    <col min="4101" max="4101" width="10" style="120" bestFit="1" customWidth="1"/>
    <col min="4102" max="4102" width="8.85546875" style="120" bestFit="1" customWidth="1"/>
    <col min="4103" max="4103" width="22.85546875" style="120" customWidth="1"/>
    <col min="4104" max="4104" width="59.7109375" style="120" bestFit="1" customWidth="1"/>
    <col min="4105" max="4105" width="57.85546875" style="120" bestFit="1" customWidth="1"/>
    <col min="4106" max="4106" width="35.28515625" style="120" bestFit="1" customWidth="1"/>
    <col min="4107" max="4107" width="28.140625" style="120" bestFit="1" customWidth="1"/>
    <col min="4108" max="4108" width="33.140625" style="120" bestFit="1" customWidth="1"/>
    <col min="4109" max="4109" width="26" style="120" bestFit="1" customWidth="1"/>
    <col min="4110" max="4110" width="19.140625" style="120" bestFit="1" customWidth="1"/>
    <col min="4111" max="4111" width="10.42578125" style="120" customWidth="1"/>
    <col min="4112" max="4112" width="11.85546875" style="120" customWidth="1"/>
    <col min="4113" max="4113" width="14.7109375" style="120" customWidth="1"/>
    <col min="4114" max="4114" width="9" style="120" bestFit="1" customWidth="1"/>
    <col min="4115" max="4354" width="9.140625" style="120"/>
    <col min="4355" max="4355" width="4.7109375" style="120" bestFit="1" customWidth="1"/>
    <col min="4356" max="4356" width="9.7109375" style="120" bestFit="1" customWidth="1"/>
    <col min="4357" max="4357" width="10" style="120" bestFit="1" customWidth="1"/>
    <col min="4358" max="4358" width="8.85546875" style="120" bestFit="1" customWidth="1"/>
    <col min="4359" max="4359" width="22.85546875" style="120" customWidth="1"/>
    <col min="4360" max="4360" width="59.7109375" style="120" bestFit="1" customWidth="1"/>
    <col min="4361" max="4361" width="57.85546875" style="120" bestFit="1" customWidth="1"/>
    <col min="4362" max="4362" width="35.28515625" style="120" bestFit="1" customWidth="1"/>
    <col min="4363" max="4363" width="28.140625" style="120" bestFit="1" customWidth="1"/>
    <col min="4364" max="4364" width="33.140625" style="120" bestFit="1" customWidth="1"/>
    <col min="4365" max="4365" width="26" style="120" bestFit="1" customWidth="1"/>
    <col min="4366" max="4366" width="19.140625" style="120" bestFit="1" customWidth="1"/>
    <col min="4367" max="4367" width="10.42578125" style="120" customWidth="1"/>
    <col min="4368" max="4368" width="11.85546875" style="120" customWidth="1"/>
    <col min="4369" max="4369" width="14.7109375" style="120" customWidth="1"/>
    <col min="4370" max="4370" width="9" style="120" bestFit="1" customWidth="1"/>
    <col min="4371" max="4610" width="9.140625" style="120"/>
    <col min="4611" max="4611" width="4.7109375" style="120" bestFit="1" customWidth="1"/>
    <col min="4612" max="4612" width="9.7109375" style="120" bestFit="1" customWidth="1"/>
    <col min="4613" max="4613" width="10" style="120" bestFit="1" customWidth="1"/>
    <col min="4614" max="4614" width="8.85546875" style="120" bestFit="1" customWidth="1"/>
    <col min="4615" max="4615" width="22.85546875" style="120" customWidth="1"/>
    <col min="4616" max="4616" width="59.7109375" style="120" bestFit="1" customWidth="1"/>
    <col min="4617" max="4617" width="57.85546875" style="120" bestFit="1" customWidth="1"/>
    <col min="4618" max="4618" width="35.28515625" style="120" bestFit="1" customWidth="1"/>
    <col min="4619" max="4619" width="28.140625" style="120" bestFit="1" customWidth="1"/>
    <col min="4620" max="4620" width="33.140625" style="120" bestFit="1" customWidth="1"/>
    <col min="4621" max="4621" width="26" style="120" bestFit="1" customWidth="1"/>
    <col min="4622" max="4622" width="19.140625" style="120" bestFit="1" customWidth="1"/>
    <col min="4623" max="4623" width="10.42578125" style="120" customWidth="1"/>
    <col min="4624" max="4624" width="11.85546875" style="120" customWidth="1"/>
    <col min="4625" max="4625" width="14.7109375" style="120" customWidth="1"/>
    <col min="4626" max="4626" width="9" style="120" bestFit="1" customWidth="1"/>
    <col min="4627" max="4866" width="9.140625" style="120"/>
    <col min="4867" max="4867" width="4.7109375" style="120" bestFit="1" customWidth="1"/>
    <col min="4868" max="4868" width="9.7109375" style="120" bestFit="1" customWidth="1"/>
    <col min="4869" max="4869" width="10" style="120" bestFit="1" customWidth="1"/>
    <col min="4870" max="4870" width="8.85546875" style="120" bestFit="1" customWidth="1"/>
    <col min="4871" max="4871" width="22.85546875" style="120" customWidth="1"/>
    <col min="4872" max="4872" width="59.7109375" style="120" bestFit="1" customWidth="1"/>
    <col min="4873" max="4873" width="57.85546875" style="120" bestFit="1" customWidth="1"/>
    <col min="4874" max="4874" width="35.28515625" style="120" bestFit="1" customWidth="1"/>
    <col min="4875" max="4875" width="28.140625" style="120" bestFit="1" customWidth="1"/>
    <col min="4876" max="4876" width="33.140625" style="120" bestFit="1" customWidth="1"/>
    <col min="4877" max="4877" width="26" style="120" bestFit="1" customWidth="1"/>
    <col min="4878" max="4878" width="19.140625" style="120" bestFit="1" customWidth="1"/>
    <col min="4879" max="4879" width="10.42578125" style="120" customWidth="1"/>
    <col min="4880" max="4880" width="11.85546875" style="120" customWidth="1"/>
    <col min="4881" max="4881" width="14.7109375" style="120" customWidth="1"/>
    <col min="4882" max="4882" width="9" style="120" bestFit="1" customWidth="1"/>
    <col min="4883" max="5122" width="9.140625" style="120"/>
    <col min="5123" max="5123" width="4.7109375" style="120" bestFit="1" customWidth="1"/>
    <col min="5124" max="5124" width="9.7109375" style="120" bestFit="1" customWidth="1"/>
    <col min="5125" max="5125" width="10" style="120" bestFit="1" customWidth="1"/>
    <col min="5126" max="5126" width="8.85546875" style="120" bestFit="1" customWidth="1"/>
    <col min="5127" max="5127" width="22.85546875" style="120" customWidth="1"/>
    <col min="5128" max="5128" width="59.7109375" style="120" bestFit="1" customWidth="1"/>
    <col min="5129" max="5129" width="57.85546875" style="120" bestFit="1" customWidth="1"/>
    <col min="5130" max="5130" width="35.28515625" style="120" bestFit="1" customWidth="1"/>
    <col min="5131" max="5131" width="28.140625" style="120" bestFit="1" customWidth="1"/>
    <col min="5132" max="5132" width="33.140625" style="120" bestFit="1" customWidth="1"/>
    <col min="5133" max="5133" width="26" style="120" bestFit="1" customWidth="1"/>
    <col min="5134" max="5134" width="19.140625" style="120" bestFit="1" customWidth="1"/>
    <col min="5135" max="5135" width="10.42578125" style="120" customWidth="1"/>
    <col min="5136" max="5136" width="11.85546875" style="120" customWidth="1"/>
    <col min="5137" max="5137" width="14.7109375" style="120" customWidth="1"/>
    <col min="5138" max="5138" width="9" style="120" bestFit="1" customWidth="1"/>
    <col min="5139" max="5378" width="9.140625" style="120"/>
    <col min="5379" max="5379" width="4.7109375" style="120" bestFit="1" customWidth="1"/>
    <col min="5380" max="5380" width="9.7109375" style="120" bestFit="1" customWidth="1"/>
    <col min="5381" max="5381" width="10" style="120" bestFit="1" customWidth="1"/>
    <col min="5382" max="5382" width="8.85546875" style="120" bestFit="1" customWidth="1"/>
    <col min="5383" max="5383" width="22.85546875" style="120" customWidth="1"/>
    <col min="5384" max="5384" width="59.7109375" style="120" bestFit="1" customWidth="1"/>
    <col min="5385" max="5385" width="57.85546875" style="120" bestFit="1" customWidth="1"/>
    <col min="5386" max="5386" width="35.28515625" style="120" bestFit="1" customWidth="1"/>
    <col min="5387" max="5387" width="28.140625" style="120" bestFit="1" customWidth="1"/>
    <col min="5388" max="5388" width="33.140625" style="120" bestFit="1" customWidth="1"/>
    <col min="5389" max="5389" width="26" style="120" bestFit="1" customWidth="1"/>
    <col min="5390" max="5390" width="19.140625" style="120" bestFit="1" customWidth="1"/>
    <col min="5391" max="5391" width="10.42578125" style="120" customWidth="1"/>
    <col min="5392" max="5392" width="11.85546875" style="120" customWidth="1"/>
    <col min="5393" max="5393" width="14.7109375" style="120" customWidth="1"/>
    <col min="5394" max="5394" width="9" style="120" bestFit="1" customWidth="1"/>
    <col min="5395" max="5634" width="9.140625" style="120"/>
    <col min="5635" max="5635" width="4.7109375" style="120" bestFit="1" customWidth="1"/>
    <col min="5636" max="5636" width="9.7109375" style="120" bestFit="1" customWidth="1"/>
    <col min="5637" max="5637" width="10" style="120" bestFit="1" customWidth="1"/>
    <col min="5638" max="5638" width="8.85546875" style="120" bestFit="1" customWidth="1"/>
    <col min="5639" max="5639" width="22.85546875" style="120" customWidth="1"/>
    <col min="5640" max="5640" width="59.7109375" style="120" bestFit="1" customWidth="1"/>
    <col min="5641" max="5641" width="57.85546875" style="120" bestFit="1" customWidth="1"/>
    <col min="5642" max="5642" width="35.28515625" style="120" bestFit="1" customWidth="1"/>
    <col min="5643" max="5643" width="28.140625" style="120" bestFit="1" customWidth="1"/>
    <col min="5644" max="5644" width="33.140625" style="120" bestFit="1" customWidth="1"/>
    <col min="5645" max="5645" width="26" style="120" bestFit="1" customWidth="1"/>
    <col min="5646" max="5646" width="19.140625" style="120" bestFit="1" customWidth="1"/>
    <col min="5647" max="5647" width="10.42578125" style="120" customWidth="1"/>
    <col min="5648" max="5648" width="11.85546875" style="120" customWidth="1"/>
    <col min="5649" max="5649" width="14.7109375" style="120" customWidth="1"/>
    <col min="5650" max="5650" width="9" style="120" bestFit="1" customWidth="1"/>
    <col min="5651" max="5890" width="9.140625" style="120"/>
    <col min="5891" max="5891" width="4.7109375" style="120" bestFit="1" customWidth="1"/>
    <col min="5892" max="5892" width="9.7109375" style="120" bestFit="1" customWidth="1"/>
    <col min="5893" max="5893" width="10" style="120" bestFit="1" customWidth="1"/>
    <col min="5894" max="5894" width="8.85546875" style="120" bestFit="1" customWidth="1"/>
    <col min="5895" max="5895" width="22.85546875" style="120" customWidth="1"/>
    <col min="5896" max="5896" width="59.7109375" style="120" bestFit="1" customWidth="1"/>
    <col min="5897" max="5897" width="57.85546875" style="120" bestFit="1" customWidth="1"/>
    <col min="5898" max="5898" width="35.28515625" style="120" bestFit="1" customWidth="1"/>
    <col min="5899" max="5899" width="28.140625" style="120" bestFit="1" customWidth="1"/>
    <col min="5900" max="5900" width="33.140625" style="120" bestFit="1" customWidth="1"/>
    <col min="5901" max="5901" width="26" style="120" bestFit="1" customWidth="1"/>
    <col min="5902" max="5902" width="19.140625" style="120" bestFit="1" customWidth="1"/>
    <col min="5903" max="5903" width="10.42578125" style="120" customWidth="1"/>
    <col min="5904" max="5904" width="11.85546875" style="120" customWidth="1"/>
    <col min="5905" max="5905" width="14.7109375" style="120" customWidth="1"/>
    <col min="5906" max="5906" width="9" style="120" bestFit="1" customWidth="1"/>
    <col min="5907" max="6146" width="9.140625" style="120"/>
    <col min="6147" max="6147" width="4.7109375" style="120" bestFit="1" customWidth="1"/>
    <col min="6148" max="6148" width="9.7109375" style="120" bestFit="1" customWidth="1"/>
    <col min="6149" max="6149" width="10" style="120" bestFit="1" customWidth="1"/>
    <col min="6150" max="6150" width="8.85546875" style="120" bestFit="1" customWidth="1"/>
    <col min="6151" max="6151" width="22.85546875" style="120" customWidth="1"/>
    <col min="6152" max="6152" width="59.7109375" style="120" bestFit="1" customWidth="1"/>
    <col min="6153" max="6153" width="57.85546875" style="120" bestFit="1" customWidth="1"/>
    <col min="6154" max="6154" width="35.28515625" style="120" bestFit="1" customWidth="1"/>
    <col min="6155" max="6155" width="28.140625" style="120" bestFit="1" customWidth="1"/>
    <col min="6156" max="6156" width="33.140625" style="120" bestFit="1" customWidth="1"/>
    <col min="6157" max="6157" width="26" style="120" bestFit="1" customWidth="1"/>
    <col min="6158" max="6158" width="19.140625" style="120" bestFit="1" customWidth="1"/>
    <col min="6159" max="6159" width="10.42578125" style="120" customWidth="1"/>
    <col min="6160" max="6160" width="11.85546875" style="120" customWidth="1"/>
    <col min="6161" max="6161" width="14.7109375" style="120" customWidth="1"/>
    <col min="6162" max="6162" width="9" style="120" bestFit="1" customWidth="1"/>
    <col min="6163" max="6402" width="9.140625" style="120"/>
    <col min="6403" max="6403" width="4.7109375" style="120" bestFit="1" customWidth="1"/>
    <col min="6404" max="6404" width="9.7109375" style="120" bestFit="1" customWidth="1"/>
    <col min="6405" max="6405" width="10" style="120" bestFit="1" customWidth="1"/>
    <col min="6406" max="6406" width="8.85546875" style="120" bestFit="1" customWidth="1"/>
    <col min="6407" max="6407" width="22.85546875" style="120" customWidth="1"/>
    <col min="6408" max="6408" width="59.7109375" style="120" bestFit="1" customWidth="1"/>
    <col min="6409" max="6409" width="57.85546875" style="120" bestFit="1" customWidth="1"/>
    <col min="6410" max="6410" width="35.28515625" style="120" bestFit="1" customWidth="1"/>
    <col min="6411" max="6411" width="28.140625" style="120" bestFit="1" customWidth="1"/>
    <col min="6412" max="6412" width="33.140625" style="120" bestFit="1" customWidth="1"/>
    <col min="6413" max="6413" width="26" style="120" bestFit="1" customWidth="1"/>
    <col min="6414" max="6414" width="19.140625" style="120" bestFit="1" customWidth="1"/>
    <col min="6415" max="6415" width="10.42578125" style="120" customWidth="1"/>
    <col min="6416" max="6416" width="11.85546875" style="120" customWidth="1"/>
    <col min="6417" max="6417" width="14.7109375" style="120" customWidth="1"/>
    <col min="6418" max="6418" width="9" style="120" bestFit="1" customWidth="1"/>
    <col min="6419" max="6658" width="9.140625" style="120"/>
    <col min="6659" max="6659" width="4.7109375" style="120" bestFit="1" customWidth="1"/>
    <col min="6660" max="6660" width="9.7109375" style="120" bestFit="1" customWidth="1"/>
    <col min="6661" max="6661" width="10" style="120" bestFit="1" customWidth="1"/>
    <col min="6662" max="6662" width="8.85546875" style="120" bestFit="1" customWidth="1"/>
    <col min="6663" max="6663" width="22.85546875" style="120" customWidth="1"/>
    <col min="6664" max="6664" width="59.7109375" style="120" bestFit="1" customWidth="1"/>
    <col min="6665" max="6665" width="57.85546875" style="120" bestFit="1" customWidth="1"/>
    <col min="6666" max="6666" width="35.28515625" style="120" bestFit="1" customWidth="1"/>
    <col min="6667" max="6667" width="28.140625" style="120" bestFit="1" customWidth="1"/>
    <col min="6668" max="6668" width="33.140625" style="120" bestFit="1" customWidth="1"/>
    <col min="6669" max="6669" width="26" style="120" bestFit="1" customWidth="1"/>
    <col min="6670" max="6670" width="19.140625" style="120" bestFit="1" customWidth="1"/>
    <col min="6671" max="6671" width="10.42578125" style="120" customWidth="1"/>
    <col min="6672" max="6672" width="11.85546875" style="120" customWidth="1"/>
    <col min="6673" max="6673" width="14.7109375" style="120" customWidth="1"/>
    <col min="6674" max="6674" width="9" style="120" bestFit="1" customWidth="1"/>
    <col min="6675" max="6914" width="9.140625" style="120"/>
    <col min="6915" max="6915" width="4.7109375" style="120" bestFit="1" customWidth="1"/>
    <col min="6916" max="6916" width="9.7109375" style="120" bestFit="1" customWidth="1"/>
    <col min="6917" max="6917" width="10" style="120" bestFit="1" customWidth="1"/>
    <col min="6918" max="6918" width="8.85546875" style="120" bestFit="1" customWidth="1"/>
    <col min="6919" max="6919" width="22.85546875" style="120" customWidth="1"/>
    <col min="6920" max="6920" width="59.7109375" style="120" bestFit="1" customWidth="1"/>
    <col min="6921" max="6921" width="57.85546875" style="120" bestFit="1" customWidth="1"/>
    <col min="6922" max="6922" width="35.28515625" style="120" bestFit="1" customWidth="1"/>
    <col min="6923" max="6923" width="28.140625" style="120" bestFit="1" customWidth="1"/>
    <col min="6924" max="6924" width="33.140625" style="120" bestFit="1" customWidth="1"/>
    <col min="6925" max="6925" width="26" style="120" bestFit="1" customWidth="1"/>
    <col min="6926" max="6926" width="19.140625" style="120" bestFit="1" customWidth="1"/>
    <col min="6927" max="6927" width="10.42578125" style="120" customWidth="1"/>
    <col min="6928" max="6928" width="11.85546875" style="120" customWidth="1"/>
    <col min="6929" max="6929" width="14.7109375" style="120" customWidth="1"/>
    <col min="6930" max="6930" width="9" style="120" bestFit="1" customWidth="1"/>
    <col min="6931" max="7170" width="9.140625" style="120"/>
    <col min="7171" max="7171" width="4.7109375" style="120" bestFit="1" customWidth="1"/>
    <col min="7172" max="7172" width="9.7109375" style="120" bestFit="1" customWidth="1"/>
    <col min="7173" max="7173" width="10" style="120" bestFit="1" customWidth="1"/>
    <col min="7174" max="7174" width="8.85546875" style="120" bestFit="1" customWidth="1"/>
    <col min="7175" max="7175" width="22.85546875" style="120" customWidth="1"/>
    <col min="7176" max="7176" width="59.7109375" style="120" bestFit="1" customWidth="1"/>
    <col min="7177" max="7177" width="57.85546875" style="120" bestFit="1" customWidth="1"/>
    <col min="7178" max="7178" width="35.28515625" style="120" bestFit="1" customWidth="1"/>
    <col min="7179" max="7179" width="28.140625" style="120" bestFit="1" customWidth="1"/>
    <col min="7180" max="7180" width="33.140625" style="120" bestFit="1" customWidth="1"/>
    <col min="7181" max="7181" width="26" style="120" bestFit="1" customWidth="1"/>
    <col min="7182" max="7182" width="19.140625" style="120" bestFit="1" customWidth="1"/>
    <col min="7183" max="7183" width="10.42578125" style="120" customWidth="1"/>
    <col min="7184" max="7184" width="11.85546875" style="120" customWidth="1"/>
    <col min="7185" max="7185" width="14.7109375" style="120" customWidth="1"/>
    <col min="7186" max="7186" width="9" style="120" bestFit="1" customWidth="1"/>
    <col min="7187" max="7426" width="9.140625" style="120"/>
    <col min="7427" max="7427" width="4.7109375" style="120" bestFit="1" customWidth="1"/>
    <col min="7428" max="7428" width="9.7109375" style="120" bestFit="1" customWidth="1"/>
    <col min="7429" max="7429" width="10" style="120" bestFit="1" customWidth="1"/>
    <col min="7430" max="7430" width="8.85546875" style="120" bestFit="1" customWidth="1"/>
    <col min="7431" max="7431" width="22.85546875" style="120" customWidth="1"/>
    <col min="7432" max="7432" width="59.7109375" style="120" bestFit="1" customWidth="1"/>
    <col min="7433" max="7433" width="57.85546875" style="120" bestFit="1" customWidth="1"/>
    <col min="7434" max="7434" width="35.28515625" style="120" bestFit="1" customWidth="1"/>
    <col min="7435" max="7435" width="28.140625" style="120" bestFit="1" customWidth="1"/>
    <col min="7436" max="7436" width="33.140625" style="120" bestFit="1" customWidth="1"/>
    <col min="7437" max="7437" width="26" style="120" bestFit="1" customWidth="1"/>
    <col min="7438" max="7438" width="19.140625" style="120" bestFit="1" customWidth="1"/>
    <col min="7439" max="7439" width="10.42578125" style="120" customWidth="1"/>
    <col min="7440" max="7440" width="11.85546875" style="120" customWidth="1"/>
    <col min="7441" max="7441" width="14.7109375" style="120" customWidth="1"/>
    <col min="7442" max="7442" width="9" style="120" bestFit="1" customWidth="1"/>
    <col min="7443" max="7682" width="9.140625" style="120"/>
    <col min="7683" max="7683" width="4.7109375" style="120" bestFit="1" customWidth="1"/>
    <col min="7684" max="7684" width="9.7109375" style="120" bestFit="1" customWidth="1"/>
    <col min="7685" max="7685" width="10" style="120" bestFit="1" customWidth="1"/>
    <col min="7686" max="7686" width="8.85546875" style="120" bestFit="1" customWidth="1"/>
    <col min="7687" max="7687" width="22.85546875" style="120" customWidth="1"/>
    <col min="7688" max="7688" width="59.7109375" style="120" bestFit="1" customWidth="1"/>
    <col min="7689" max="7689" width="57.85546875" style="120" bestFit="1" customWidth="1"/>
    <col min="7690" max="7690" width="35.28515625" style="120" bestFit="1" customWidth="1"/>
    <col min="7691" max="7691" width="28.140625" style="120" bestFit="1" customWidth="1"/>
    <col min="7692" max="7692" width="33.140625" style="120" bestFit="1" customWidth="1"/>
    <col min="7693" max="7693" width="26" style="120" bestFit="1" customWidth="1"/>
    <col min="7694" max="7694" width="19.140625" style="120" bestFit="1" customWidth="1"/>
    <col min="7695" max="7695" width="10.42578125" style="120" customWidth="1"/>
    <col min="7696" max="7696" width="11.85546875" style="120" customWidth="1"/>
    <col min="7697" max="7697" width="14.7109375" style="120" customWidth="1"/>
    <col min="7698" max="7698" width="9" style="120" bestFit="1" customWidth="1"/>
    <col min="7699" max="7938" width="9.140625" style="120"/>
    <col min="7939" max="7939" width="4.7109375" style="120" bestFit="1" customWidth="1"/>
    <col min="7940" max="7940" width="9.7109375" style="120" bestFit="1" customWidth="1"/>
    <col min="7941" max="7941" width="10" style="120" bestFit="1" customWidth="1"/>
    <col min="7942" max="7942" width="8.85546875" style="120" bestFit="1" customWidth="1"/>
    <col min="7943" max="7943" width="22.85546875" style="120" customWidth="1"/>
    <col min="7944" max="7944" width="59.7109375" style="120" bestFit="1" customWidth="1"/>
    <col min="7945" max="7945" width="57.85546875" style="120" bestFit="1" customWidth="1"/>
    <col min="7946" max="7946" width="35.28515625" style="120" bestFit="1" customWidth="1"/>
    <col min="7947" max="7947" width="28.140625" style="120" bestFit="1" customWidth="1"/>
    <col min="7948" max="7948" width="33.140625" style="120" bestFit="1" customWidth="1"/>
    <col min="7949" max="7949" width="26" style="120" bestFit="1" customWidth="1"/>
    <col min="7950" max="7950" width="19.140625" style="120" bestFit="1" customWidth="1"/>
    <col min="7951" max="7951" width="10.42578125" style="120" customWidth="1"/>
    <col min="7952" max="7952" width="11.85546875" style="120" customWidth="1"/>
    <col min="7953" max="7953" width="14.7109375" style="120" customWidth="1"/>
    <col min="7954" max="7954" width="9" style="120" bestFit="1" customWidth="1"/>
    <col min="7955" max="8194" width="9.140625" style="120"/>
    <col min="8195" max="8195" width="4.7109375" style="120" bestFit="1" customWidth="1"/>
    <col min="8196" max="8196" width="9.7109375" style="120" bestFit="1" customWidth="1"/>
    <col min="8197" max="8197" width="10" style="120" bestFit="1" customWidth="1"/>
    <col min="8198" max="8198" width="8.85546875" style="120" bestFit="1" customWidth="1"/>
    <col min="8199" max="8199" width="22.85546875" style="120" customWidth="1"/>
    <col min="8200" max="8200" width="59.7109375" style="120" bestFit="1" customWidth="1"/>
    <col min="8201" max="8201" width="57.85546875" style="120" bestFit="1" customWidth="1"/>
    <col min="8202" max="8202" width="35.28515625" style="120" bestFit="1" customWidth="1"/>
    <col min="8203" max="8203" width="28.140625" style="120" bestFit="1" customWidth="1"/>
    <col min="8204" max="8204" width="33.140625" style="120" bestFit="1" customWidth="1"/>
    <col min="8205" max="8205" width="26" style="120" bestFit="1" customWidth="1"/>
    <col min="8206" max="8206" width="19.140625" style="120" bestFit="1" customWidth="1"/>
    <col min="8207" max="8207" width="10.42578125" style="120" customWidth="1"/>
    <col min="8208" max="8208" width="11.85546875" style="120" customWidth="1"/>
    <col min="8209" max="8209" width="14.7109375" style="120" customWidth="1"/>
    <col min="8210" max="8210" width="9" style="120" bestFit="1" customWidth="1"/>
    <col min="8211" max="8450" width="9.140625" style="120"/>
    <col min="8451" max="8451" width="4.7109375" style="120" bestFit="1" customWidth="1"/>
    <col min="8452" max="8452" width="9.7109375" style="120" bestFit="1" customWidth="1"/>
    <col min="8453" max="8453" width="10" style="120" bestFit="1" customWidth="1"/>
    <col min="8454" max="8454" width="8.85546875" style="120" bestFit="1" customWidth="1"/>
    <col min="8455" max="8455" width="22.85546875" style="120" customWidth="1"/>
    <col min="8456" max="8456" width="59.7109375" style="120" bestFit="1" customWidth="1"/>
    <col min="8457" max="8457" width="57.85546875" style="120" bestFit="1" customWidth="1"/>
    <col min="8458" max="8458" width="35.28515625" style="120" bestFit="1" customWidth="1"/>
    <col min="8459" max="8459" width="28.140625" style="120" bestFit="1" customWidth="1"/>
    <col min="8460" max="8460" width="33.140625" style="120" bestFit="1" customWidth="1"/>
    <col min="8461" max="8461" width="26" style="120" bestFit="1" customWidth="1"/>
    <col min="8462" max="8462" width="19.140625" style="120" bestFit="1" customWidth="1"/>
    <col min="8463" max="8463" width="10.42578125" style="120" customWidth="1"/>
    <col min="8464" max="8464" width="11.85546875" style="120" customWidth="1"/>
    <col min="8465" max="8465" width="14.7109375" style="120" customWidth="1"/>
    <col min="8466" max="8466" width="9" style="120" bestFit="1" customWidth="1"/>
    <col min="8467" max="8706" width="9.140625" style="120"/>
    <col min="8707" max="8707" width="4.7109375" style="120" bestFit="1" customWidth="1"/>
    <col min="8708" max="8708" width="9.7109375" style="120" bestFit="1" customWidth="1"/>
    <col min="8709" max="8709" width="10" style="120" bestFit="1" customWidth="1"/>
    <col min="8710" max="8710" width="8.85546875" style="120" bestFit="1" customWidth="1"/>
    <col min="8711" max="8711" width="22.85546875" style="120" customWidth="1"/>
    <col min="8712" max="8712" width="59.7109375" style="120" bestFit="1" customWidth="1"/>
    <col min="8713" max="8713" width="57.85546875" style="120" bestFit="1" customWidth="1"/>
    <col min="8714" max="8714" width="35.28515625" style="120" bestFit="1" customWidth="1"/>
    <col min="8715" max="8715" width="28.140625" style="120" bestFit="1" customWidth="1"/>
    <col min="8716" max="8716" width="33.140625" style="120" bestFit="1" customWidth="1"/>
    <col min="8717" max="8717" width="26" style="120" bestFit="1" customWidth="1"/>
    <col min="8718" max="8718" width="19.140625" style="120" bestFit="1" customWidth="1"/>
    <col min="8719" max="8719" width="10.42578125" style="120" customWidth="1"/>
    <col min="8720" max="8720" width="11.85546875" style="120" customWidth="1"/>
    <col min="8721" max="8721" width="14.7109375" style="120" customWidth="1"/>
    <col min="8722" max="8722" width="9" style="120" bestFit="1" customWidth="1"/>
    <col min="8723" max="8962" width="9.140625" style="120"/>
    <col min="8963" max="8963" width="4.7109375" style="120" bestFit="1" customWidth="1"/>
    <col min="8964" max="8964" width="9.7109375" style="120" bestFit="1" customWidth="1"/>
    <col min="8965" max="8965" width="10" style="120" bestFit="1" customWidth="1"/>
    <col min="8966" max="8966" width="8.85546875" style="120" bestFit="1" customWidth="1"/>
    <col min="8967" max="8967" width="22.85546875" style="120" customWidth="1"/>
    <col min="8968" max="8968" width="59.7109375" style="120" bestFit="1" customWidth="1"/>
    <col min="8969" max="8969" width="57.85546875" style="120" bestFit="1" customWidth="1"/>
    <col min="8970" max="8970" width="35.28515625" style="120" bestFit="1" customWidth="1"/>
    <col min="8971" max="8971" width="28.140625" style="120" bestFit="1" customWidth="1"/>
    <col min="8972" max="8972" width="33.140625" style="120" bestFit="1" customWidth="1"/>
    <col min="8973" max="8973" width="26" style="120" bestFit="1" customWidth="1"/>
    <col min="8974" max="8974" width="19.140625" style="120" bestFit="1" customWidth="1"/>
    <col min="8975" max="8975" width="10.42578125" style="120" customWidth="1"/>
    <col min="8976" max="8976" width="11.85546875" style="120" customWidth="1"/>
    <col min="8977" max="8977" width="14.7109375" style="120" customWidth="1"/>
    <col min="8978" max="8978" width="9" style="120" bestFit="1" customWidth="1"/>
    <col min="8979" max="9218" width="9.140625" style="120"/>
    <col min="9219" max="9219" width="4.7109375" style="120" bestFit="1" customWidth="1"/>
    <col min="9220" max="9220" width="9.7109375" style="120" bestFit="1" customWidth="1"/>
    <col min="9221" max="9221" width="10" style="120" bestFit="1" customWidth="1"/>
    <col min="9222" max="9222" width="8.85546875" style="120" bestFit="1" customWidth="1"/>
    <col min="9223" max="9223" width="22.85546875" style="120" customWidth="1"/>
    <col min="9224" max="9224" width="59.7109375" style="120" bestFit="1" customWidth="1"/>
    <col min="9225" max="9225" width="57.85546875" style="120" bestFit="1" customWidth="1"/>
    <col min="9226" max="9226" width="35.28515625" style="120" bestFit="1" customWidth="1"/>
    <col min="9227" max="9227" width="28.140625" style="120" bestFit="1" customWidth="1"/>
    <col min="9228" max="9228" width="33.140625" style="120" bestFit="1" customWidth="1"/>
    <col min="9229" max="9229" width="26" style="120" bestFit="1" customWidth="1"/>
    <col min="9230" max="9230" width="19.140625" style="120" bestFit="1" customWidth="1"/>
    <col min="9231" max="9231" width="10.42578125" style="120" customWidth="1"/>
    <col min="9232" max="9232" width="11.85546875" style="120" customWidth="1"/>
    <col min="9233" max="9233" width="14.7109375" style="120" customWidth="1"/>
    <col min="9234" max="9234" width="9" style="120" bestFit="1" customWidth="1"/>
    <col min="9235" max="9474" width="9.140625" style="120"/>
    <col min="9475" max="9475" width="4.7109375" style="120" bestFit="1" customWidth="1"/>
    <col min="9476" max="9476" width="9.7109375" style="120" bestFit="1" customWidth="1"/>
    <col min="9477" max="9477" width="10" style="120" bestFit="1" customWidth="1"/>
    <col min="9478" max="9478" width="8.85546875" style="120" bestFit="1" customWidth="1"/>
    <col min="9479" max="9479" width="22.85546875" style="120" customWidth="1"/>
    <col min="9480" max="9480" width="59.7109375" style="120" bestFit="1" customWidth="1"/>
    <col min="9481" max="9481" width="57.85546875" style="120" bestFit="1" customWidth="1"/>
    <col min="9482" max="9482" width="35.28515625" style="120" bestFit="1" customWidth="1"/>
    <col min="9483" max="9483" width="28.140625" style="120" bestFit="1" customWidth="1"/>
    <col min="9484" max="9484" width="33.140625" style="120" bestFit="1" customWidth="1"/>
    <col min="9485" max="9485" width="26" style="120" bestFit="1" customWidth="1"/>
    <col min="9486" max="9486" width="19.140625" style="120" bestFit="1" customWidth="1"/>
    <col min="9487" max="9487" width="10.42578125" style="120" customWidth="1"/>
    <col min="9488" max="9488" width="11.85546875" style="120" customWidth="1"/>
    <col min="9489" max="9489" width="14.7109375" style="120" customWidth="1"/>
    <col min="9490" max="9490" width="9" style="120" bestFit="1" customWidth="1"/>
    <col min="9491" max="9730" width="9.140625" style="120"/>
    <col min="9731" max="9731" width="4.7109375" style="120" bestFit="1" customWidth="1"/>
    <col min="9732" max="9732" width="9.7109375" style="120" bestFit="1" customWidth="1"/>
    <col min="9733" max="9733" width="10" style="120" bestFit="1" customWidth="1"/>
    <col min="9734" max="9734" width="8.85546875" style="120" bestFit="1" customWidth="1"/>
    <col min="9735" max="9735" width="22.85546875" style="120" customWidth="1"/>
    <col min="9736" max="9736" width="59.7109375" style="120" bestFit="1" customWidth="1"/>
    <col min="9737" max="9737" width="57.85546875" style="120" bestFit="1" customWidth="1"/>
    <col min="9738" max="9738" width="35.28515625" style="120" bestFit="1" customWidth="1"/>
    <col min="9739" max="9739" width="28.140625" style="120" bestFit="1" customWidth="1"/>
    <col min="9740" max="9740" width="33.140625" style="120" bestFit="1" customWidth="1"/>
    <col min="9741" max="9741" width="26" style="120" bestFit="1" customWidth="1"/>
    <col min="9742" max="9742" width="19.140625" style="120" bestFit="1" customWidth="1"/>
    <col min="9743" max="9743" width="10.42578125" style="120" customWidth="1"/>
    <col min="9744" max="9744" width="11.85546875" style="120" customWidth="1"/>
    <col min="9745" max="9745" width="14.7109375" style="120" customWidth="1"/>
    <col min="9746" max="9746" width="9" style="120" bestFit="1" customWidth="1"/>
    <col min="9747" max="9986" width="9.140625" style="120"/>
    <col min="9987" max="9987" width="4.7109375" style="120" bestFit="1" customWidth="1"/>
    <col min="9988" max="9988" width="9.7109375" style="120" bestFit="1" customWidth="1"/>
    <col min="9989" max="9989" width="10" style="120" bestFit="1" customWidth="1"/>
    <col min="9990" max="9990" width="8.85546875" style="120" bestFit="1" customWidth="1"/>
    <col min="9991" max="9991" width="22.85546875" style="120" customWidth="1"/>
    <col min="9992" max="9992" width="59.7109375" style="120" bestFit="1" customWidth="1"/>
    <col min="9993" max="9993" width="57.85546875" style="120" bestFit="1" customWidth="1"/>
    <col min="9994" max="9994" width="35.28515625" style="120" bestFit="1" customWidth="1"/>
    <col min="9995" max="9995" width="28.140625" style="120" bestFit="1" customWidth="1"/>
    <col min="9996" max="9996" width="33.140625" style="120" bestFit="1" customWidth="1"/>
    <col min="9997" max="9997" width="26" style="120" bestFit="1" customWidth="1"/>
    <col min="9998" max="9998" width="19.140625" style="120" bestFit="1" customWidth="1"/>
    <col min="9999" max="9999" width="10.42578125" style="120" customWidth="1"/>
    <col min="10000" max="10000" width="11.85546875" style="120" customWidth="1"/>
    <col min="10001" max="10001" width="14.7109375" style="120" customWidth="1"/>
    <col min="10002" max="10002" width="9" style="120" bestFit="1" customWidth="1"/>
    <col min="10003" max="10242" width="9.140625" style="120"/>
    <col min="10243" max="10243" width="4.7109375" style="120" bestFit="1" customWidth="1"/>
    <col min="10244" max="10244" width="9.7109375" style="120" bestFit="1" customWidth="1"/>
    <col min="10245" max="10245" width="10" style="120" bestFit="1" customWidth="1"/>
    <col min="10246" max="10246" width="8.85546875" style="120" bestFit="1" customWidth="1"/>
    <col min="10247" max="10247" width="22.85546875" style="120" customWidth="1"/>
    <col min="10248" max="10248" width="59.7109375" style="120" bestFit="1" customWidth="1"/>
    <col min="10249" max="10249" width="57.85546875" style="120" bestFit="1" customWidth="1"/>
    <col min="10250" max="10250" width="35.28515625" style="120" bestFit="1" customWidth="1"/>
    <col min="10251" max="10251" width="28.140625" style="120" bestFit="1" customWidth="1"/>
    <col min="10252" max="10252" width="33.140625" style="120" bestFit="1" customWidth="1"/>
    <col min="10253" max="10253" width="26" style="120" bestFit="1" customWidth="1"/>
    <col min="10254" max="10254" width="19.140625" style="120" bestFit="1" customWidth="1"/>
    <col min="10255" max="10255" width="10.42578125" style="120" customWidth="1"/>
    <col min="10256" max="10256" width="11.85546875" style="120" customWidth="1"/>
    <col min="10257" max="10257" width="14.7109375" style="120" customWidth="1"/>
    <col min="10258" max="10258" width="9" style="120" bestFit="1" customWidth="1"/>
    <col min="10259" max="10498" width="9.140625" style="120"/>
    <col min="10499" max="10499" width="4.7109375" style="120" bestFit="1" customWidth="1"/>
    <col min="10500" max="10500" width="9.7109375" style="120" bestFit="1" customWidth="1"/>
    <col min="10501" max="10501" width="10" style="120" bestFit="1" customWidth="1"/>
    <col min="10502" max="10502" width="8.85546875" style="120" bestFit="1" customWidth="1"/>
    <col min="10503" max="10503" width="22.85546875" style="120" customWidth="1"/>
    <col min="10504" max="10504" width="59.7109375" style="120" bestFit="1" customWidth="1"/>
    <col min="10505" max="10505" width="57.85546875" style="120" bestFit="1" customWidth="1"/>
    <col min="10506" max="10506" width="35.28515625" style="120" bestFit="1" customWidth="1"/>
    <col min="10507" max="10507" width="28.140625" style="120" bestFit="1" customWidth="1"/>
    <col min="10508" max="10508" width="33.140625" style="120" bestFit="1" customWidth="1"/>
    <col min="10509" max="10509" width="26" style="120" bestFit="1" customWidth="1"/>
    <col min="10510" max="10510" width="19.140625" style="120" bestFit="1" customWidth="1"/>
    <col min="10511" max="10511" width="10.42578125" style="120" customWidth="1"/>
    <col min="10512" max="10512" width="11.85546875" style="120" customWidth="1"/>
    <col min="10513" max="10513" width="14.7109375" style="120" customWidth="1"/>
    <col min="10514" max="10514" width="9" style="120" bestFit="1" customWidth="1"/>
    <col min="10515" max="10754" width="9.140625" style="120"/>
    <col min="10755" max="10755" width="4.7109375" style="120" bestFit="1" customWidth="1"/>
    <col min="10756" max="10756" width="9.7109375" style="120" bestFit="1" customWidth="1"/>
    <col min="10757" max="10757" width="10" style="120" bestFit="1" customWidth="1"/>
    <col min="10758" max="10758" width="8.85546875" style="120" bestFit="1" customWidth="1"/>
    <col min="10759" max="10759" width="22.85546875" style="120" customWidth="1"/>
    <col min="10760" max="10760" width="59.7109375" style="120" bestFit="1" customWidth="1"/>
    <col min="10761" max="10761" width="57.85546875" style="120" bestFit="1" customWidth="1"/>
    <col min="10762" max="10762" width="35.28515625" style="120" bestFit="1" customWidth="1"/>
    <col min="10763" max="10763" width="28.140625" style="120" bestFit="1" customWidth="1"/>
    <col min="10764" max="10764" width="33.140625" style="120" bestFit="1" customWidth="1"/>
    <col min="10765" max="10765" width="26" style="120" bestFit="1" customWidth="1"/>
    <col min="10766" max="10766" width="19.140625" style="120" bestFit="1" customWidth="1"/>
    <col min="10767" max="10767" width="10.42578125" style="120" customWidth="1"/>
    <col min="10768" max="10768" width="11.85546875" style="120" customWidth="1"/>
    <col min="10769" max="10769" width="14.7109375" style="120" customWidth="1"/>
    <col min="10770" max="10770" width="9" style="120" bestFit="1" customWidth="1"/>
    <col min="10771" max="11010" width="9.140625" style="120"/>
    <col min="11011" max="11011" width="4.7109375" style="120" bestFit="1" customWidth="1"/>
    <col min="11012" max="11012" width="9.7109375" style="120" bestFit="1" customWidth="1"/>
    <col min="11013" max="11013" width="10" style="120" bestFit="1" customWidth="1"/>
    <col min="11014" max="11014" width="8.85546875" style="120" bestFit="1" customWidth="1"/>
    <col min="11015" max="11015" width="22.85546875" style="120" customWidth="1"/>
    <col min="11016" max="11016" width="59.7109375" style="120" bestFit="1" customWidth="1"/>
    <col min="11017" max="11017" width="57.85546875" style="120" bestFit="1" customWidth="1"/>
    <col min="11018" max="11018" width="35.28515625" style="120" bestFit="1" customWidth="1"/>
    <col min="11019" max="11019" width="28.140625" style="120" bestFit="1" customWidth="1"/>
    <col min="11020" max="11020" width="33.140625" style="120" bestFit="1" customWidth="1"/>
    <col min="11021" max="11021" width="26" style="120" bestFit="1" customWidth="1"/>
    <col min="11022" max="11022" width="19.140625" style="120" bestFit="1" customWidth="1"/>
    <col min="11023" max="11023" width="10.42578125" style="120" customWidth="1"/>
    <col min="11024" max="11024" width="11.85546875" style="120" customWidth="1"/>
    <col min="11025" max="11025" width="14.7109375" style="120" customWidth="1"/>
    <col min="11026" max="11026" width="9" style="120" bestFit="1" customWidth="1"/>
    <col min="11027" max="11266" width="9.140625" style="120"/>
    <col min="11267" max="11267" width="4.7109375" style="120" bestFit="1" customWidth="1"/>
    <col min="11268" max="11268" width="9.7109375" style="120" bestFit="1" customWidth="1"/>
    <col min="11269" max="11269" width="10" style="120" bestFit="1" customWidth="1"/>
    <col min="11270" max="11270" width="8.85546875" style="120" bestFit="1" customWidth="1"/>
    <col min="11271" max="11271" width="22.85546875" style="120" customWidth="1"/>
    <col min="11272" max="11272" width="59.7109375" style="120" bestFit="1" customWidth="1"/>
    <col min="11273" max="11273" width="57.85546875" style="120" bestFit="1" customWidth="1"/>
    <col min="11274" max="11274" width="35.28515625" style="120" bestFit="1" customWidth="1"/>
    <col min="11275" max="11275" width="28.140625" style="120" bestFit="1" customWidth="1"/>
    <col min="11276" max="11276" width="33.140625" style="120" bestFit="1" customWidth="1"/>
    <col min="11277" max="11277" width="26" style="120" bestFit="1" customWidth="1"/>
    <col min="11278" max="11278" width="19.140625" style="120" bestFit="1" customWidth="1"/>
    <col min="11279" max="11279" width="10.42578125" style="120" customWidth="1"/>
    <col min="11280" max="11280" width="11.85546875" style="120" customWidth="1"/>
    <col min="11281" max="11281" width="14.7109375" style="120" customWidth="1"/>
    <col min="11282" max="11282" width="9" style="120" bestFit="1" customWidth="1"/>
    <col min="11283" max="11522" width="9.140625" style="120"/>
    <col min="11523" max="11523" width="4.7109375" style="120" bestFit="1" customWidth="1"/>
    <col min="11524" max="11524" width="9.7109375" style="120" bestFit="1" customWidth="1"/>
    <col min="11525" max="11525" width="10" style="120" bestFit="1" customWidth="1"/>
    <col min="11526" max="11526" width="8.85546875" style="120" bestFit="1" customWidth="1"/>
    <col min="11527" max="11527" width="22.85546875" style="120" customWidth="1"/>
    <col min="11528" max="11528" width="59.7109375" style="120" bestFit="1" customWidth="1"/>
    <col min="11529" max="11529" width="57.85546875" style="120" bestFit="1" customWidth="1"/>
    <col min="11530" max="11530" width="35.28515625" style="120" bestFit="1" customWidth="1"/>
    <col min="11531" max="11531" width="28.140625" style="120" bestFit="1" customWidth="1"/>
    <col min="11532" max="11532" width="33.140625" style="120" bestFit="1" customWidth="1"/>
    <col min="11533" max="11533" width="26" style="120" bestFit="1" customWidth="1"/>
    <col min="11534" max="11534" width="19.140625" style="120" bestFit="1" customWidth="1"/>
    <col min="11535" max="11535" width="10.42578125" style="120" customWidth="1"/>
    <col min="11536" max="11536" width="11.85546875" style="120" customWidth="1"/>
    <col min="11537" max="11537" width="14.7109375" style="120" customWidth="1"/>
    <col min="11538" max="11538" width="9" style="120" bestFit="1" customWidth="1"/>
    <col min="11539" max="11778" width="9.140625" style="120"/>
    <col min="11779" max="11779" width="4.7109375" style="120" bestFit="1" customWidth="1"/>
    <col min="11780" max="11780" width="9.7109375" style="120" bestFit="1" customWidth="1"/>
    <col min="11781" max="11781" width="10" style="120" bestFit="1" customWidth="1"/>
    <col min="11782" max="11782" width="8.85546875" style="120" bestFit="1" customWidth="1"/>
    <col min="11783" max="11783" width="22.85546875" style="120" customWidth="1"/>
    <col min="11784" max="11784" width="59.7109375" style="120" bestFit="1" customWidth="1"/>
    <col min="11785" max="11785" width="57.85546875" style="120" bestFit="1" customWidth="1"/>
    <col min="11786" max="11786" width="35.28515625" style="120" bestFit="1" customWidth="1"/>
    <col min="11787" max="11787" width="28.140625" style="120" bestFit="1" customWidth="1"/>
    <col min="11788" max="11788" width="33.140625" style="120" bestFit="1" customWidth="1"/>
    <col min="11789" max="11789" width="26" style="120" bestFit="1" customWidth="1"/>
    <col min="11790" max="11790" width="19.140625" style="120" bestFit="1" customWidth="1"/>
    <col min="11791" max="11791" width="10.42578125" style="120" customWidth="1"/>
    <col min="11792" max="11792" width="11.85546875" style="120" customWidth="1"/>
    <col min="11793" max="11793" width="14.7109375" style="120" customWidth="1"/>
    <col min="11794" max="11794" width="9" style="120" bestFit="1" customWidth="1"/>
    <col min="11795" max="12034" width="9.140625" style="120"/>
    <col min="12035" max="12035" width="4.7109375" style="120" bestFit="1" customWidth="1"/>
    <col min="12036" max="12036" width="9.7109375" style="120" bestFit="1" customWidth="1"/>
    <col min="12037" max="12037" width="10" style="120" bestFit="1" customWidth="1"/>
    <col min="12038" max="12038" width="8.85546875" style="120" bestFit="1" customWidth="1"/>
    <col min="12039" max="12039" width="22.85546875" style="120" customWidth="1"/>
    <col min="12040" max="12040" width="59.7109375" style="120" bestFit="1" customWidth="1"/>
    <col min="12041" max="12041" width="57.85546875" style="120" bestFit="1" customWidth="1"/>
    <col min="12042" max="12042" width="35.28515625" style="120" bestFit="1" customWidth="1"/>
    <col min="12043" max="12043" width="28.140625" style="120" bestFit="1" customWidth="1"/>
    <col min="12044" max="12044" width="33.140625" style="120" bestFit="1" customWidth="1"/>
    <col min="12045" max="12045" width="26" style="120" bestFit="1" customWidth="1"/>
    <col min="12046" max="12046" width="19.140625" style="120" bestFit="1" customWidth="1"/>
    <col min="12047" max="12047" width="10.42578125" style="120" customWidth="1"/>
    <col min="12048" max="12048" width="11.85546875" style="120" customWidth="1"/>
    <col min="12049" max="12049" width="14.7109375" style="120" customWidth="1"/>
    <col min="12050" max="12050" width="9" style="120" bestFit="1" customWidth="1"/>
    <col min="12051" max="12290" width="9.140625" style="120"/>
    <col min="12291" max="12291" width="4.7109375" style="120" bestFit="1" customWidth="1"/>
    <col min="12292" max="12292" width="9.7109375" style="120" bestFit="1" customWidth="1"/>
    <col min="12293" max="12293" width="10" style="120" bestFit="1" customWidth="1"/>
    <col min="12294" max="12294" width="8.85546875" style="120" bestFit="1" customWidth="1"/>
    <col min="12295" max="12295" width="22.85546875" style="120" customWidth="1"/>
    <col min="12296" max="12296" width="59.7109375" style="120" bestFit="1" customWidth="1"/>
    <col min="12297" max="12297" width="57.85546875" style="120" bestFit="1" customWidth="1"/>
    <col min="12298" max="12298" width="35.28515625" style="120" bestFit="1" customWidth="1"/>
    <col min="12299" max="12299" width="28.140625" style="120" bestFit="1" customWidth="1"/>
    <col min="12300" max="12300" width="33.140625" style="120" bestFit="1" customWidth="1"/>
    <col min="12301" max="12301" width="26" style="120" bestFit="1" customWidth="1"/>
    <col min="12302" max="12302" width="19.140625" style="120" bestFit="1" customWidth="1"/>
    <col min="12303" max="12303" width="10.42578125" style="120" customWidth="1"/>
    <col min="12304" max="12304" width="11.85546875" style="120" customWidth="1"/>
    <col min="12305" max="12305" width="14.7109375" style="120" customWidth="1"/>
    <col min="12306" max="12306" width="9" style="120" bestFit="1" customWidth="1"/>
    <col min="12307" max="12546" width="9.140625" style="120"/>
    <col min="12547" max="12547" width="4.7109375" style="120" bestFit="1" customWidth="1"/>
    <col min="12548" max="12548" width="9.7109375" style="120" bestFit="1" customWidth="1"/>
    <col min="12549" max="12549" width="10" style="120" bestFit="1" customWidth="1"/>
    <col min="12550" max="12550" width="8.85546875" style="120" bestFit="1" customWidth="1"/>
    <col min="12551" max="12551" width="22.85546875" style="120" customWidth="1"/>
    <col min="12552" max="12552" width="59.7109375" style="120" bestFit="1" customWidth="1"/>
    <col min="12553" max="12553" width="57.85546875" style="120" bestFit="1" customWidth="1"/>
    <col min="12554" max="12554" width="35.28515625" style="120" bestFit="1" customWidth="1"/>
    <col min="12555" max="12555" width="28.140625" style="120" bestFit="1" customWidth="1"/>
    <col min="12556" max="12556" width="33.140625" style="120" bestFit="1" customWidth="1"/>
    <col min="12557" max="12557" width="26" style="120" bestFit="1" customWidth="1"/>
    <col min="12558" max="12558" width="19.140625" style="120" bestFit="1" customWidth="1"/>
    <col min="12559" max="12559" width="10.42578125" style="120" customWidth="1"/>
    <col min="12560" max="12560" width="11.85546875" style="120" customWidth="1"/>
    <col min="12561" max="12561" width="14.7109375" style="120" customWidth="1"/>
    <col min="12562" max="12562" width="9" style="120" bestFit="1" customWidth="1"/>
    <col min="12563" max="12802" width="9.140625" style="120"/>
    <col min="12803" max="12803" width="4.7109375" style="120" bestFit="1" customWidth="1"/>
    <col min="12804" max="12804" width="9.7109375" style="120" bestFit="1" customWidth="1"/>
    <col min="12805" max="12805" width="10" style="120" bestFit="1" customWidth="1"/>
    <col min="12806" max="12806" width="8.85546875" style="120" bestFit="1" customWidth="1"/>
    <col min="12807" max="12807" width="22.85546875" style="120" customWidth="1"/>
    <col min="12808" max="12808" width="59.7109375" style="120" bestFit="1" customWidth="1"/>
    <col min="12809" max="12809" width="57.85546875" style="120" bestFit="1" customWidth="1"/>
    <col min="12810" max="12810" width="35.28515625" style="120" bestFit="1" customWidth="1"/>
    <col min="12811" max="12811" width="28.140625" style="120" bestFit="1" customWidth="1"/>
    <col min="12812" max="12812" width="33.140625" style="120" bestFit="1" customWidth="1"/>
    <col min="12813" max="12813" width="26" style="120" bestFit="1" customWidth="1"/>
    <col min="12814" max="12814" width="19.140625" style="120" bestFit="1" customWidth="1"/>
    <col min="12815" max="12815" width="10.42578125" style="120" customWidth="1"/>
    <col min="12816" max="12816" width="11.85546875" style="120" customWidth="1"/>
    <col min="12817" max="12817" width="14.7109375" style="120" customWidth="1"/>
    <col min="12818" max="12818" width="9" style="120" bestFit="1" customWidth="1"/>
    <col min="12819" max="13058" width="9.140625" style="120"/>
    <col min="13059" max="13059" width="4.7109375" style="120" bestFit="1" customWidth="1"/>
    <col min="13060" max="13060" width="9.7109375" style="120" bestFit="1" customWidth="1"/>
    <col min="13061" max="13061" width="10" style="120" bestFit="1" customWidth="1"/>
    <col min="13062" max="13062" width="8.85546875" style="120" bestFit="1" customWidth="1"/>
    <col min="13063" max="13063" width="22.85546875" style="120" customWidth="1"/>
    <col min="13064" max="13064" width="59.7109375" style="120" bestFit="1" customWidth="1"/>
    <col min="13065" max="13065" width="57.85546875" style="120" bestFit="1" customWidth="1"/>
    <col min="13066" max="13066" width="35.28515625" style="120" bestFit="1" customWidth="1"/>
    <col min="13067" max="13067" width="28.140625" style="120" bestFit="1" customWidth="1"/>
    <col min="13068" max="13068" width="33.140625" style="120" bestFit="1" customWidth="1"/>
    <col min="13069" max="13069" width="26" style="120" bestFit="1" customWidth="1"/>
    <col min="13070" max="13070" width="19.140625" style="120" bestFit="1" customWidth="1"/>
    <col min="13071" max="13071" width="10.42578125" style="120" customWidth="1"/>
    <col min="13072" max="13072" width="11.85546875" style="120" customWidth="1"/>
    <col min="13073" max="13073" width="14.7109375" style="120" customWidth="1"/>
    <col min="13074" max="13074" width="9" style="120" bestFit="1" customWidth="1"/>
    <col min="13075" max="13314" width="9.140625" style="120"/>
    <col min="13315" max="13315" width="4.7109375" style="120" bestFit="1" customWidth="1"/>
    <col min="13316" max="13316" width="9.7109375" style="120" bestFit="1" customWidth="1"/>
    <col min="13317" max="13317" width="10" style="120" bestFit="1" customWidth="1"/>
    <col min="13318" max="13318" width="8.85546875" style="120" bestFit="1" customWidth="1"/>
    <col min="13319" max="13319" width="22.85546875" style="120" customWidth="1"/>
    <col min="13320" max="13320" width="59.7109375" style="120" bestFit="1" customWidth="1"/>
    <col min="13321" max="13321" width="57.85546875" style="120" bestFit="1" customWidth="1"/>
    <col min="13322" max="13322" width="35.28515625" style="120" bestFit="1" customWidth="1"/>
    <col min="13323" max="13323" width="28.140625" style="120" bestFit="1" customWidth="1"/>
    <col min="13324" max="13324" width="33.140625" style="120" bestFit="1" customWidth="1"/>
    <col min="13325" max="13325" width="26" style="120" bestFit="1" customWidth="1"/>
    <col min="13326" max="13326" width="19.140625" style="120" bestFit="1" customWidth="1"/>
    <col min="13327" max="13327" width="10.42578125" style="120" customWidth="1"/>
    <col min="13328" max="13328" width="11.85546875" style="120" customWidth="1"/>
    <col min="13329" max="13329" width="14.7109375" style="120" customWidth="1"/>
    <col min="13330" max="13330" width="9" style="120" bestFit="1" customWidth="1"/>
    <col min="13331" max="13570" width="9.140625" style="120"/>
    <col min="13571" max="13571" width="4.7109375" style="120" bestFit="1" customWidth="1"/>
    <col min="13572" max="13572" width="9.7109375" style="120" bestFit="1" customWidth="1"/>
    <col min="13573" max="13573" width="10" style="120" bestFit="1" customWidth="1"/>
    <col min="13574" max="13574" width="8.85546875" style="120" bestFit="1" customWidth="1"/>
    <col min="13575" max="13575" width="22.85546875" style="120" customWidth="1"/>
    <col min="13576" max="13576" width="59.7109375" style="120" bestFit="1" customWidth="1"/>
    <col min="13577" max="13577" width="57.85546875" style="120" bestFit="1" customWidth="1"/>
    <col min="13578" max="13578" width="35.28515625" style="120" bestFit="1" customWidth="1"/>
    <col min="13579" max="13579" width="28.140625" style="120" bestFit="1" customWidth="1"/>
    <col min="13580" max="13580" width="33.140625" style="120" bestFit="1" customWidth="1"/>
    <col min="13581" max="13581" width="26" style="120" bestFit="1" customWidth="1"/>
    <col min="13582" max="13582" width="19.140625" style="120" bestFit="1" customWidth="1"/>
    <col min="13583" max="13583" width="10.42578125" style="120" customWidth="1"/>
    <col min="13584" max="13584" width="11.85546875" style="120" customWidth="1"/>
    <col min="13585" max="13585" width="14.7109375" style="120" customWidth="1"/>
    <col min="13586" max="13586" width="9" style="120" bestFit="1" customWidth="1"/>
    <col min="13587" max="13826" width="9.140625" style="120"/>
    <col min="13827" max="13827" width="4.7109375" style="120" bestFit="1" customWidth="1"/>
    <col min="13828" max="13828" width="9.7109375" style="120" bestFit="1" customWidth="1"/>
    <col min="13829" max="13829" width="10" style="120" bestFit="1" customWidth="1"/>
    <col min="13830" max="13830" width="8.85546875" style="120" bestFit="1" customWidth="1"/>
    <col min="13831" max="13831" width="22.85546875" style="120" customWidth="1"/>
    <col min="13832" max="13832" width="59.7109375" style="120" bestFit="1" customWidth="1"/>
    <col min="13833" max="13833" width="57.85546875" style="120" bestFit="1" customWidth="1"/>
    <col min="13834" max="13834" width="35.28515625" style="120" bestFit="1" customWidth="1"/>
    <col min="13835" max="13835" width="28.140625" style="120" bestFit="1" customWidth="1"/>
    <col min="13836" max="13836" width="33.140625" style="120" bestFit="1" customWidth="1"/>
    <col min="13837" max="13837" width="26" style="120" bestFit="1" customWidth="1"/>
    <col min="13838" max="13838" width="19.140625" style="120" bestFit="1" customWidth="1"/>
    <col min="13839" max="13839" width="10.42578125" style="120" customWidth="1"/>
    <col min="13840" max="13840" width="11.85546875" style="120" customWidth="1"/>
    <col min="13841" max="13841" width="14.7109375" style="120" customWidth="1"/>
    <col min="13842" max="13842" width="9" style="120" bestFit="1" customWidth="1"/>
    <col min="13843" max="14082" width="9.140625" style="120"/>
    <col min="14083" max="14083" width="4.7109375" style="120" bestFit="1" customWidth="1"/>
    <col min="14084" max="14084" width="9.7109375" style="120" bestFit="1" customWidth="1"/>
    <col min="14085" max="14085" width="10" style="120" bestFit="1" customWidth="1"/>
    <col min="14086" max="14086" width="8.85546875" style="120" bestFit="1" customWidth="1"/>
    <col min="14087" max="14087" width="22.85546875" style="120" customWidth="1"/>
    <col min="14088" max="14088" width="59.7109375" style="120" bestFit="1" customWidth="1"/>
    <col min="14089" max="14089" width="57.85546875" style="120" bestFit="1" customWidth="1"/>
    <col min="14090" max="14090" width="35.28515625" style="120" bestFit="1" customWidth="1"/>
    <col min="14091" max="14091" width="28.140625" style="120" bestFit="1" customWidth="1"/>
    <col min="14092" max="14092" width="33.140625" style="120" bestFit="1" customWidth="1"/>
    <col min="14093" max="14093" width="26" style="120" bestFit="1" customWidth="1"/>
    <col min="14094" max="14094" width="19.140625" style="120" bestFit="1" customWidth="1"/>
    <col min="14095" max="14095" width="10.42578125" style="120" customWidth="1"/>
    <col min="14096" max="14096" width="11.85546875" style="120" customWidth="1"/>
    <col min="14097" max="14097" width="14.7109375" style="120" customWidth="1"/>
    <col min="14098" max="14098" width="9" style="120" bestFit="1" customWidth="1"/>
    <col min="14099" max="14338" width="9.140625" style="120"/>
    <col min="14339" max="14339" width="4.7109375" style="120" bestFit="1" customWidth="1"/>
    <col min="14340" max="14340" width="9.7109375" style="120" bestFit="1" customWidth="1"/>
    <col min="14341" max="14341" width="10" style="120" bestFit="1" customWidth="1"/>
    <col min="14342" max="14342" width="8.85546875" style="120" bestFit="1" customWidth="1"/>
    <col min="14343" max="14343" width="22.85546875" style="120" customWidth="1"/>
    <col min="14344" max="14344" width="59.7109375" style="120" bestFit="1" customWidth="1"/>
    <col min="14345" max="14345" width="57.85546875" style="120" bestFit="1" customWidth="1"/>
    <col min="14346" max="14346" width="35.28515625" style="120" bestFit="1" customWidth="1"/>
    <col min="14347" max="14347" width="28.140625" style="120" bestFit="1" customWidth="1"/>
    <col min="14348" max="14348" width="33.140625" style="120" bestFit="1" customWidth="1"/>
    <col min="14349" max="14349" width="26" style="120" bestFit="1" customWidth="1"/>
    <col min="14350" max="14350" width="19.140625" style="120" bestFit="1" customWidth="1"/>
    <col min="14351" max="14351" width="10.42578125" style="120" customWidth="1"/>
    <col min="14352" max="14352" width="11.85546875" style="120" customWidth="1"/>
    <col min="14353" max="14353" width="14.7109375" style="120" customWidth="1"/>
    <col min="14354" max="14354" width="9" style="120" bestFit="1" customWidth="1"/>
    <col min="14355" max="14594" width="9.140625" style="120"/>
    <col min="14595" max="14595" width="4.7109375" style="120" bestFit="1" customWidth="1"/>
    <col min="14596" max="14596" width="9.7109375" style="120" bestFit="1" customWidth="1"/>
    <col min="14597" max="14597" width="10" style="120" bestFit="1" customWidth="1"/>
    <col min="14598" max="14598" width="8.85546875" style="120" bestFit="1" customWidth="1"/>
    <col min="14599" max="14599" width="22.85546875" style="120" customWidth="1"/>
    <col min="14600" max="14600" width="59.7109375" style="120" bestFit="1" customWidth="1"/>
    <col min="14601" max="14601" width="57.85546875" style="120" bestFit="1" customWidth="1"/>
    <col min="14602" max="14602" width="35.28515625" style="120" bestFit="1" customWidth="1"/>
    <col min="14603" max="14603" width="28.140625" style="120" bestFit="1" customWidth="1"/>
    <col min="14604" max="14604" width="33.140625" style="120" bestFit="1" customWidth="1"/>
    <col min="14605" max="14605" width="26" style="120" bestFit="1" customWidth="1"/>
    <col min="14606" max="14606" width="19.140625" style="120" bestFit="1" customWidth="1"/>
    <col min="14607" max="14607" width="10.42578125" style="120" customWidth="1"/>
    <col min="14608" max="14608" width="11.85546875" style="120" customWidth="1"/>
    <col min="14609" max="14609" width="14.7109375" style="120" customWidth="1"/>
    <col min="14610" max="14610" width="9" style="120" bestFit="1" customWidth="1"/>
    <col min="14611" max="14850" width="9.140625" style="120"/>
    <col min="14851" max="14851" width="4.7109375" style="120" bestFit="1" customWidth="1"/>
    <col min="14852" max="14852" width="9.7109375" style="120" bestFit="1" customWidth="1"/>
    <col min="14853" max="14853" width="10" style="120" bestFit="1" customWidth="1"/>
    <col min="14854" max="14854" width="8.85546875" style="120" bestFit="1" customWidth="1"/>
    <col min="14855" max="14855" width="22.85546875" style="120" customWidth="1"/>
    <col min="14856" max="14856" width="59.7109375" style="120" bestFit="1" customWidth="1"/>
    <col min="14857" max="14857" width="57.85546875" style="120" bestFit="1" customWidth="1"/>
    <col min="14858" max="14858" width="35.28515625" style="120" bestFit="1" customWidth="1"/>
    <col min="14859" max="14859" width="28.140625" style="120" bestFit="1" customWidth="1"/>
    <col min="14860" max="14860" width="33.140625" style="120" bestFit="1" customWidth="1"/>
    <col min="14861" max="14861" width="26" style="120" bestFit="1" customWidth="1"/>
    <col min="14862" max="14862" width="19.140625" style="120" bestFit="1" customWidth="1"/>
    <col min="14863" max="14863" width="10.42578125" style="120" customWidth="1"/>
    <col min="14864" max="14864" width="11.85546875" style="120" customWidth="1"/>
    <col min="14865" max="14865" width="14.7109375" style="120" customWidth="1"/>
    <col min="14866" max="14866" width="9" style="120" bestFit="1" customWidth="1"/>
    <col min="14867" max="15106" width="9.140625" style="120"/>
    <col min="15107" max="15107" width="4.7109375" style="120" bestFit="1" customWidth="1"/>
    <col min="15108" max="15108" width="9.7109375" style="120" bestFit="1" customWidth="1"/>
    <col min="15109" max="15109" width="10" style="120" bestFit="1" customWidth="1"/>
    <col min="15110" max="15110" width="8.85546875" style="120" bestFit="1" customWidth="1"/>
    <col min="15111" max="15111" width="22.85546875" style="120" customWidth="1"/>
    <col min="15112" max="15112" width="59.7109375" style="120" bestFit="1" customWidth="1"/>
    <col min="15113" max="15113" width="57.85546875" style="120" bestFit="1" customWidth="1"/>
    <col min="15114" max="15114" width="35.28515625" style="120" bestFit="1" customWidth="1"/>
    <col min="15115" max="15115" width="28.140625" style="120" bestFit="1" customWidth="1"/>
    <col min="15116" max="15116" width="33.140625" style="120" bestFit="1" customWidth="1"/>
    <col min="15117" max="15117" width="26" style="120" bestFit="1" customWidth="1"/>
    <col min="15118" max="15118" width="19.140625" style="120" bestFit="1" customWidth="1"/>
    <col min="15119" max="15119" width="10.42578125" style="120" customWidth="1"/>
    <col min="15120" max="15120" width="11.85546875" style="120" customWidth="1"/>
    <col min="15121" max="15121" width="14.7109375" style="120" customWidth="1"/>
    <col min="15122" max="15122" width="9" style="120" bestFit="1" customWidth="1"/>
    <col min="15123" max="15362" width="9.140625" style="120"/>
    <col min="15363" max="15363" width="4.7109375" style="120" bestFit="1" customWidth="1"/>
    <col min="15364" max="15364" width="9.7109375" style="120" bestFit="1" customWidth="1"/>
    <col min="15365" max="15365" width="10" style="120" bestFit="1" customWidth="1"/>
    <col min="15366" max="15366" width="8.85546875" style="120" bestFit="1" customWidth="1"/>
    <col min="15367" max="15367" width="22.85546875" style="120" customWidth="1"/>
    <col min="15368" max="15368" width="59.7109375" style="120" bestFit="1" customWidth="1"/>
    <col min="15369" max="15369" width="57.85546875" style="120" bestFit="1" customWidth="1"/>
    <col min="15370" max="15370" width="35.28515625" style="120" bestFit="1" customWidth="1"/>
    <col min="15371" max="15371" width="28.140625" style="120" bestFit="1" customWidth="1"/>
    <col min="15372" max="15372" width="33.140625" style="120" bestFit="1" customWidth="1"/>
    <col min="15373" max="15373" width="26" style="120" bestFit="1" customWidth="1"/>
    <col min="15374" max="15374" width="19.140625" style="120" bestFit="1" customWidth="1"/>
    <col min="15375" max="15375" width="10.42578125" style="120" customWidth="1"/>
    <col min="15376" max="15376" width="11.85546875" style="120" customWidth="1"/>
    <col min="15377" max="15377" width="14.7109375" style="120" customWidth="1"/>
    <col min="15378" max="15378" width="9" style="120" bestFit="1" customWidth="1"/>
    <col min="15379" max="15618" width="9.140625" style="120"/>
    <col min="15619" max="15619" width="4.7109375" style="120" bestFit="1" customWidth="1"/>
    <col min="15620" max="15620" width="9.7109375" style="120" bestFit="1" customWidth="1"/>
    <col min="15621" max="15621" width="10" style="120" bestFit="1" customWidth="1"/>
    <col min="15622" max="15622" width="8.85546875" style="120" bestFit="1" customWidth="1"/>
    <col min="15623" max="15623" width="22.85546875" style="120" customWidth="1"/>
    <col min="15624" max="15624" width="59.7109375" style="120" bestFit="1" customWidth="1"/>
    <col min="15625" max="15625" width="57.85546875" style="120" bestFit="1" customWidth="1"/>
    <col min="15626" max="15626" width="35.28515625" style="120" bestFit="1" customWidth="1"/>
    <col min="15627" max="15627" width="28.140625" style="120" bestFit="1" customWidth="1"/>
    <col min="15628" max="15628" width="33.140625" style="120" bestFit="1" customWidth="1"/>
    <col min="15629" max="15629" width="26" style="120" bestFit="1" customWidth="1"/>
    <col min="15630" max="15630" width="19.140625" style="120" bestFit="1" customWidth="1"/>
    <col min="15631" max="15631" width="10.42578125" style="120" customWidth="1"/>
    <col min="15632" max="15632" width="11.85546875" style="120" customWidth="1"/>
    <col min="15633" max="15633" width="14.7109375" style="120" customWidth="1"/>
    <col min="15634" max="15634" width="9" style="120" bestFit="1" customWidth="1"/>
    <col min="15635" max="15874" width="9.140625" style="120"/>
    <col min="15875" max="15875" width="4.7109375" style="120" bestFit="1" customWidth="1"/>
    <col min="15876" max="15876" width="9.7109375" style="120" bestFit="1" customWidth="1"/>
    <col min="15877" max="15877" width="10" style="120" bestFit="1" customWidth="1"/>
    <col min="15878" max="15878" width="8.85546875" style="120" bestFit="1" customWidth="1"/>
    <col min="15879" max="15879" width="22.85546875" style="120" customWidth="1"/>
    <col min="15880" max="15880" width="59.7109375" style="120" bestFit="1" customWidth="1"/>
    <col min="15881" max="15881" width="57.85546875" style="120" bestFit="1" customWidth="1"/>
    <col min="15882" max="15882" width="35.28515625" style="120" bestFit="1" customWidth="1"/>
    <col min="15883" max="15883" width="28.140625" style="120" bestFit="1" customWidth="1"/>
    <col min="15884" max="15884" width="33.140625" style="120" bestFit="1" customWidth="1"/>
    <col min="15885" max="15885" width="26" style="120" bestFit="1" customWidth="1"/>
    <col min="15886" max="15886" width="19.140625" style="120" bestFit="1" customWidth="1"/>
    <col min="15887" max="15887" width="10.42578125" style="120" customWidth="1"/>
    <col min="15888" max="15888" width="11.85546875" style="120" customWidth="1"/>
    <col min="15889" max="15889" width="14.7109375" style="120" customWidth="1"/>
    <col min="15890" max="15890" width="9" style="120" bestFit="1" customWidth="1"/>
    <col min="15891" max="16130" width="9.140625" style="120"/>
    <col min="16131" max="16131" width="4.7109375" style="120" bestFit="1" customWidth="1"/>
    <col min="16132" max="16132" width="9.7109375" style="120" bestFit="1" customWidth="1"/>
    <col min="16133" max="16133" width="10" style="120" bestFit="1" customWidth="1"/>
    <col min="16134" max="16134" width="8.85546875" style="120" bestFit="1" customWidth="1"/>
    <col min="16135" max="16135" width="22.85546875" style="120" customWidth="1"/>
    <col min="16136" max="16136" width="59.7109375" style="120" bestFit="1" customWidth="1"/>
    <col min="16137" max="16137" width="57.85546875" style="120" bestFit="1" customWidth="1"/>
    <col min="16138" max="16138" width="35.28515625" style="120" bestFit="1" customWidth="1"/>
    <col min="16139" max="16139" width="28.140625" style="120" bestFit="1" customWidth="1"/>
    <col min="16140" max="16140" width="33.140625" style="120" bestFit="1" customWidth="1"/>
    <col min="16141" max="16141" width="26" style="120" bestFit="1" customWidth="1"/>
    <col min="16142" max="16142" width="19.140625" style="120" bestFit="1" customWidth="1"/>
    <col min="16143" max="16143" width="10.42578125" style="120" customWidth="1"/>
    <col min="16144" max="16144" width="11.85546875" style="120" customWidth="1"/>
    <col min="16145" max="16145" width="14.7109375" style="120" customWidth="1"/>
    <col min="16146" max="16146" width="9" style="120" bestFit="1" customWidth="1"/>
    <col min="16147" max="16384" width="9.140625" style="120"/>
  </cols>
  <sheetData>
    <row r="1" spans="1:19" ht="18" customHeight="1" x14ac:dyDescent="0.25"/>
    <row r="2" spans="1:19" ht="18" customHeight="1" x14ac:dyDescent="0.3">
      <c r="A2" s="129" t="s">
        <v>3541</v>
      </c>
    </row>
    <row r="4" spans="1:19" s="123" customFormat="1" ht="56.25" customHeight="1" x14ac:dyDescent="0.25">
      <c r="A4" s="418" t="s">
        <v>1</v>
      </c>
      <c r="B4" s="420" t="s">
        <v>2</v>
      </c>
      <c r="C4" s="420" t="s">
        <v>3</v>
      </c>
      <c r="D4" s="420" t="s">
        <v>4</v>
      </c>
      <c r="E4" s="418" t="s">
        <v>5</v>
      </c>
      <c r="F4" s="418" t="s">
        <v>6</v>
      </c>
      <c r="G4" s="418" t="s">
        <v>7</v>
      </c>
      <c r="H4" s="424" t="s">
        <v>8</v>
      </c>
      <c r="I4" s="424"/>
      <c r="J4" s="418" t="s">
        <v>9</v>
      </c>
      <c r="K4" s="425" t="s">
        <v>10</v>
      </c>
      <c r="L4" s="426"/>
      <c r="M4" s="427" t="s">
        <v>11</v>
      </c>
      <c r="N4" s="427"/>
      <c r="O4" s="427" t="s">
        <v>12</v>
      </c>
      <c r="P4" s="427"/>
      <c r="Q4" s="418" t="s">
        <v>13</v>
      </c>
      <c r="R4" s="420" t="s">
        <v>14</v>
      </c>
      <c r="S4" s="122"/>
    </row>
    <row r="5" spans="1:19" s="123" customFormat="1" x14ac:dyDescent="0.2">
      <c r="A5" s="419"/>
      <c r="B5" s="421"/>
      <c r="C5" s="421"/>
      <c r="D5" s="421"/>
      <c r="E5" s="419"/>
      <c r="F5" s="419"/>
      <c r="G5" s="419"/>
      <c r="H5" s="369" t="s">
        <v>15</v>
      </c>
      <c r="I5" s="369" t="s">
        <v>16</v>
      </c>
      <c r="J5" s="419"/>
      <c r="K5" s="370">
        <v>2020</v>
      </c>
      <c r="L5" s="370">
        <v>2021</v>
      </c>
      <c r="M5" s="402">
        <v>2020</v>
      </c>
      <c r="N5" s="402">
        <v>2021</v>
      </c>
      <c r="O5" s="402">
        <v>2020</v>
      </c>
      <c r="P5" s="402">
        <v>2021</v>
      </c>
      <c r="Q5" s="419"/>
      <c r="R5" s="421"/>
      <c r="S5" s="122"/>
    </row>
    <row r="6" spans="1:19" s="123" customFormat="1" x14ac:dyDescent="0.2">
      <c r="A6" s="368" t="s">
        <v>17</v>
      </c>
      <c r="B6" s="369" t="s">
        <v>18</v>
      </c>
      <c r="C6" s="369" t="s">
        <v>19</v>
      </c>
      <c r="D6" s="369" t="s">
        <v>20</v>
      </c>
      <c r="E6" s="368" t="s">
        <v>21</v>
      </c>
      <c r="F6" s="368" t="s">
        <v>22</v>
      </c>
      <c r="G6" s="368" t="s">
        <v>23</v>
      </c>
      <c r="H6" s="369" t="s">
        <v>24</v>
      </c>
      <c r="I6" s="369" t="s">
        <v>25</v>
      </c>
      <c r="J6" s="368" t="s">
        <v>26</v>
      </c>
      <c r="K6" s="370" t="s">
        <v>27</v>
      </c>
      <c r="L6" s="370" t="s">
        <v>28</v>
      </c>
      <c r="M6" s="371" t="s">
        <v>29</v>
      </c>
      <c r="N6" s="371" t="s">
        <v>30</v>
      </c>
      <c r="O6" s="371" t="s">
        <v>31</v>
      </c>
      <c r="P6" s="371" t="s">
        <v>32</v>
      </c>
      <c r="Q6" s="368" t="s">
        <v>33</v>
      </c>
      <c r="R6" s="369" t="s">
        <v>34</v>
      </c>
      <c r="S6" s="122"/>
    </row>
    <row r="7" spans="1:19" s="113" customFormat="1" ht="58.5" customHeight="1" x14ac:dyDescent="0.25">
      <c r="A7" s="422">
        <v>1</v>
      </c>
      <c r="B7" s="422" t="s">
        <v>38</v>
      </c>
      <c r="C7" s="422">
        <v>1</v>
      </c>
      <c r="D7" s="423">
        <v>6</v>
      </c>
      <c r="E7" s="423" t="s">
        <v>39</v>
      </c>
      <c r="F7" s="423" t="s">
        <v>2946</v>
      </c>
      <c r="G7" s="423" t="s">
        <v>40</v>
      </c>
      <c r="H7" s="372" t="s">
        <v>41</v>
      </c>
      <c r="I7" s="372">
        <v>1</v>
      </c>
      <c r="J7" s="423" t="s">
        <v>42</v>
      </c>
      <c r="K7" s="431" t="s">
        <v>54</v>
      </c>
      <c r="L7" s="431" t="s">
        <v>44</v>
      </c>
      <c r="M7" s="434">
        <v>31487</v>
      </c>
      <c r="N7" s="437" t="s">
        <v>44</v>
      </c>
      <c r="O7" s="434">
        <v>22500</v>
      </c>
      <c r="P7" s="437" t="s">
        <v>44</v>
      </c>
      <c r="Q7" s="428" t="s">
        <v>45</v>
      </c>
      <c r="R7" s="428" t="s">
        <v>46</v>
      </c>
      <c r="S7" s="14"/>
    </row>
    <row r="8" spans="1:19" s="113" customFormat="1" ht="58.5" customHeight="1" x14ac:dyDescent="0.25">
      <c r="A8" s="422"/>
      <c r="B8" s="422"/>
      <c r="C8" s="422"/>
      <c r="D8" s="423"/>
      <c r="E8" s="423"/>
      <c r="F8" s="423"/>
      <c r="G8" s="423"/>
      <c r="H8" s="372" t="s">
        <v>47</v>
      </c>
      <c r="I8" s="372" t="s">
        <v>48</v>
      </c>
      <c r="J8" s="423"/>
      <c r="K8" s="432"/>
      <c r="L8" s="432"/>
      <c r="M8" s="435"/>
      <c r="N8" s="438"/>
      <c r="O8" s="435"/>
      <c r="P8" s="438"/>
      <c r="Q8" s="429"/>
      <c r="R8" s="429"/>
      <c r="S8" s="14"/>
    </row>
    <row r="9" spans="1:19" s="113" customFormat="1" ht="58.5" customHeight="1" x14ac:dyDescent="0.25">
      <c r="A9" s="422"/>
      <c r="B9" s="422"/>
      <c r="C9" s="422"/>
      <c r="D9" s="423"/>
      <c r="E9" s="423"/>
      <c r="F9" s="423"/>
      <c r="G9" s="423"/>
      <c r="H9" s="372" t="s">
        <v>49</v>
      </c>
      <c r="I9" s="372">
        <v>1</v>
      </c>
      <c r="J9" s="423"/>
      <c r="K9" s="432"/>
      <c r="L9" s="432"/>
      <c r="M9" s="435"/>
      <c r="N9" s="438"/>
      <c r="O9" s="435"/>
      <c r="P9" s="438"/>
      <c r="Q9" s="429"/>
      <c r="R9" s="429"/>
      <c r="S9" s="14"/>
    </row>
    <row r="10" spans="1:19" s="113" customFormat="1" ht="58.5" customHeight="1" x14ac:dyDescent="0.25">
      <c r="A10" s="422"/>
      <c r="B10" s="422"/>
      <c r="C10" s="422"/>
      <c r="D10" s="423"/>
      <c r="E10" s="423"/>
      <c r="F10" s="423"/>
      <c r="G10" s="423"/>
      <c r="H10" s="372" t="s">
        <v>50</v>
      </c>
      <c r="I10" s="372" t="s">
        <v>51</v>
      </c>
      <c r="J10" s="423"/>
      <c r="K10" s="432"/>
      <c r="L10" s="432"/>
      <c r="M10" s="435"/>
      <c r="N10" s="438"/>
      <c r="O10" s="435"/>
      <c r="P10" s="438"/>
      <c r="Q10" s="429"/>
      <c r="R10" s="429"/>
      <c r="S10" s="14"/>
    </row>
    <row r="11" spans="1:19" s="113" customFormat="1" ht="58.5" customHeight="1" x14ac:dyDescent="0.25">
      <c r="A11" s="422"/>
      <c r="B11" s="422"/>
      <c r="C11" s="422"/>
      <c r="D11" s="423"/>
      <c r="E11" s="423"/>
      <c r="F11" s="423"/>
      <c r="G11" s="423"/>
      <c r="H11" s="372" t="s">
        <v>52</v>
      </c>
      <c r="I11" s="372" t="s">
        <v>53</v>
      </c>
      <c r="J11" s="423"/>
      <c r="K11" s="433"/>
      <c r="L11" s="433"/>
      <c r="M11" s="436"/>
      <c r="N11" s="439"/>
      <c r="O11" s="436"/>
      <c r="P11" s="439"/>
      <c r="Q11" s="430"/>
      <c r="R11" s="430"/>
      <c r="S11" s="14"/>
    </row>
    <row r="12" spans="1:19" s="113" customFormat="1" ht="105.75" customHeight="1" x14ac:dyDescent="0.25">
      <c r="A12" s="422">
        <v>2</v>
      </c>
      <c r="B12" s="422" t="s">
        <v>59</v>
      </c>
      <c r="C12" s="422">
        <v>1</v>
      </c>
      <c r="D12" s="422">
        <v>9</v>
      </c>
      <c r="E12" s="423" t="s">
        <v>64</v>
      </c>
      <c r="F12" s="423" t="s">
        <v>2947</v>
      </c>
      <c r="G12" s="422" t="s">
        <v>65</v>
      </c>
      <c r="H12" s="372" t="s">
        <v>66</v>
      </c>
      <c r="I12" s="373">
        <v>1</v>
      </c>
      <c r="J12" s="423" t="s">
        <v>67</v>
      </c>
      <c r="K12" s="422" t="s">
        <v>58</v>
      </c>
      <c r="L12" s="422" t="s">
        <v>44</v>
      </c>
      <c r="M12" s="446">
        <f>80000+9830.33</f>
        <v>89830.33</v>
      </c>
      <c r="N12" s="446" t="s">
        <v>44</v>
      </c>
      <c r="O12" s="446">
        <v>80000</v>
      </c>
      <c r="P12" s="447" t="s">
        <v>44</v>
      </c>
      <c r="Q12" s="423" t="s">
        <v>60</v>
      </c>
      <c r="R12" s="423" t="s">
        <v>61</v>
      </c>
      <c r="S12" s="14"/>
    </row>
    <row r="13" spans="1:19" s="113" customFormat="1" ht="98.25" customHeight="1" x14ac:dyDescent="0.25">
      <c r="A13" s="422"/>
      <c r="B13" s="422"/>
      <c r="C13" s="422"/>
      <c r="D13" s="422"/>
      <c r="E13" s="423"/>
      <c r="F13" s="423"/>
      <c r="G13" s="422"/>
      <c r="H13" s="372" t="s">
        <v>68</v>
      </c>
      <c r="I13" s="373" t="s">
        <v>69</v>
      </c>
      <c r="J13" s="423"/>
      <c r="K13" s="422"/>
      <c r="L13" s="422"/>
      <c r="M13" s="446"/>
      <c r="N13" s="446"/>
      <c r="O13" s="446"/>
      <c r="P13" s="447"/>
      <c r="Q13" s="423"/>
      <c r="R13" s="423"/>
      <c r="S13" s="14"/>
    </row>
    <row r="14" spans="1:19" s="113" customFormat="1" ht="318" customHeight="1" x14ac:dyDescent="0.25">
      <c r="A14" s="373">
        <v>3</v>
      </c>
      <c r="B14" s="372" t="s">
        <v>70</v>
      </c>
      <c r="C14" s="372">
        <v>1.3</v>
      </c>
      <c r="D14" s="372">
        <v>13</v>
      </c>
      <c r="E14" s="372" t="s">
        <v>71</v>
      </c>
      <c r="F14" s="375" t="s">
        <v>2948</v>
      </c>
      <c r="G14" s="375" t="s">
        <v>72</v>
      </c>
      <c r="H14" s="375" t="s">
        <v>73</v>
      </c>
      <c r="I14" s="372">
        <v>10</v>
      </c>
      <c r="J14" s="375" t="s">
        <v>74</v>
      </c>
      <c r="K14" s="375" t="s">
        <v>54</v>
      </c>
      <c r="L14" s="375" t="s">
        <v>44</v>
      </c>
      <c r="M14" s="376">
        <f>90800+76000</f>
        <v>166800</v>
      </c>
      <c r="N14" s="376" t="s">
        <v>44</v>
      </c>
      <c r="O14" s="376">
        <v>90800</v>
      </c>
      <c r="P14" s="375" t="s">
        <v>44</v>
      </c>
      <c r="Q14" s="375" t="s">
        <v>75</v>
      </c>
      <c r="R14" s="375" t="s">
        <v>76</v>
      </c>
      <c r="S14" s="14"/>
    </row>
    <row r="15" spans="1:19" s="113" customFormat="1" ht="77.25" customHeight="1" x14ac:dyDescent="0.25">
      <c r="A15" s="440">
        <v>4</v>
      </c>
      <c r="B15" s="428" t="s">
        <v>59</v>
      </c>
      <c r="C15" s="428">
        <v>1</v>
      </c>
      <c r="D15" s="428">
        <v>6</v>
      </c>
      <c r="E15" s="423" t="s">
        <v>2949</v>
      </c>
      <c r="F15" s="443" t="s">
        <v>2950</v>
      </c>
      <c r="G15" s="443" t="s">
        <v>79</v>
      </c>
      <c r="H15" s="375" t="s">
        <v>66</v>
      </c>
      <c r="I15" s="372">
        <f>2-1</f>
        <v>1</v>
      </c>
      <c r="J15" s="443" t="s">
        <v>80</v>
      </c>
      <c r="K15" s="443" t="s">
        <v>54</v>
      </c>
      <c r="L15" s="443" t="s">
        <v>44</v>
      </c>
      <c r="M15" s="449">
        <f>58633.19-11309.92+9745-2820</f>
        <v>54248.270000000004</v>
      </c>
      <c r="N15" s="443"/>
      <c r="O15" s="449">
        <f>58633.19-11309.92</f>
        <v>47323.270000000004</v>
      </c>
      <c r="P15" s="443" t="s">
        <v>44</v>
      </c>
      <c r="Q15" s="443" t="s">
        <v>81</v>
      </c>
      <c r="R15" s="443" t="s">
        <v>82</v>
      </c>
      <c r="S15" s="14"/>
    </row>
    <row r="16" spans="1:19" s="113" customFormat="1" ht="77.25" customHeight="1" x14ac:dyDescent="0.25">
      <c r="A16" s="441"/>
      <c r="B16" s="429"/>
      <c r="C16" s="429"/>
      <c r="D16" s="429"/>
      <c r="E16" s="423"/>
      <c r="F16" s="444"/>
      <c r="G16" s="444"/>
      <c r="H16" s="375" t="s">
        <v>68</v>
      </c>
      <c r="I16" s="372">
        <f>70+50-50</f>
        <v>70</v>
      </c>
      <c r="J16" s="444"/>
      <c r="K16" s="444"/>
      <c r="L16" s="444"/>
      <c r="M16" s="450"/>
      <c r="N16" s="444"/>
      <c r="O16" s="450"/>
      <c r="P16" s="444"/>
      <c r="Q16" s="444"/>
      <c r="R16" s="444"/>
      <c r="S16" s="14"/>
    </row>
    <row r="17" spans="1:19" s="113" customFormat="1" ht="77.25" customHeight="1" x14ac:dyDescent="0.25">
      <c r="A17" s="441"/>
      <c r="B17" s="429"/>
      <c r="C17" s="429"/>
      <c r="D17" s="429"/>
      <c r="E17" s="423"/>
      <c r="F17" s="444"/>
      <c r="G17" s="444"/>
      <c r="H17" s="375" t="s">
        <v>83</v>
      </c>
      <c r="I17" s="372">
        <v>1</v>
      </c>
      <c r="J17" s="444"/>
      <c r="K17" s="444"/>
      <c r="L17" s="444"/>
      <c r="M17" s="450"/>
      <c r="N17" s="444"/>
      <c r="O17" s="450"/>
      <c r="P17" s="444"/>
      <c r="Q17" s="444"/>
      <c r="R17" s="444"/>
      <c r="S17" s="14"/>
    </row>
    <row r="18" spans="1:19" s="113" customFormat="1" ht="77.25" customHeight="1" x14ac:dyDescent="0.25">
      <c r="A18" s="442"/>
      <c r="B18" s="430"/>
      <c r="C18" s="430"/>
      <c r="D18" s="430"/>
      <c r="E18" s="423"/>
      <c r="F18" s="445"/>
      <c r="G18" s="445"/>
      <c r="H18" s="375" t="s">
        <v>84</v>
      </c>
      <c r="I18" s="372">
        <v>1000</v>
      </c>
      <c r="J18" s="445"/>
      <c r="K18" s="445"/>
      <c r="L18" s="445"/>
      <c r="M18" s="451"/>
      <c r="N18" s="445"/>
      <c r="O18" s="451"/>
      <c r="P18" s="445"/>
      <c r="Q18" s="445"/>
      <c r="R18" s="445"/>
      <c r="S18" s="14"/>
    </row>
    <row r="19" spans="1:19" s="113" customFormat="1" ht="52.5" customHeight="1" x14ac:dyDescent="0.25">
      <c r="A19" s="422">
        <v>5</v>
      </c>
      <c r="B19" s="423" t="s">
        <v>70</v>
      </c>
      <c r="C19" s="423">
        <v>5</v>
      </c>
      <c r="D19" s="423">
        <v>4</v>
      </c>
      <c r="E19" s="423" t="s">
        <v>85</v>
      </c>
      <c r="F19" s="448" t="s">
        <v>2951</v>
      </c>
      <c r="G19" s="448" t="s">
        <v>86</v>
      </c>
      <c r="H19" s="375" t="s">
        <v>87</v>
      </c>
      <c r="I19" s="372">
        <v>1</v>
      </c>
      <c r="J19" s="448" t="s">
        <v>88</v>
      </c>
      <c r="K19" s="448" t="s">
        <v>58</v>
      </c>
      <c r="L19" s="448" t="s">
        <v>44</v>
      </c>
      <c r="M19" s="452">
        <f>70000+7044</f>
        <v>77044</v>
      </c>
      <c r="N19" s="446" t="s">
        <v>44</v>
      </c>
      <c r="O19" s="452">
        <f>70000</f>
        <v>70000</v>
      </c>
      <c r="P19" s="447" t="s">
        <v>44</v>
      </c>
      <c r="Q19" s="448" t="s">
        <v>89</v>
      </c>
      <c r="R19" s="448" t="s">
        <v>90</v>
      </c>
      <c r="S19" s="14"/>
    </row>
    <row r="20" spans="1:19" s="113" customFormat="1" ht="59.25" customHeight="1" x14ac:dyDescent="0.25">
      <c r="A20" s="422"/>
      <c r="B20" s="423"/>
      <c r="C20" s="423"/>
      <c r="D20" s="423"/>
      <c r="E20" s="423"/>
      <c r="F20" s="448"/>
      <c r="G20" s="448"/>
      <c r="H20" s="375" t="s">
        <v>91</v>
      </c>
      <c r="I20" s="372">
        <v>40</v>
      </c>
      <c r="J20" s="448"/>
      <c r="K20" s="448"/>
      <c r="L20" s="448"/>
      <c r="M20" s="452"/>
      <c r="N20" s="446"/>
      <c r="O20" s="452"/>
      <c r="P20" s="447"/>
      <c r="Q20" s="448"/>
      <c r="R20" s="448"/>
      <c r="S20" s="14"/>
    </row>
    <row r="21" spans="1:19" s="113" customFormat="1" ht="27" customHeight="1" x14ac:dyDescent="0.25">
      <c r="A21" s="422"/>
      <c r="B21" s="423"/>
      <c r="C21" s="423"/>
      <c r="D21" s="423"/>
      <c r="E21" s="423"/>
      <c r="F21" s="448"/>
      <c r="G21" s="448"/>
      <c r="H21" s="375" t="s">
        <v>83</v>
      </c>
      <c r="I21" s="372">
        <v>1</v>
      </c>
      <c r="J21" s="448"/>
      <c r="K21" s="448"/>
      <c r="L21" s="448"/>
      <c r="M21" s="452"/>
      <c r="N21" s="446"/>
      <c r="O21" s="452"/>
      <c r="P21" s="447"/>
      <c r="Q21" s="448"/>
      <c r="R21" s="448"/>
      <c r="S21" s="14"/>
    </row>
    <row r="22" spans="1:19" s="113" customFormat="1" ht="36.75" customHeight="1" x14ac:dyDescent="0.25">
      <c r="A22" s="422"/>
      <c r="B22" s="423"/>
      <c r="C22" s="423"/>
      <c r="D22" s="423"/>
      <c r="E22" s="423"/>
      <c r="F22" s="448"/>
      <c r="G22" s="448"/>
      <c r="H22" s="375" t="s">
        <v>84</v>
      </c>
      <c r="I22" s="372">
        <v>400</v>
      </c>
      <c r="J22" s="448"/>
      <c r="K22" s="448"/>
      <c r="L22" s="448"/>
      <c r="M22" s="452"/>
      <c r="N22" s="446"/>
      <c r="O22" s="452"/>
      <c r="P22" s="447"/>
      <c r="Q22" s="448"/>
      <c r="R22" s="448"/>
      <c r="S22" s="14"/>
    </row>
    <row r="23" spans="1:19" s="113" customFormat="1" ht="36" customHeight="1" x14ac:dyDescent="0.25">
      <c r="A23" s="422"/>
      <c r="B23" s="423"/>
      <c r="C23" s="423"/>
      <c r="D23" s="423"/>
      <c r="E23" s="423"/>
      <c r="F23" s="448"/>
      <c r="G23" s="448"/>
      <c r="H23" s="375" t="s">
        <v>66</v>
      </c>
      <c r="I23" s="372">
        <v>1</v>
      </c>
      <c r="J23" s="448"/>
      <c r="K23" s="448"/>
      <c r="L23" s="448"/>
      <c r="M23" s="452"/>
      <c r="N23" s="446"/>
      <c r="O23" s="452"/>
      <c r="P23" s="447"/>
      <c r="Q23" s="448"/>
      <c r="R23" s="448"/>
      <c r="S23" s="14"/>
    </row>
    <row r="24" spans="1:19" s="113" customFormat="1" ht="46.5" customHeight="1" x14ac:dyDescent="0.25">
      <c r="A24" s="422"/>
      <c r="B24" s="423"/>
      <c r="C24" s="423"/>
      <c r="D24" s="423"/>
      <c r="E24" s="423"/>
      <c r="F24" s="448"/>
      <c r="G24" s="448"/>
      <c r="H24" s="375" t="s">
        <v>68</v>
      </c>
      <c r="I24" s="372" t="s">
        <v>92</v>
      </c>
      <c r="J24" s="448"/>
      <c r="K24" s="448"/>
      <c r="L24" s="448"/>
      <c r="M24" s="452"/>
      <c r="N24" s="446"/>
      <c r="O24" s="452"/>
      <c r="P24" s="447"/>
      <c r="Q24" s="448"/>
      <c r="R24" s="448"/>
      <c r="S24" s="14"/>
    </row>
    <row r="25" spans="1:19" s="113" customFormat="1" ht="29.25" customHeight="1" x14ac:dyDescent="0.25">
      <c r="A25" s="422"/>
      <c r="B25" s="423"/>
      <c r="C25" s="423"/>
      <c r="D25" s="423"/>
      <c r="E25" s="423"/>
      <c r="F25" s="448"/>
      <c r="G25" s="448"/>
      <c r="H25" s="375" t="s">
        <v>49</v>
      </c>
      <c r="I25" s="372">
        <v>1</v>
      </c>
      <c r="J25" s="448"/>
      <c r="K25" s="448"/>
      <c r="L25" s="448"/>
      <c r="M25" s="452"/>
      <c r="N25" s="446"/>
      <c r="O25" s="452"/>
      <c r="P25" s="447"/>
      <c r="Q25" s="448"/>
      <c r="R25" s="448"/>
      <c r="S25" s="14"/>
    </row>
    <row r="26" spans="1:19" s="113" customFormat="1" ht="39" customHeight="1" x14ac:dyDescent="0.25">
      <c r="A26" s="422"/>
      <c r="B26" s="423"/>
      <c r="C26" s="423"/>
      <c r="D26" s="423"/>
      <c r="E26" s="423"/>
      <c r="F26" s="448"/>
      <c r="G26" s="448"/>
      <c r="H26" s="375" t="s">
        <v>50</v>
      </c>
      <c r="I26" s="372">
        <v>60</v>
      </c>
      <c r="J26" s="448"/>
      <c r="K26" s="448"/>
      <c r="L26" s="448"/>
      <c r="M26" s="452"/>
      <c r="N26" s="446"/>
      <c r="O26" s="452"/>
      <c r="P26" s="447"/>
      <c r="Q26" s="448"/>
      <c r="R26" s="448"/>
      <c r="S26" s="14"/>
    </row>
    <row r="27" spans="1:19" s="113" customFormat="1" ht="30" x14ac:dyDescent="0.25">
      <c r="A27" s="422">
        <v>6</v>
      </c>
      <c r="B27" s="423" t="s">
        <v>59</v>
      </c>
      <c r="C27" s="423">
        <v>5</v>
      </c>
      <c r="D27" s="423">
        <v>4</v>
      </c>
      <c r="E27" s="423" t="s">
        <v>1291</v>
      </c>
      <c r="F27" s="448" t="s">
        <v>1292</v>
      </c>
      <c r="G27" s="448" t="s">
        <v>1293</v>
      </c>
      <c r="H27" s="375" t="s">
        <v>1294</v>
      </c>
      <c r="I27" s="372">
        <f>1+3</f>
        <v>4</v>
      </c>
      <c r="J27" s="448" t="s">
        <v>1295</v>
      </c>
      <c r="K27" s="448" t="s">
        <v>44</v>
      </c>
      <c r="L27" s="448" t="s">
        <v>54</v>
      </c>
      <c r="M27" s="452" t="s">
        <v>44</v>
      </c>
      <c r="N27" s="446">
        <f>7804.53+70000</f>
        <v>77804.53</v>
      </c>
      <c r="O27" s="452" t="s">
        <v>44</v>
      </c>
      <c r="P27" s="446">
        <v>70000</v>
      </c>
      <c r="Q27" s="448" t="s">
        <v>89</v>
      </c>
      <c r="R27" s="448" t="s">
        <v>90</v>
      </c>
      <c r="S27" s="14"/>
    </row>
    <row r="28" spans="1:19" ht="15" customHeight="1" x14ac:dyDescent="0.25">
      <c r="A28" s="422"/>
      <c r="B28" s="423"/>
      <c r="C28" s="423"/>
      <c r="D28" s="423"/>
      <c r="E28" s="423"/>
      <c r="F28" s="448"/>
      <c r="G28" s="448"/>
      <c r="H28" s="375" t="s">
        <v>1296</v>
      </c>
      <c r="I28" s="372">
        <f>10+60</f>
        <v>70</v>
      </c>
      <c r="J28" s="448"/>
      <c r="K28" s="448"/>
      <c r="L28" s="448"/>
      <c r="M28" s="452"/>
      <c r="N28" s="446"/>
      <c r="O28" s="452"/>
      <c r="P28" s="446"/>
      <c r="Q28" s="448"/>
      <c r="R28" s="448"/>
    </row>
    <row r="29" spans="1:19" x14ac:dyDescent="0.25">
      <c r="A29" s="422"/>
      <c r="B29" s="423"/>
      <c r="C29" s="423"/>
      <c r="D29" s="423"/>
      <c r="E29" s="423"/>
      <c r="F29" s="448"/>
      <c r="G29" s="448"/>
      <c r="H29" s="375" t="s">
        <v>49</v>
      </c>
      <c r="I29" s="372">
        <v>1</v>
      </c>
      <c r="J29" s="448"/>
      <c r="K29" s="448"/>
      <c r="L29" s="448"/>
      <c r="M29" s="452"/>
      <c r="N29" s="446"/>
      <c r="O29" s="452"/>
      <c r="P29" s="446"/>
      <c r="Q29" s="448"/>
      <c r="R29" s="448"/>
    </row>
    <row r="30" spans="1:19" ht="15.75" customHeight="1" x14ac:dyDescent="0.25">
      <c r="A30" s="422"/>
      <c r="B30" s="423"/>
      <c r="C30" s="423"/>
      <c r="D30" s="423"/>
      <c r="E30" s="423"/>
      <c r="F30" s="448"/>
      <c r="G30" s="448"/>
      <c r="H30" s="375" t="s">
        <v>1297</v>
      </c>
      <c r="I30" s="372">
        <v>30</v>
      </c>
      <c r="J30" s="448"/>
      <c r="K30" s="448"/>
      <c r="L30" s="448"/>
      <c r="M30" s="452"/>
      <c r="N30" s="446"/>
      <c r="O30" s="452"/>
      <c r="P30" s="446"/>
      <c r="Q30" s="448"/>
      <c r="R30" s="448"/>
    </row>
    <row r="31" spans="1:19" ht="45" x14ac:dyDescent="0.25">
      <c r="A31" s="422"/>
      <c r="B31" s="423"/>
      <c r="C31" s="423"/>
      <c r="D31" s="423"/>
      <c r="E31" s="423"/>
      <c r="F31" s="448"/>
      <c r="G31" s="448"/>
      <c r="H31" s="375" t="s">
        <v>1298</v>
      </c>
      <c r="I31" s="372">
        <v>1</v>
      </c>
      <c r="J31" s="448"/>
      <c r="K31" s="448"/>
      <c r="L31" s="448"/>
      <c r="M31" s="452"/>
      <c r="N31" s="446"/>
      <c r="O31" s="452"/>
      <c r="P31" s="446"/>
      <c r="Q31" s="448"/>
      <c r="R31" s="448"/>
    </row>
    <row r="32" spans="1:19" ht="30" x14ac:dyDescent="0.25">
      <c r="A32" s="422"/>
      <c r="B32" s="423"/>
      <c r="C32" s="423"/>
      <c r="D32" s="423"/>
      <c r="E32" s="423"/>
      <c r="F32" s="448"/>
      <c r="G32" s="448"/>
      <c r="H32" s="372" t="s">
        <v>1299</v>
      </c>
      <c r="I32" s="372">
        <f>200</f>
        <v>200</v>
      </c>
      <c r="J32" s="448"/>
      <c r="K32" s="448"/>
      <c r="L32" s="448"/>
      <c r="M32" s="452"/>
      <c r="N32" s="446"/>
      <c r="O32" s="452"/>
      <c r="P32" s="446"/>
      <c r="Q32" s="448"/>
      <c r="R32" s="448"/>
    </row>
    <row r="33" spans="1:18" ht="75" x14ac:dyDescent="0.25">
      <c r="A33" s="422"/>
      <c r="B33" s="423"/>
      <c r="C33" s="423"/>
      <c r="D33" s="423"/>
      <c r="E33" s="423"/>
      <c r="F33" s="448"/>
      <c r="G33" s="448"/>
      <c r="H33" s="375" t="s">
        <v>1300</v>
      </c>
      <c r="I33" s="372" t="s">
        <v>1301</v>
      </c>
      <c r="J33" s="448"/>
      <c r="K33" s="448"/>
      <c r="L33" s="448"/>
      <c r="M33" s="452"/>
      <c r="N33" s="446"/>
      <c r="O33" s="452"/>
      <c r="P33" s="446"/>
      <c r="Q33" s="448"/>
      <c r="R33" s="448"/>
    </row>
    <row r="34" spans="1:18" ht="75" x14ac:dyDescent="0.25">
      <c r="A34" s="422"/>
      <c r="B34" s="423"/>
      <c r="C34" s="423"/>
      <c r="D34" s="423"/>
      <c r="E34" s="423"/>
      <c r="F34" s="448"/>
      <c r="G34" s="448"/>
      <c r="H34" s="375" t="s">
        <v>1302</v>
      </c>
      <c r="I34" s="372" t="s">
        <v>1303</v>
      </c>
      <c r="J34" s="448"/>
      <c r="K34" s="448"/>
      <c r="L34" s="448"/>
      <c r="M34" s="452"/>
      <c r="N34" s="446"/>
      <c r="O34" s="452"/>
      <c r="P34" s="446"/>
      <c r="Q34" s="448"/>
      <c r="R34" s="448"/>
    </row>
    <row r="35" spans="1:18" ht="12.75" customHeight="1" x14ac:dyDescent="0.25">
      <c r="A35" s="422"/>
      <c r="B35" s="423"/>
      <c r="C35" s="423"/>
      <c r="D35" s="423"/>
      <c r="E35" s="423"/>
      <c r="F35" s="448"/>
      <c r="G35" s="448"/>
      <c r="H35" s="375" t="s">
        <v>1304</v>
      </c>
      <c r="I35" s="372">
        <f>10+1</f>
        <v>11</v>
      </c>
      <c r="J35" s="448"/>
      <c r="K35" s="448"/>
      <c r="L35" s="448"/>
      <c r="M35" s="452"/>
      <c r="N35" s="446"/>
      <c r="O35" s="452"/>
      <c r="P35" s="446"/>
      <c r="Q35" s="448"/>
      <c r="R35" s="448"/>
    </row>
    <row r="36" spans="1:18" ht="45" x14ac:dyDescent="0.25">
      <c r="A36" s="453">
        <v>7</v>
      </c>
      <c r="B36" s="453" t="s">
        <v>38</v>
      </c>
      <c r="C36" s="453">
        <v>1</v>
      </c>
      <c r="D36" s="456">
        <v>6</v>
      </c>
      <c r="E36" s="456" t="s">
        <v>1305</v>
      </c>
      <c r="F36" s="456" t="s">
        <v>3543</v>
      </c>
      <c r="G36" s="458" t="s">
        <v>3232</v>
      </c>
      <c r="H36" s="32" t="s">
        <v>1306</v>
      </c>
      <c r="I36" s="32">
        <v>1</v>
      </c>
      <c r="J36" s="458" t="s">
        <v>1307</v>
      </c>
      <c r="K36" s="458" t="s">
        <v>44</v>
      </c>
      <c r="L36" s="458" t="s">
        <v>54</v>
      </c>
      <c r="M36" s="458" t="s">
        <v>44</v>
      </c>
      <c r="N36" s="460">
        <f>89500.69+119591.94</f>
        <v>209092.63</v>
      </c>
      <c r="O36" s="458" t="s">
        <v>44</v>
      </c>
      <c r="P36" s="460">
        <v>119591.94</v>
      </c>
      <c r="Q36" s="458" t="s">
        <v>1308</v>
      </c>
      <c r="R36" s="458" t="s">
        <v>1309</v>
      </c>
    </row>
    <row r="37" spans="1:18" ht="45" x14ac:dyDescent="0.25">
      <c r="A37" s="454"/>
      <c r="B37" s="454"/>
      <c r="C37" s="454"/>
      <c r="D37" s="457"/>
      <c r="E37" s="457"/>
      <c r="F37" s="457"/>
      <c r="G37" s="459"/>
      <c r="H37" s="407" t="s">
        <v>1310</v>
      </c>
      <c r="I37" s="32">
        <f>1+1+1</f>
        <v>3</v>
      </c>
      <c r="J37" s="459"/>
      <c r="K37" s="459"/>
      <c r="L37" s="459"/>
      <c r="M37" s="459"/>
      <c r="N37" s="461"/>
      <c r="O37" s="459"/>
      <c r="P37" s="461"/>
      <c r="Q37" s="459"/>
      <c r="R37" s="459"/>
    </row>
    <row r="38" spans="1:18" ht="45" x14ac:dyDescent="0.25">
      <c r="A38" s="455"/>
      <c r="B38" s="454"/>
      <c r="C38" s="454"/>
      <c r="D38" s="457"/>
      <c r="E38" s="457"/>
      <c r="F38" s="457"/>
      <c r="G38" s="459"/>
      <c r="H38" s="32" t="s">
        <v>1311</v>
      </c>
      <c r="I38" s="32">
        <f>200+20000+500-200</f>
        <v>20500</v>
      </c>
      <c r="J38" s="459"/>
      <c r="K38" s="459"/>
      <c r="L38" s="459"/>
      <c r="M38" s="459"/>
      <c r="N38" s="461"/>
      <c r="O38" s="459"/>
      <c r="P38" s="461"/>
      <c r="Q38" s="459"/>
      <c r="R38" s="459"/>
    </row>
    <row r="39" spans="1:18" x14ac:dyDescent="0.25">
      <c r="A39" s="440">
        <v>8</v>
      </c>
      <c r="B39" s="440" t="s">
        <v>38</v>
      </c>
      <c r="C39" s="440">
        <v>1</v>
      </c>
      <c r="D39" s="440">
        <v>6</v>
      </c>
      <c r="E39" s="428" t="s">
        <v>1313</v>
      </c>
      <c r="F39" s="428" t="s">
        <v>1314</v>
      </c>
      <c r="G39" s="428" t="s">
        <v>1315</v>
      </c>
      <c r="H39" s="373" t="s">
        <v>41</v>
      </c>
      <c r="I39" s="373">
        <v>1</v>
      </c>
      <c r="J39" s="428" t="s">
        <v>1316</v>
      </c>
      <c r="K39" s="440" t="s">
        <v>44</v>
      </c>
      <c r="L39" s="440" t="s">
        <v>54</v>
      </c>
      <c r="M39" s="434" t="s">
        <v>44</v>
      </c>
      <c r="N39" s="462">
        <f>6600+32800</f>
        <v>39400</v>
      </c>
      <c r="O39" s="434" t="s">
        <v>44</v>
      </c>
      <c r="P39" s="434">
        <v>32800</v>
      </c>
      <c r="Q39" s="428" t="s">
        <v>1317</v>
      </c>
      <c r="R39" s="428" t="s">
        <v>1318</v>
      </c>
    </row>
    <row r="40" spans="1:18" ht="30" x14ac:dyDescent="0.25">
      <c r="A40" s="441"/>
      <c r="B40" s="441"/>
      <c r="C40" s="441"/>
      <c r="D40" s="441"/>
      <c r="E40" s="429"/>
      <c r="F40" s="429"/>
      <c r="G40" s="429"/>
      <c r="H40" s="372" t="s">
        <v>1319</v>
      </c>
      <c r="I40" s="373" t="s">
        <v>1320</v>
      </c>
      <c r="J40" s="429"/>
      <c r="K40" s="441"/>
      <c r="L40" s="441"/>
      <c r="M40" s="435"/>
      <c r="N40" s="463"/>
      <c r="O40" s="435"/>
      <c r="P40" s="435"/>
      <c r="Q40" s="429"/>
      <c r="R40" s="429"/>
    </row>
    <row r="41" spans="1:18" x14ac:dyDescent="0.25">
      <c r="A41" s="441"/>
      <c r="B41" s="441"/>
      <c r="C41" s="441"/>
      <c r="D41" s="441"/>
      <c r="E41" s="429"/>
      <c r="F41" s="429"/>
      <c r="G41" s="429"/>
      <c r="H41" s="372" t="s">
        <v>49</v>
      </c>
      <c r="I41" s="373">
        <v>1</v>
      </c>
      <c r="J41" s="429"/>
      <c r="K41" s="441"/>
      <c r="L41" s="441"/>
      <c r="M41" s="435"/>
      <c r="N41" s="463"/>
      <c r="O41" s="435"/>
      <c r="P41" s="435"/>
      <c r="Q41" s="429"/>
      <c r="R41" s="429"/>
    </row>
    <row r="42" spans="1:18" ht="81" customHeight="1" x14ac:dyDescent="0.25">
      <c r="A42" s="441"/>
      <c r="B42" s="441"/>
      <c r="C42" s="441"/>
      <c r="D42" s="441"/>
      <c r="E42" s="429"/>
      <c r="F42" s="429"/>
      <c r="G42" s="429"/>
      <c r="H42" s="372" t="s">
        <v>1297</v>
      </c>
      <c r="I42" s="373" t="s">
        <v>69</v>
      </c>
      <c r="J42" s="429"/>
      <c r="K42" s="441"/>
      <c r="L42" s="441"/>
      <c r="M42" s="435"/>
      <c r="N42" s="463"/>
      <c r="O42" s="435"/>
      <c r="P42" s="435"/>
      <c r="Q42" s="429"/>
      <c r="R42" s="429"/>
    </row>
    <row r="43" spans="1:18" x14ac:dyDescent="0.25">
      <c r="A43" s="441"/>
      <c r="B43" s="441"/>
      <c r="C43" s="441"/>
      <c r="D43" s="441"/>
      <c r="E43" s="429"/>
      <c r="F43" s="429"/>
      <c r="G43" s="429"/>
      <c r="H43" s="372" t="s">
        <v>1312</v>
      </c>
      <c r="I43" s="373">
        <v>3</v>
      </c>
      <c r="J43" s="429"/>
      <c r="K43" s="441"/>
      <c r="L43" s="441"/>
      <c r="M43" s="435"/>
      <c r="N43" s="463"/>
      <c r="O43" s="435"/>
      <c r="P43" s="435"/>
      <c r="Q43" s="429"/>
      <c r="R43" s="429"/>
    </row>
    <row r="44" spans="1:18" ht="137.25" customHeight="1" x14ac:dyDescent="0.25">
      <c r="A44" s="441"/>
      <c r="B44" s="441"/>
      <c r="C44" s="441"/>
      <c r="D44" s="441"/>
      <c r="E44" s="429"/>
      <c r="F44" s="429"/>
      <c r="G44" s="429"/>
      <c r="H44" s="372" t="s">
        <v>1302</v>
      </c>
      <c r="I44" s="373" t="s">
        <v>1321</v>
      </c>
      <c r="J44" s="429"/>
      <c r="K44" s="441"/>
      <c r="L44" s="441"/>
      <c r="M44" s="435"/>
      <c r="N44" s="463"/>
      <c r="O44" s="435"/>
      <c r="P44" s="435"/>
      <c r="Q44" s="429"/>
      <c r="R44" s="429"/>
    </row>
    <row r="45" spans="1:18" x14ac:dyDescent="0.25">
      <c r="A45" s="441"/>
      <c r="B45" s="441"/>
      <c r="C45" s="441"/>
      <c r="D45" s="441"/>
      <c r="E45" s="429"/>
      <c r="F45" s="429"/>
      <c r="G45" s="429"/>
      <c r="H45" s="372" t="s">
        <v>1322</v>
      </c>
      <c r="I45" s="373" t="s">
        <v>1323</v>
      </c>
      <c r="J45" s="429"/>
      <c r="K45" s="441"/>
      <c r="L45" s="441"/>
      <c r="M45" s="435"/>
      <c r="N45" s="463"/>
      <c r="O45" s="435"/>
      <c r="P45" s="435"/>
      <c r="Q45" s="429"/>
      <c r="R45" s="429"/>
    </row>
    <row r="46" spans="1:18" ht="45" x14ac:dyDescent="0.25">
      <c r="A46" s="442"/>
      <c r="B46" s="442"/>
      <c r="C46" s="442"/>
      <c r="D46" s="442"/>
      <c r="E46" s="430"/>
      <c r="F46" s="430"/>
      <c r="G46" s="430"/>
      <c r="H46" s="372" t="s">
        <v>1324</v>
      </c>
      <c r="I46" s="373" t="s">
        <v>1018</v>
      </c>
      <c r="J46" s="430"/>
      <c r="K46" s="442"/>
      <c r="L46" s="442"/>
      <c r="M46" s="436"/>
      <c r="N46" s="464"/>
      <c r="O46" s="436"/>
      <c r="P46" s="436"/>
      <c r="Q46" s="430"/>
      <c r="R46" s="430"/>
    </row>
    <row r="47" spans="1:18" x14ac:dyDescent="0.25">
      <c r="A47" s="422">
        <v>9</v>
      </c>
      <c r="B47" s="422" t="s">
        <v>55</v>
      </c>
      <c r="C47" s="422">
        <v>1</v>
      </c>
      <c r="D47" s="422">
        <v>6</v>
      </c>
      <c r="E47" s="423" t="s">
        <v>1325</v>
      </c>
      <c r="F47" s="423" t="s">
        <v>1326</v>
      </c>
      <c r="G47" s="422" t="s">
        <v>72</v>
      </c>
      <c r="H47" s="428" t="s">
        <v>1327</v>
      </c>
      <c r="I47" s="440">
        <v>10</v>
      </c>
      <c r="J47" s="423" t="s">
        <v>1328</v>
      </c>
      <c r="K47" s="422" t="s">
        <v>44</v>
      </c>
      <c r="L47" s="422" t="s">
        <v>54</v>
      </c>
      <c r="M47" s="446" t="s">
        <v>44</v>
      </c>
      <c r="N47" s="465">
        <f>58500+90600</f>
        <v>149100</v>
      </c>
      <c r="O47" s="446" t="s">
        <v>44</v>
      </c>
      <c r="P47" s="446">
        <v>90600</v>
      </c>
      <c r="Q47" s="423" t="s">
        <v>75</v>
      </c>
      <c r="R47" s="423" t="s">
        <v>1329</v>
      </c>
    </row>
    <row r="48" spans="1:18" ht="180" customHeight="1" x14ac:dyDescent="0.25">
      <c r="A48" s="422"/>
      <c r="B48" s="422"/>
      <c r="C48" s="422"/>
      <c r="D48" s="422"/>
      <c r="E48" s="423"/>
      <c r="F48" s="423"/>
      <c r="G48" s="422"/>
      <c r="H48" s="430"/>
      <c r="I48" s="442"/>
      <c r="J48" s="423"/>
      <c r="K48" s="422"/>
      <c r="L48" s="422"/>
      <c r="M48" s="446"/>
      <c r="N48" s="465"/>
      <c r="O48" s="446"/>
      <c r="P48" s="446"/>
      <c r="Q48" s="423"/>
      <c r="R48" s="423"/>
    </row>
    <row r="49" spans="1:18" ht="30" x14ac:dyDescent="0.25">
      <c r="A49" s="440">
        <v>10</v>
      </c>
      <c r="B49" s="428" t="s">
        <v>59</v>
      </c>
      <c r="C49" s="428">
        <v>1</v>
      </c>
      <c r="D49" s="428">
        <v>6</v>
      </c>
      <c r="E49" s="428" t="s">
        <v>1330</v>
      </c>
      <c r="F49" s="443" t="s">
        <v>1331</v>
      </c>
      <c r="G49" s="443" t="s">
        <v>1332</v>
      </c>
      <c r="H49" s="375" t="s">
        <v>66</v>
      </c>
      <c r="I49" s="372">
        <f>1+1</f>
        <v>2</v>
      </c>
      <c r="J49" s="443" t="s">
        <v>1333</v>
      </c>
      <c r="K49" s="443" t="s">
        <v>44</v>
      </c>
      <c r="L49" s="443" t="s">
        <v>54</v>
      </c>
      <c r="M49" s="443" t="s">
        <v>44</v>
      </c>
      <c r="N49" s="466">
        <f>9051+56128</f>
        <v>65179</v>
      </c>
      <c r="O49" s="443" t="s">
        <v>44</v>
      </c>
      <c r="P49" s="449">
        <v>56128</v>
      </c>
      <c r="Q49" s="443" t="s">
        <v>81</v>
      </c>
      <c r="R49" s="443" t="s">
        <v>1334</v>
      </c>
    </row>
    <row r="50" spans="1:18" ht="45" x14ac:dyDescent="0.25">
      <c r="A50" s="441"/>
      <c r="B50" s="429"/>
      <c r="C50" s="429"/>
      <c r="D50" s="429"/>
      <c r="E50" s="429"/>
      <c r="F50" s="444"/>
      <c r="G50" s="444"/>
      <c r="H50" s="375" t="s">
        <v>1335</v>
      </c>
      <c r="I50" s="372">
        <f>60+45</f>
        <v>105</v>
      </c>
      <c r="J50" s="444"/>
      <c r="K50" s="444"/>
      <c r="L50" s="444"/>
      <c r="M50" s="444"/>
      <c r="N50" s="467"/>
      <c r="O50" s="444"/>
      <c r="P50" s="450"/>
      <c r="Q50" s="444"/>
      <c r="R50" s="444"/>
    </row>
    <row r="51" spans="1:18" ht="45" x14ac:dyDescent="0.25">
      <c r="A51" s="441"/>
      <c r="B51" s="429"/>
      <c r="C51" s="429"/>
      <c r="D51" s="429"/>
      <c r="E51" s="429"/>
      <c r="F51" s="444"/>
      <c r="G51" s="444"/>
      <c r="H51" s="375" t="s">
        <v>1298</v>
      </c>
      <c r="I51" s="372">
        <f>1+1</f>
        <v>2</v>
      </c>
      <c r="J51" s="444"/>
      <c r="K51" s="444"/>
      <c r="L51" s="444"/>
      <c r="M51" s="444"/>
      <c r="N51" s="467"/>
      <c r="O51" s="444"/>
      <c r="P51" s="450"/>
      <c r="Q51" s="444"/>
      <c r="R51" s="444"/>
    </row>
    <row r="52" spans="1:18" ht="172.5" customHeight="1" x14ac:dyDescent="0.25">
      <c r="A52" s="441"/>
      <c r="B52" s="429"/>
      <c r="C52" s="429"/>
      <c r="D52" s="429"/>
      <c r="E52" s="429"/>
      <c r="F52" s="444"/>
      <c r="G52" s="444"/>
      <c r="H52" s="372" t="s">
        <v>1336</v>
      </c>
      <c r="I52" s="372">
        <f>500+500</f>
        <v>1000</v>
      </c>
      <c r="J52" s="444"/>
      <c r="K52" s="444"/>
      <c r="L52" s="444"/>
      <c r="M52" s="444"/>
      <c r="N52" s="467"/>
      <c r="O52" s="444"/>
      <c r="P52" s="450"/>
      <c r="Q52" s="444"/>
      <c r="R52" s="444"/>
    </row>
    <row r="53" spans="1:18" x14ac:dyDescent="0.25">
      <c r="A53" s="441"/>
      <c r="B53" s="429"/>
      <c r="C53" s="429"/>
      <c r="D53" s="429"/>
      <c r="E53" s="429"/>
      <c r="F53" s="444"/>
      <c r="G53" s="444"/>
      <c r="H53" s="375" t="s">
        <v>49</v>
      </c>
      <c r="I53" s="372">
        <v>1</v>
      </c>
      <c r="J53" s="444"/>
      <c r="K53" s="444"/>
      <c r="L53" s="444"/>
      <c r="M53" s="444"/>
      <c r="N53" s="467"/>
      <c r="O53" s="444"/>
      <c r="P53" s="450"/>
      <c r="Q53" s="444"/>
      <c r="R53" s="444"/>
    </row>
    <row r="54" spans="1:18" ht="30" x14ac:dyDescent="0.25">
      <c r="A54" s="442"/>
      <c r="B54" s="430"/>
      <c r="C54" s="430"/>
      <c r="D54" s="430"/>
      <c r="E54" s="430"/>
      <c r="F54" s="445"/>
      <c r="G54" s="445"/>
      <c r="H54" s="375" t="s">
        <v>1297</v>
      </c>
      <c r="I54" s="372">
        <v>60</v>
      </c>
      <c r="J54" s="445"/>
      <c r="K54" s="445"/>
      <c r="L54" s="445"/>
      <c r="M54" s="445"/>
      <c r="N54" s="468"/>
      <c r="O54" s="445"/>
      <c r="P54" s="451"/>
      <c r="Q54" s="445"/>
      <c r="R54" s="445"/>
    </row>
    <row r="55" spans="1:18" ht="112.5" customHeight="1" x14ac:dyDescent="0.25">
      <c r="A55" s="422">
        <v>11</v>
      </c>
      <c r="B55" s="423" t="s">
        <v>59</v>
      </c>
      <c r="C55" s="423">
        <v>1</v>
      </c>
      <c r="D55" s="423">
        <v>9</v>
      </c>
      <c r="E55" s="423" t="s">
        <v>1337</v>
      </c>
      <c r="F55" s="423" t="s">
        <v>1338</v>
      </c>
      <c r="G55" s="448" t="s">
        <v>65</v>
      </c>
      <c r="H55" s="375" t="s">
        <v>66</v>
      </c>
      <c r="I55" s="372">
        <v>1</v>
      </c>
      <c r="J55" s="448" t="s">
        <v>1339</v>
      </c>
      <c r="K55" s="448" t="s">
        <v>44</v>
      </c>
      <c r="L55" s="448" t="s">
        <v>54</v>
      </c>
      <c r="M55" s="469" t="s">
        <v>44</v>
      </c>
      <c r="N55" s="446">
        <f>5144.59+35000</f>
        <v>40144.589999999997</v>
      </c>
      <c r="O55" s="452" t="s">
        <v>44</v>
      </c>
      <c r="P55" s="452">
        <v>35000</v>
      </c>
      <c r="Q55" s="448" t="s">
        <v>1340</v>
      </c>
      <c r="R55" s="448" t="s">
        <v>1341</v>
      </c>
    </row>
    <row r="56" spans="1:18" ht="112.5" customHeight="1" x14ac:dyDescent="0.25">
      <c r="A56" s="422"/>
      <c r="B56" s="423"/>
      <c r="C56" s="423"/>
      <c r="D56" s="423"/>
      <c r="E56" s="423"/>
      <c r="F56" s="423"/>
      <c r="G56" s="448"/>
      <c r="H56" s="375" t="s">
        <v>1335</v>
      </c>
      <c r="I56" s="217" t="s">
        <v>1342</v>
      </c>
      <c r="J56" s="448"/>
      <c r="K56" s="448"/>
      <c r="L56" s="448"/>
      <c r="M56" s="469"/>
      <c r="N56" s="446"/>
      <c r="O56" s="452"/>
      <c r="P56" s="452"/>
      <c r="Q56" s="448"/>
      <c r="R56" s="448"/>
    </row>
    <row r="57" spans="1:18" ht="147" customHeight="1" x14ac:dyDescent="0.25">
      <c r="A57" s="422">
        <v>12</v>
      </c>
      <c r="B57" s="423" t="s">
        <v>59</v>
      </c>
      <c r="C57" s="423">
        <v>1</v>
      </c>
      <c r="D57" s="423">
        <v>9</v>
      </c>
      <c r="E57" s="423" t="s">
        <v>1343</v>
      </c>
      <c r="F57" s="448" t="s">
        <v>1344</v>
      </c>
      <c r="G57" s="428" t="s">
        <v>1345</v>
      </c>
      <c r="H57" s="373" t="s">
        <v>1346</v>
      </c>
      <c r="I57" s="373">
        <v>5</v>
      </c>
      <c r="J57" s="448" t="s">
        <v>1347</v>
      </c>
      <c r="K57" s="448" t="s">
        <v>44</v>
      </c>
      <c r="L57" s="448" t="s">
        <v>54</v>
      </c>
      <c r="M57" s="452" t="s">
        <v>44</v>
      </c>
      <c r="N57" s="470">
        <f>3000+26000</f>
        <v>29000</v>
      </c>
      <c r="O57" s="452" t="s">
        <v>44</v>
      </c>
      <c r="P57" s="452">
        <v>26000</v>
      </c>
      <c r="Q57" s="448" t="s">
        <v>1348</v>
      </c>
      <c r="R57" s="448" t="s">
        <v>1349</v>
      </c>
    </row>
    <row r="58" spans="1:18" x14ac:dyDescent="0.25">
      <c r="A58" s="422"/>
      <c r="B58" s="423"/>
      <c r="C58" s="423"/>
      <c r="D58" s="423"/>
      <c r="E58" s="423"/>
      <c r="F58" s="448"/>
      <c r="G58" s="429"/>
      <c r="H58" s="428" t="s">
        <v>1350</v>
      </c>
      <c r="I58" s="440" t="s">
        <v>1351</v>
      </c>
      <c r="J58" s="448"/>
      <c r="K58" s="448"/>
      <c r="L58" s="448"/>
      <c r="M58" s="452"/>
      <c r="N58" s="470"/>
      <c r="O58" s="452"/>
      <c r="P58" s="452"/>
      <c r="Q58" s="448"/>
      <c r="R58" s="448"/>
    </row>
    <row r="59" spans="1:18" x14ac:dyDescent="0.25">
      <c r="A59" s="422"/>
      <c r="B59" s="423"/>
      <c r="C59" s="423"/>
      <c r="D59" s="423"/>
      <c r="E59" s="423"/>
      <c r="F59" s="448"/>
      <c r="G59" s="429"/>
      <c r="H59" s="430"/>
      <c r="I59" s="442"/>
      <c r="J59" s="448"/>
      <c r="K59" s="448"/>
      <c r="L59" s="448"/>
      <c r="M59" s="452"/>
      <c r="N59" s="470"/>
      <c r="O59" s="452"/>
      <c r="P59" s="452"/>
      <c r="Q59" s="448"/>
      <c r="R59" s="448"/>
    </row>
    <row r="60" spans="1:18" ht="45" x14ac:dyDescent="0.25">
      <c r="A60" s="422"/>
      <c r="B60" s="423"/>
      <c r="C60" s="423"/>
      <c r="D60" s="423"/>
      <c r="E60" s="423"/>
      <c r="F60" s="448"/>
      <c r="G60" s="429"/>
      <c r="H60" s="375" t="s">
        <v>1310</v>
      </c>
      <c r="I60" s="374">
        <f>1+1+1+1</f>
        <v>4</v>
      </c>
      <c r="J60" s="448"/>
      <c r="K60" s="448"/>
      <c r="L60" s="448"/>
      <c r="M60" s="452"/>
      <c r="N60" s="470"/>
      <c r="O60" s="452"/>
      <c r="P60" s="452"/>
      <c r="Q60" s="448"/>
      <c r="R60" s="448"/>
    </row>
    <row r="61" spans="1:18" ht="45" x14ac:dyDescent="0.25">
      <c r="A61" s="422"/>
      <c r="B61" s="423"/>
      <c r="C61" s="423"/>
      <c r="D61" s="423"/>
      <c r="E61" s="423"/>
      <c r="F61" s="448"/>
      <c r="G61" s="430"/>
      <c r="H61" s="372" t="s">
        <v>1311</v>
      </c>
      <c r="I61" s="373">
        <f>125+125+125+125</f>
        <v>500</v>
      </c>
      <c r="J61" s="448"/>
      <c r="K61" s="448"/>
      <c r="L61" s="448"/>
      <c r="M61" s="452"/>
      <c r="N61" s="470"/>
      <c r="O61" s="452"/>
      <c r="P61" s="452"/>
      <c r="Q61" s="448"/>
      <c r="R61" s="448"/>
    </row>
    <row r="62" spans="1:18" ht="30" x14ac:dyDescent="0.25">
      <c r="A62" s="440">
        <v>13</v>
      </c>
      <c r="B62" s="440" t="s">
        <v>70</v>
      </c>
      <c r="C62" s="440">
        <v>5</v>
      </c>
      <c r="D62" s="440">
        <v>11</v>
      </c>
      <c r="E62" s="428" t="s">
        <v>1352</v>
      </c>
      <c r="F62" s="428" t="s">
        <v>1353</v>
      </c>
      <c r="G62" s="428" t="s">
        <v>1354</v>
      </c>
      <c r="H62" s="372" t="s">
        <v>1355</v>
      </c>
      <c r="I62" s="373">
        <v>1</v>
      </c>
      <c r="J62" s="440" t="s">
        <v>1356</v>
      </c>
      <c r="K62" s="440" t="s">
        <v>44</v>
      </c>
      <c r="L62" s="440" t="s">
        <v>54</v>
      </c>
      <c r="M62" s="440" t="s">
        <v>44</v>
      </c>
      <c r="N62" s="434">
        <f>2400+13743.4</f>
        <v>16143.4</v>
      </c>
      <c r="O62" s="434" t="s">
        <v>44</v>
      </c>
      <c r="P62" s="434">
        <v>13743.4</v>
      </c>
      <c r="Q62" s="440" t="s">
        <v>1357</v>
      </c>
      <c r="R62" s="428" t="s">
        <v>1358</v>
      </c>
    </row>
    <row r="63" spans="1:18" ht="30" x14ac:dyDescent="0.25">
      <c r="A63" s="441"/>
      <c r="B63" s="441"/>
      <c r="C63" s="441"/>
      <c r="D63" s="441"/>
      <c r="E63" s="429"/>
      <c r="F63" s="429"/>
      <c r="G63" s="429"/>
      <c r="H63" s="372" t="s">
        <v>1359</v>
      </c>
      <c r="I63" s="373">
        <v>24</v>
      </c>
      <c r="J63" s="441"/>
      <c r="K63" s="441"/>
      <c r="L63" s="441"/>
      <c r="M63" s="441"/>
      <c r="N63" s="435"/>
      <c r="O63" s="435"/>
      <c r="P63" s="435"/>
      <c r="Q63" s="441"/>
      <c r="R63" s="429"/>
    </row>
    <row r="64" spans="1:18" ht="30" x14ac:dyDescent="0.25">
      <c r="A64" s="441"/>
      <c r="B64" s="441"/>
      <c r="C64" s="441"/>
      <c r="D64" s="441"/>
      <c r="E64" s="429"/>
      <c r="F64" s="429"/>
      <c r="G64" s="429"/>
      <c r="H64" s="372" t="s">
        <v>66</v>
      </c>
      <c r="I64" s="373">
        <v>1</v>
      </c>
      <c r="J64" s="441"/>
      <c r="K64" s="441"/>
      <c r="L64" s="441"/>
      <c r="M64" s="441"/>
      <c r="N64" s="435"/>
      <c r="O64" s="435"/>
      <c r="P64" s="435"/>
      <c r="Q64" s="441"/>
      <c r="R64" s="429"/>
    </row>
    <row r="65" spans="1:18" ht="38.25" customHeight="1" x14ac:dyDescent="0.25">
      <c r="A65" s="441"/>
      <c r="B65" s="441"/>
      <c r="C65" s="441"/>
      <c r="D65" s="441"/>
      <c r="E65" s="429"/>
      <c r="F65" s="429"/>
      <c r="G65" s="429"/>
      <c r="H65" s="372" t="s">
        <v>1335</v>
      </c>
      <c r="I65" s="373">
        <v>24</v>
      </c>
      <c r="J65" s="441"/>
      <c r="K65" s="441"/>
      <c r="L65" s="441"/>
      <c r="M65" s="441"/>
      <c r="N65" s="435"/>
      <c r="O65" s="435"/>
      <c r="P65" s="435"/>
      <c r="Q65" s="441"/>
      <c r="R65" s="429"/>
    </row>
    <row r="66" spans="1:18" x14ac:dyDescent="0.25">
      <c r="A66" s="441"/>
      <c r="B66" s="441"/>
      <c r="C66" s="441"/>
      <c r="D66" s="441"/>
      <c r="E66" s="429"/>
      <c r="F66" s="429"/>
      <c r="G66" s="429"/>
      <c r="H66" s="373" t="s">
        <v>1360</v>
      </c>
      <c r="I66" s="373">
        <v>1</v>
      </c>
      <c r="J66" s="441"/>
      <c r="K66" s="441"/>
      <c r="L66" s="441"/>
      <c r="M66" s="441"/>
      <c r="N66" s="435"/>
      <c r="O66" s="435"/>
      <c r="P66" s="435"/>
      <c r="Q66" s="441"/>
      <c r="R66" s="429"/>
    </row>
    <row r="67" spans="1:18" ht="46.5" customHeight="1" x14ac:dyDescent="0.25">
      <c r="A67" s="441"/>
      <c r="B67" s="441"/>
      <c r="C67" s="441"/>
      <c r="D67" s="441"/>
      <c r="E67" s="429"/>
      <c r="F67" s="429"/>
      <c r="G67" s="429"/>
      <c r="H67" s="373" t="s">
        <v>62</v>
      </c>
      <c r="I67" s="373">
        <v>1</v>
      </c>
      <c r="J67" s="441"/>
      <c r="K67" s="441"/>
      <c r="L67" s="441"/>
      <c r="M67" s="441"/>
      <c r="N67" s="435"/>
      <c r="O67" s="435"/>
      <c r="P67" s="435"/>
      <c r="Q67" s="441"/>
      <c r="R67" s="429"/>
    </row>
    <row r="68" spans="1:18" ht="30" x14ac:dyDescent="0.25">
      <c r="A68" s="441"/>
      <c r="B68" s="441"/>
      <c r="C68" s="441"/>
      <c r="D68" s="441"/>
      <c r="E68" s="429"/>
      <c r="F68" s="429"/>
      <c r="G68" s="429"/>
      <c r="H68" s="372" t="s">
        <v>1361</v>
      </c>
      <c r="I68" s="373">
        <v>1</v>
      </c>
      <c r="J68" s="441"/>
      <c r="K68" s="441"/>
      <c r="L68" s="441"/>
      <c r="M68" s="441"/>
      <c r="N68" s="435"/>
      <c r="O68" s="435"/>
      <c r="P68" s="435"/>
      <c r="Q68" s="441"/>
      <c r="R68" s="429"/>
    </row>
    <row r="69" spans="1:18" ht="203.25" customHeight="1" x14ac:dyDescent="0.25">
      <c r="A69" s="441"/>
      <c r="B69" s="441"/>
      <c r="C69" s="441"/>
      <c r="D69" s="441"/>
      <c r="E69" s="429"/>
      <c r="F69" s="429"/>
      <c r="G69" s="429"/>
      <c r="H69" s="372" t="s">
        <v>159</v>
      </c>
      <c r="I69" s="373" t="s">
        <v>1362</v>
      </c>
      <c r="J69" s="441"/>
      <c r="K69" s="441"/>
      <c r="L69" s="441"/>
      <c r="M69" s="441"/>
      <c r="N69" s="435"/>
      <c r="O69" s="435"/>
      <c r="P69" s="435"/>
      <c r="Q69" s="441"/>
      <c r="R69" s="429"/>
    </row>
    <row r="70" spans="1:18" ht="45" x14ac:dyDescent="0.25">
      <c r="A70" s="441"/>
      <c r="B70" s="441"/>
      <c r="C70" s="441"/>
      <c r="D70" s="441"/>
      <c r="E70" s="429"/>
      <c r="F70" s="429"/>
      <c r="G70" s="429"/>
      <c r="H70" s="375" t="s">
        <v>1310</v>
      </c>
      <c r="I70" s="373">
        <v>1</v>
      </c>
      <c r="J70" s="441"/>
      <c r="K70" s="441"/>
      <c r="L70" s="441"/>
      <c r="M70" s="441"/>
      <c r="N70" s="435"/>
      <c r="O70" s="435"/>
      <c r="P70" s="435"/>
      <c r="Q70" s="441"/>
      <c r="R70" s="429"/>
    </row>
    <row r="71" spans="1:18" ht="45" x14ac:dyDescent="0.25">
      <c r="A71" s="442"/>
      <c r="B71" s="442"/>
      <c r="C71" s="442"/>
      <c r="D71" s="442"/>
      <c r="E71" s="430"/>
      <c r="F71" s="430"/>
      <c r="G71" s="430"/>
      <c r="H71" s="372" t="s">
        <v>1311</v>
      </c>
      <c r="I71" s="373">
        <v>200</v>
      </c>
      <c r="J71" s="442"/>
      <c r="K71" s="442"/>
      <c r="L71" s="442"/>
      <c r="M71" s="442"/>
      <c r="N71" s="436"/>
      <c r="O71" s="436"/>
      <c r="P71" s="436"/>
      <c r="Q71" s="442"/>
      <c r="R71" s="430"/>
    </row>
    <row r="72" spans="1:18" ht="118.5" customHeight="1" x14ac:dyDescent="0.25">
      <c r="A72" s="422">
        <v>14</v>
      </c>
      <c r="B72" s="422" t="s">
        <v>59</v>
      </c>
      <c r="C72" s="422">
        <v>1</v>
      </c>
      <c r="D72" s="422">
        <v>13</v>
      </c>
      <c r="E72" s="428" t="s">
        <v>1363</v>
      </c>
      <c r="F72" s="428" t="s">
        <v>1364</v>
      </c>
      <c r="G72" s="422" t="s">
        <v>77</v>
      </c>
      <c r="H72" s="372" t="s">
        <v>1346</v>
      </c>
      <c r="I72" s="373">
        <v>9</v>
      </c>
      <c r="J72" s="423" t="s">
        <v>1365</v>
      </c>
      <c r="K72" s="422" t="s">
        <v>44</v>
      </c>
      <c r="L72" s="422" t="s">
        <v>54</v>
      </c>
      <c r="M72" s="452" t="s">
        <v>124</v>
      </c>
      <c r="N72" s="446">
        <f>2873.3+19649.25</f>
        <v>22522.55</v>
      </c>
      <c r="O72" s="452" t="s">
        <v>44</v>
      </c>
      <c r="P72" s="446">
        <v>19649.25</v>
      </c>
      <c r="Q72" s="423" t="s">
        <v>1366</v>
      </c>
      <c r="R72" s="423" t="s">
        <v>1367</v>
      </c>
    </row>
    <row r="73" spans="1:18" ht="118.5" customHeight="1" x14ac:dyDescent="0.25">
      <c r="A73" s="422"/>
      <c r="B73" s="422"/>
      <c r="C73" s="422"/>
      <c r="D73" s="422"/>
      <c r="E73" s="430"/>
      <c r="F73" s="430"/>
      <c r="G73" s="422"/>
      <c r="H73" s="372" t="s">
        <v>1350</v>
      </c>
      <c r="I73" s="373">
        <f>9*25</f>
        <v>225</v>
      </c>
      <c r="J73" s="423"/>
      <c r="K73" s="422"/>
      <c r="L73" s="422"/>
      <c r="M73" s="452"/>
      <c r="N73" s="446"/>
      <c r="O73" s="452"/>
      <c r="P73" s="446"/>
      <c r="Q73" s="423"/>
      <c r="R73" s="423"/>
    </row>
    <row r="75" spans="1:18" x14ac:dyDescent="0.25">
      <c r="N75" s="471"/>
      <c r="O75" s="474" t="s">
        <v>1368</v>
      </c>
      <c r="P75" s="474"/>
      <c r="Q75" s="474"/>
    </row>
    <row r="76" spans="1:18" x14ac:dyDescent="0.25">
      <c r="N76" s="472"/>
      <c r="O76" s="474" t="s">
        <v>36</v>
      </c>
      <c r="P76" s="474" t="s">
        <v>0</v>
      </c>
      <c r="Q76" s="474"/>
    </row>
    <row r="77" spans="1:18" x14ac:dyDescent="0.25">
      <c r="N77" s="473"/>
      <c r="O77" s="474"/>
      <c r="P77" s="377">
        <v>2020</v>
      </c>
      <c r="Q77" s="377">
        <v>2021</v>
      </c>
    </row>
    <row r="78" spans="1:18" x14ac:dyDescent="0.25">
      <c r="N78" s="377" t="s">
        <v>1135</v>
      </c>
      <c r="O78" s="363">
        <v>14</v>
      </c>
      <c r="P78" s="176">
        <f>O7+O12+O14+O15+O19</f>
        <v>310623.27</v>
      </c>
      <c r="Q78" s="176">
        <f>P72+P62+P57+P55+P49+P47+P39+P36+P27</f>
        <v>463512.59</v>
      </c>
    </row>
  </sheetData>
  <mergeCells count="230">
    <mergeCell ref="O72:O73"/>
    <mergeCell ref="P72:P73"/>
    <mergeCell ref="Q72:Q73"/>
    <mergeCell ref="R72:R73"/>
    <mergeCell ref="N75:N77"/>
    <mergeCell ref="O75:Q75"/>
    <mergeCell ref="O76:O77"/>
    <mergeCell ref="P76:Q76"/>
    <mergeCell ref="G72:G73"/>
    <mergeCell ref="J72:J73"/>
    <mergeCell ref="K72:K73"/>
    <mergeCell ref="L72:L73"/>
    <mergeCell ref="M72:M73"/>
    <mergeCell ref="N72:N73"/>
    <mergeCell ref="A72:A73"/>
    <mergeCell ref="B72:B73"/>
    <mergeCell ref="C72:C73"/>
    <mergeCell ref="D72:D73"/>
    <mergeCell ref="E72:E73"/>
    <mergeCell ref="F72:F73"/>
    <mergeCell ref="G62:G71"/>
    <mergeCell ref="J62:J71"/>
    <mergeCell ref="K62:K71"/>
    <mergeCell ref="A62:A71"/>
    <mergeCell ref="B62:B71"/>
    <mergeCell ref="C62:C71"/>
    <mergeCell ref="D62:D71"/>
    <mergeCell ref="E62:E71"/>
    <mergeCell ref="F62:F71"/>
    <mergeCell ref="G57:G61"/>
    <mergeCell ref="J57:J61"/>
    <mergeCell ref="K57:K61"/>
    <mergeCell ref="L57:L61"/>
    <mergeCell ref="M57:M61"/>
    <mergeCell ref="O62:O71"/>
    <mergeCell ref="P62:P71"/>
    <mergeCell ref="Q62:Q71"/>
    <mergeCell ref="R62:R71"/>
    <mergeCell ref="L62:L71"/>
    <mergeCell ref="M62:M71"/>
    <mergeCell ref="N62:N71"/>
    <mergeCell ref="N55:N56"/>
    <mergeCell ref="O55:O56"/>
    <mergeCell ref="P55:P56"/>
    <mergeCell ref="Q55:Q56"/>
    <mergeCell ref="R55:R56"/>
    <mergeCell ref="L55:L56"/>
    <mergeCell ref="M55:M56"/>
    <mergeCell ref="A57:A61"/>
    <mergeCell ref="B57:B61"/>
    <mergeCell ref="C57:C61"/>
    <mergeCell ref="D57:D61"/>
    <mergeCell ref="E57:E61"/>
    <mergeCell ref="F55:F56"/>
    <mergeCell ref="G55:G56"/>
    <mergeCell ref="J55:J56"/>
    <mergeCell ref="K55:K56"/>
    <mergeCell ref="N57:N61"/>
    <mergeCell ref="O57:O61"/>
    <mergeCell ref="P57:P61"/>
    <mergeCell ref="Q57:Q61"/>
    <mergeCell ref="R57:R61"/>
    <mergeCell ref="H58:H59"/>
    <mergeCell ref="I58:I59"/>
    <mergeCell ref="F57:F61"/>
    <mergeCell ref="A55:A56"/>
    <mergeCell ref="B55:B56"/>
    <mergeCell ref="C55:C56"/>
    <mergeCell ref="D55:D56"/>
    <mergeCell ref="E55:E56"/>
    <mergeCell ref="F49:F54"/>
    <mergeCell ref="G49:G54"/>
    <mergeCell ref="J49:J54"/>
    <mergeCell ref="K49:K54"/>
    <mergeCell ref="R47:R48"/>
    <mergeCell ref="L47:L48"/>
    <mergeCell ref="A49:A54"/>
    <mergeCell ref="B49:B54"/>
    <mergeCell ref="C49:C54"/>
    <mergeCell ref="D49:D54"/>
    <mergeCell ref="E49:E54"/>
    <mergeCell ref="H47:H48"/>
    <mergeCell ref="I47:I48"/>
    <mergeCell ref="J47:J48"/>
    <mergeCell ref="K47:K48"/>
    <mergeCell ref="M47:M48"/>
    <mergeCell ref="N49:N54"/>
    <mergeCell ref="O49:O54"/>
    <mergeCell ref="P49:P54"/>
    <mergeCell ref="Q49:Q54"/>
    <mergeCell ref="R49:R54"/>
    <mergeCell ref="L49:L54"/>
    <mergeCell ref="M49:M54"/>
    <mergeCell ref="A47:A48"/>
    <mergeCell ref="B47:B48"/>
    <mergeCell ref="C47:C48"/>
    <mergeCell ref="D47:D48"/>
    <mergeCell ref="E47:E48"/>
    <mergeCell ref="F47:F48"/>
    <mergeCell ref="G47:G48"/>
    <mergeCell ref="J39:J46"/>
    <mergeCell ref="K39:K46"/>
    <mergeCell ref="Q36:Q38"/>
    <mergeCell ref="N47:N48"/>
    <mergeCell ref="O47:O48"/>
    <mergeCell ref="P47:P48"/>
    <mergeCell ref="Q47:Q48"/>
    <mergeCell ref="R36:R38"/>
    <mergeCell ref="M36:M38"/>
    <mergeCell ref="N36:N38"/>
    <mergeCell ref="A39:A46"/>
    <mergeCell ref="B39:B46"/>
    <mergeCell ref="C39:C46"/>
    <mergeCell ref="D39:D46"/>
    <mergeCell ref="E39:E46"/>
    <mergeCell ref="F39:F46"/>
    <mergeCell ref="G39:G46"/>
    <mergeCell ref="K36:K38"/>
    <mergeCell ref="L36:L38"/>
    <mergeCell ref="O36:O38"/>
    <mergeCell ref="P36:P38"/>
    <mergeCell ref="P39:P46"/>
    <mergeCell ref="Q39:Q46"/>
    <mergeCell ref="R39:R46"/>
    <mergeCell ref="L39:L46"/>
    <mergeCell ref="M39:M46"/>
    <mergeCell ref="N39:N46"/>
    <mergeCell ref="O39:O46"/>
    <mergeCell ref="K27:K35"/>
    <mergeCell ref="A36:A38"/>
    <mergeCell ref="N27:N35"/>
    <mergeCell ref="O27:O35"/>
    <mergeCell ref="P27:P35"/>
    <mergeCell ref="B36:B38"/>
    <mergeCell ref="C36:C38"/>
    <mergeCell ref="D36:D38"/>
    <mergeCell ref="E36:E38"/>
    <mergeCell ref="F36:F38"/>
    <mergeCell ref="G36:G38"/>
    <mergeCell ref="J36:J38"/>
    <mergeCell ref="M15:M18"/>
    <mergeCell ref="N15:N18"/>
    <mergeCell ref="O15:O18"/>
    <mergeCell ref="P15:P18"/>
    <mergeCell ref="Q19:Q26"/>
    <mergeCell ref="R19:R26"/>
    <mergeCell ref="A27:A35"/>
    <mergeCell ref="B27:B35"/>
    <mergeCell ref="C27:C35"/>
    <mergeCell ref="D27:D35"/>
    <mergeCell ref="E27:E35"/>
    <mergeCell ref="F27:F35"/>
    <mergeCell ref="G27:G35"/>
    <mergeCell ref="J27:J35"/>
    <mergeCell ref="K19:K26"/>
    <mergeCell ref="L19:L26"/>
    <mergeCell ref="M19:M26"/>
    <mergeCell ref="N19:N26"/>
    <mergeCell ref="O19:O26"/>
    <mergeCell ref="P19:P26"/>
    <mergeCell ref="Q27:Q35"/>
    <mergeCell ref="R27:R35"/>
    <mergeCell ref="L27:L35"/>
    <mergeCell ref="M27:M35"/>
    <mergeCell ref="A19:A26"/>
    <mergeCell ref="B19:B26"/>
    <mergeCell ref="C19:C26"/>
    <mergeCell ref="D19:D26"/>
    <mergeCell ref="E19:E26"/>
    <mergeCell ref="F19:F26"/>
    <mergeCell ref="G19:G26"/>
    <mergeCell ref="J19:J26"/>
    <mergeCell ref="K15:K18"/>
    <mergeCell ref="L7:L11"/>
    <mergeCell ref="M7:M11"/>
    <mergeCell ref="N7:N11"/>
    <mergeCell ref="O7:O11"/>
    <mergeCell ref="P7:P11"/>
    <mergeCell ref="Q12:Q13"/>
    <mergeCell ref="R12:R13"/>
    <mergeCell ref="A15:A18"/>
    <mergeCell ref="B15:B18"/>
    <mergeCell ref="C15:C18"/>
    <mergeCell ref="D15:D18"/>
    <mergeCell ref="E15:E18"/>
    <mergeCell ref="F15:F18"/>
    <mergeCell ref="G15:G18"/>
    <mergeCell ref="J15:J18"/>
    <mergeCell ref="K12:K13"/>
    <mergeCell ref="L12:L13"/>
    <mergeCell ref="M12:M13"/>
    <mergeCell ref="N12:N13"/>
    <mergeCell ref="O12:O13"/>
    <mergeCell ref="P12:P13"/>
    <mergeCell ref="Q15:Q18"/>
    <mergeCell ref="R15:R18"/>
    <mergeCell ref="L15:L18"/>
    <mergeCell ref="A12:A13"/>
    <mergeCell ref="B12:B13"/>
    <mergeCell ref="C12:C13"/>
    <mergeCell ref="D12:D13"/>
    <mergeCell ref="E12:E13"/>
    <mergeCell ref="F12:F13"/>
    <mergeCell ref="G12:G13"/>
    <mergeCell ref="J12:J13"/>
    <mergeCell ref="K7:K11"/>
    <mergeCell ref="Q4:Q5"/>
    <mergeCell ref="R4:R5"/>
    <mergeCell ref="A7:A11"/>
    <mergeCell ref="B7:B11"/>
    <mergeCell ref="C7:C11"/>
    <mergeCell ref="D7:D11"/>
    <mergeCell ref="E7:E11"/>
    <mergeCell ref="F7:F11"/>
    <mergeCell ref="G7:G11"/>
    <mergeCell ref="J7:J11"/>
    <mergeCell ref="G4:G5"/>
    <mergeCell ref="H4:I4"/>
    <mergeCell ref="J4:J5"/>
    <mergeCell ref="K4:L4"/>
    <mergeCell ref="M4:N4"/>
    <mergeCell ref="O4:P4"/>
    <mergeCell ref="A4:A5"/>
    <mergeCell ref="B4:B5"/>
    <mergeCell ref="C4:C5"/>
    <mergeCell ref="D4:D5"/>
    <mergeCell ref="E4:E5"/>
    <mergeCell ref="F4:F5"/>
    <mergeCell ref="Q7:Q11"/>
    <mergeCell ref="R7:R1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3"/>
  <sheetViews>
    <sheetView topLeftCell="A44" zoomScale="80" zoomScaleNormal="80" workbookViewId="0">
      <selection activeCell="E56" sqref="E56"/>
    </sheetView>
  </sheetViews>
  <sheetFormatPr defaultRowHeight="15" x14ac:dyDescent="0.25"/>
  <cols>
    <col min="1" max="1" width="4.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0.42578125" style="1" customWidth="1"/>
    <col min="10" max="10" width="29.7109375" style="1" customWidth="1"/>
    <col min="11" max="11" width="10.7109375" style="1" customWidth="1"/>
    <col min="12" max="12" width="12.7109375" style="1" customWidth="1"/>
    <col min="13" max="13" width="20.85546875" style="2" customWidth="1"/>
    <col min="14" max="14" width="15.42578125" style="2" customWidth="1"/>
    <col min="15" max="16" width="14.7109375" style="2" customWidth="1"/>
    <col min="17" max="17" width="16.7109375" style="1" customWidth="1"/>
    <col min="18" max="18" width="2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1" spans="1:19" ht="15.75" customHeight="1" x14ac:dyDescent="0.25"/>
    <row r="2" spans="1:19" ht="18.75" x14ac:dyDescent="0.3">
      <c r="A2" s="6" t="s">
        <v>3526</v>
      </c>
    </row>
    <row r="4" spans="1:19" s="8" customFormat="1" ht="56.25" customHeight="1" x14ac:dyDescent="0.25">
      <c r="A4" s="418" t="s">
        <v>1</v>
      </c>
      <c r="B4" s="420" t="s">
        <v>2</v>
      </c>
      <c r="C4" s="420" t="s">
        <v>3</v>
      </c>
      <c r="D4" s="420" t="s">
        <v>4</v>
      </c>
      <c r="E4" s="418" t="s">
        <v>5</v>
      </c>
      <c r="F4" s="418" t="s">
        <v>6</v>
      </c>
      <c r="G4" s="418" t="s">
        <v>7</v>
      </c>
      <c r="H4" s="424" t="s">
        <v>8</v>
      </c>
      <c r="I4" s="424"/>
      <c r="J4" s="418" t="s">
        <v>9</v>
      </c>
      <c r="K4" s="425" t="s">
        <v>10</v>
      </c>
      <c r="L4" s="426"/>
      <c r="M4" s="427" t="s">
        <v>11</v>
      </c>
      <c r="N4" s="427"/>
      <c r="O4" s="427" t="s">
        <v>12</v>
      </c>
      <c r="P4" s="427"/>
      <c r="Q4" s="418" t="s">
        <v>13</v>
      </c>
      <c r="R4" s="420" t="s">
        <v>14</v>
      </c>
      <c r="S4" s="7"/>
    </row>
    <row r="5" spans="1:19" s="8" customFormat="1" x14ac:dyDescent="0.2">
      <c r="A5" s="419"/>
      <c r="B5" s="421"/>
      <c r="C5" s="421"/>
      <c r="D5" s="421"/>
      <c r="E5" s="419"/>
      <c r="F5" s="419"/>
      <c r="G5" s="419"/>
      <c r="H5" s="9" t="s">
        <v>15</v>
      </c>
      <c r="I5" s="9" t="s">
        <v>16</v>
      </c>
      <c r="J5" s="419"/>
      <c r="K5" s="10">
        <v>2020</v>
      </c>
      <c r="L5" s="10">
        <v>2021</v>
      </c>
      <c r="M5" s="11">
        <v>2020</v>
      </c>
      <c r="N5" s="11">
        <v>2021</v>
      </c>
      <c r="O5" s="11">
        <v>2020</v>
      </c>
      <c r="P5" s="11">
        <v>2021</v>
      </c>
      <c r="Q5" s="419"/>
      <c r="R5" s="421"/>
      <c r="S5" s="7"/>
    </row>
    <row r="6" spans="1:19" s="8" customFormat="1" x14ac:dyDescent="0.2">
      <c r="A6" s="12" t="s">
        <v>17</v>
      </c>
      <c r="B6" s="9" t="s">
        <v>18</v>
      </c>
      <c r="C6" s="9" t="s">
        <v>19</v>
      </c>
      <c r="D6" s="9" t="s">
        <v>20</v>
      </c>
      <c r="E6" s="12" t="s">
        <v>21</v>
      </c>
      <c r="F6" s="12" t="s">
        <v>22</v>
      </c>
      <c r="G6" s="12" t="s">
        <v>23</v>
      </c>
      <c r="H6" s="9" t="s">
        <v>24</v>
      </c>
      <c r="I6" s="9" t="s">
        <v>25</v>
      </c>
      <c r="J6" s="12" t="s">
        <v>26</v>
      </c>
      <c r="K6" s="10" t="s">
        <v>27</v>
      </c>
      <c r="L6" s="10" t="s">
        <v>28</v>
      </c>
      <c r="M6" s="13" t="s">
        <v>29</v>
      </c>
      <c r="N6" s="13" t="s">
        <v>30</v>
      </c>
      <c r="O6" s="13" t="s">
        <v>31</v>
      </c>
      <c r="P6" s="13" t="s">
        <v>32</v>
      </c>
      <c r="Q6" s="12" t="s">
        <v>33</v>
      </c>
      <c r="R6" s="9" t="s">
        <v>34</v>
      </c>
      <c r="S6" s="7"/>
    </row>
    <row r="7" spans="1:19" s="8" customFormat="1" ht="33.75" customHeight="1" x14ac:dyDescent="0.2">
      <c r="A7" s="503">
        <v>1</v>
      </c>
      <c r="B7" s="453">
        <v>6</v>
      </c>
      <c r="C7" s="453">
        <v>5</v>
      </c>
      <c r="D7" s="456">
        <v>4</v>
      </c>
      <c r="E7" s="494" t="s">
        <v>96</v>
      </c>
      <c r="F7" s="494" t="s">
        <v>97</v>
      </c>
      <c r="G7" s="32" t="s">
        <v>98</v>
      </c>
      <c r="H7" s="32">
        <v>80</v>
      </c>
      <c r="I7" s="61" t="s">
        <v>99</v>
      </c>
      <c r="J7" s="456" t="s">
        <v>100</v>
      </c>
      <c r="K7" s="497" t="s">
        <v>58</v>
      </c>
      <c r="L7" s="508"/>
      <c r="M7" s="460">
        <v>38800</v>
      </c>
      <c r="N7" s="460"/>
      <c r="O7" s="460">
        <v>38800</v>
      </c>
      <c r="P7" s="506"/>
      <c r="Q7" s="456" t="s">
        <v>101</v>
      </c>
      <c r="R7" s="456" t="s">
        <v>102</v>
      </c>
    </row>
    <row r="8" spans="1:19" s="8" customFormat="1" ht="33.75" customHeight="1" x14ac:dyDescent="0.2">
      <c r="A8" s="504"/>
      <c r="B8" s="455"/>
      <c r="C8" s="455"/>
      <c r="D8" s="491"/>
      <c r="E8" s="496"/>
      <c r="F8" s="496"/>
      <c r="G8" s="32" t="s">
        <v>103</v>
      </c>
      <c r="H8" s="32">
        <v>45</v>
      </c>
      <c r="I8" s="61" t="s">
        <v>99</v>
      </c>
      <c r="J8" s="491"/>
      <c r="K8" s="499"/>
      <c r="L8" s="509"/>
      <c r="M8" s="505"/>
      <c r="N8" s="505"/>
      <c r="O8" s="505"/>
      <c r="P8" s="507"/>
      <c r="Q8" s="491"/>
      <c r="R8" s="491"/>
    </row>
    <row r="9" spans="1:19" s="21" customFormat="1" ht="81.75" customHeight="1" x14ac:dyDescent="0.25">
      <c r="A9" s="62">
        <v>2</v>
      </c>
      <c r="B9" s="4">
        <v>1</v>
      </c>
      <c r="C9" s="4">
        <v>1</v>
      </c>
      <c r="D9" s="32">
        <v>6</v>
      </c>
      <c r="E9" s="29" t="s">
        <v>105</v>
      </c>
      <c r="F9" s="63" t="s">
        <v>106</v>
      </c>
      <c r="G9" s="32" t="s">
        <v>103</v>
      </c>
      <c r="H9" s="64">
        <v>23</v>
      </c>
      <c r="I9" s="61" t="s">
        <v>99</v>
      </c>
      <c r="J9" s="63" t="s">
        <v>107</v>
      </c>
      <c r="K9" s="65" t="s">
        <v>58</v>
      </c>
      <c r="L9" s="65"/>
      <c r="M9" s="49">
        <v>4651.3</v>
      </c>
      <c r="N9" s="49"/>
      <c r="O9" s="49">
        <v>4141.3</v>
      </c>
      <c r="P9" s="49"/>
      <c r="Q9" s="63" t="s">
        <v>108</v>
      </c>
      <c r="R9" s="63" t="s">
        <v>3181</v>
      </c>
    </row>
    <row r="10" spans="1:19" s="21" customFormat="1" ht="44.25" customHeight="1" x14ac:dyDescent="0.25">
      <c r="A10" s="453">
        <v>3</v>
      </c>
      <c r="B10" s="453">
        <v>3</v>
      </c>
      <c r="C10" s="453">
        <v>1</v>
      </c>
      <c r="D10" s="456">
        <v>6</v>
      </c>
      <c r="E10" s="494" t="s">
        <v>109</v>
      </c>
      <c r="F10" s="494" t="s">
        <v>3182</v>
      </c>
      <c r="G10" s="32" t="s">
        <v>103</v>
      </c>
      <c r="H10" s="32">
        <v>40</v>
      </c>
      <c r="I10" s="61" t="s">
        <v>99</v>
      </c>
      <c r="J10" s="494" t="s">
        <v>110</v>
      </c>
      <c r="K10" s="497" t="s">
        <v>54</v>
      </c>
      <c r="L10" s="497"/>
      <c r="M10" s="500">
        <v>63818</v>
      </c>
      <c r="N10" s="500"/>
      <c r="O10" s="500">
        <v>51782</v>
      </c>
      <c r="P10" s="500"/>
      <c r="Q10" s="494" t="s">
        <v>111</v>
      </c>
      <c r="R10" s="494" t="s">
        <v>112</v>
      </c>
    </row>
    <row r="11" spans="1:19" s="21" customFormat="1" ht="54" customHeight="1" x14ac:dyDescent="0.25">
      <c r="A11" s="455"/>
      <c r="B11" s="455"/>
      <c r="C11" s="455"/>
      <c r="D11" s="491"/>
      <c r="E11" s="496"/>
      <c r="F11" s="496"/>
      <c r="G11" s="32" t="s">
        <v>103</v>
      </c>
      <c r="H11" s="32">
        <v>40</v>
      </c>
      <c r="I11" s="61" t="s">
        <v>99</v>
      </c>
      <c r="J11" s="496"/>
      <c r="K11" s="499"/>
      <c r="L11" s="499"/>
      <c r="M11" s="502"/>
      <c r="N11" s="502"/>
      <c r="O11" s="502"/>
      <c r="P11" s="502"/>
      <c r="Q11" s="496"/>
      <c r="R11" s="496"/>
    </row>
    <row r="12" spans="1:19" s="20" customFormat="1" ht="18.75" customHeight="1" x14ac:dyDescent="0.25">
      <c r="A12" s="453">
        <v>4</v>
      </c>
      <c r="B12" s="453">
        <v>3</v>
      </c>
      <c r="C12" s="453">
        <v>1</v>
      </c>
      <c r="D12" s="456">
        <v>6</v>
      </c>
      <c r="E12" s="494" t="s">
        <v>113</v>
      </c>
      <c r="F12" s="494" t="s">
        <v>114</v>
      </c>
      <c r="G12" s="32" t="s">
        <v>115</v>
      </c>
      <c r="H12" s="32">
        <v>400</v>
      </c>
      <c r="I12" s="61" t="s">
        <v>99</v>
      </c>
      <c r="J12" s="494" t="s">
        <v>116</v>
      </c>
      <c r="K12" s="497" t="s">
        <v>54</v>
      </c>
      <c r="L12" s="497"/>
      <c r="M12" s="500">
        <v>107588.83</v>
      </c>
      <c r="N12" s="500"/>
      <c r="O12" s="500">
        <v>95800.4</v>
      </c>
      <c r="P12" s="500"/>
      <c r="Q12" s="494" t="s">
        <v>117</v>
      </c>
      <c r="R12" s="494" t="s">
        <v>118</v>
      </c>
    </row>
    <row r="13" spans="1:19" s="20" customFormat="1" ht="20.25" customHeight="1" x14ac:dyDescent="0.25">
      <c r="A13" s="454"/>
      <c r="B13" s="454"/>
      <c r="C13" s="454"/>
      <c r="D13" s="457"/>
      <c r="E13" s="495"/>
      <c r="F13" s="495"/>
      <c r="G13" s="32" t="s">
        <v>119</v>
      </c>
      <c r="H13" s="32">
        <v>800</v>
      </c>
      <c r="I13" s="61" t="s">
        <v>99</v>
      </c>
      <c r="J13" s="495"/>
      <c r="K13" s="498"/>
      <c r="L13" s="498"/>
      <c r="M13" s="501"/>
      <c r="N13" s="501"/>
      <c r="O13" s="501"/>
      <c r="P13" s="501"/>
      <c r="Q13" s="495"/>
      <c r="R13" s="495"/>
    </row>
    <row r="14" spans="1:19" s="20" customFormat="1" ht="69.75" customHeight="1" x14ac:dyDescent="0.25">
      <c r="A14" s="455"/>
      <c r="B14" s="455"/>
      <c r="C14" s="455"/>
      <c r="D14" s="491"/>
      <c r="E14" s="496"/>
      <c r="F14" s="496"/>
      <c r="G14" s="32" t="s">
        <v>103</v>
      </c>
      <c r="H14" s="32">
        <v>35</v>
      </c>
      <c r="I14" s="61" t="s">
        <v>99</v>
      </c>
      <c r="J14" s="496"/>
      <c r="K14" s="499"/>
      <c r="L14" s="499"/>
      <c r="M14" s="502"/>
      <c r="N14" s="502"/>
      <c r="O14" s="502"/>
      <c r="P14" s="502"/>
      <c r="Q14" s="496"/>
      <c r="R14" s="496"/>
    </row>
    <row r="15" spans="1:19" s="23" customFormat="1" ht="33" customHeight="1" x14ac:dyDescent="0.25">
      <c r="A15" s="453">
        <v>5</v>
      </c>
      <c r="B15" s="453">
        <v>1</v>
      </c>
      <c r="C15" s="453">
        <v>1</v>
      </c>
      <c r="D15" s="456">
        <v>6</v>
      </c>
      <c r="E15" s="494" t="s">
        <v>120</v>
      </c>
      <c r="F15" s="494" t="s">
        <v>3183</v>
      </c>
      <c r="G15" s="32" t="s">
        <v>77</v>
      </c>
      <c r="H15" s="32">
        <v>21</v>
      </c>
      <c r="I15" s="61" t="s">
        <v>99</v>
      </c>
      <c r="J15" s="494" t="s">
        <v>121</v>
      </c>
      <c r="K15" s="497"/>
      <c r="L15" s="497"/>
      <c r="M15" s="500">
        <v>30796.1</v>
      </c>
      <c r="N15" s="500"/>
      <c r="O15" s="500">
        <v>30796.1</v>
      </c>
      <c r="P15" s="500"/>
      <c r="Q15" s="494" t="s">
        <v>122</v>
      </c>
      <c r="R15" s="494" t="s">
        <v>123</v>
      </c>
    </row>
    <row r="16" spans="1:19" s="24" customFormat="1" ht="30" customHeight="1" x14ac:dyDescent="0.25">
      <c r="A16" s="454"/>
      <c r="B16" s="454"/>
      <c r="C16" s="454"/>
      <c r="D16" s="457"/>
      <c r="E16" s="495"/>
      <c r="F16" s="495"/>
      <c r="G16" s="456" t="s">
        <v>124</v>
      </c>
      <c r="H16" s="456" t="s">
        <v>124</v>
      </c>
      <c r="I16" s="492" t="s">
        <v>124</v>
      </c>
      <c r="J16" s="495"/>
      <c r="K16" s="498"/>
      <c r="L16" s="498"/>
      <c r="M16" s="501"/>
      <c r="N16" s="501"/>
      <c r="O16" s="501"/>
      <c r="P16" s="501"/>
      <c r="Q16" s="495"/>
      <c r="R16" s="495"/>
    </row>
    <row r="17" spans="1:19" s="23" customFormat="1" ht="26.25" customHeight="1" x14ac:dyDescent="0.25">
      <c r="A17" s="455"/>
      <c r="B17" s="455"/>
      <c r="C17" s="455"/>
      <c r="D17" s="491"/>
      <c r="E17" s="496"/>
      <c r="F17" s="496"/>
      <c r="G17" s="491"/>
      <c r="H17" s="491"/>
      <c r="I17" s="493"/>
      <c r="J17" s="496"/>
      <c r="K17" s="499"/>
      <c r="L17" s="499"/>
      <c r="M17" s="502"/>
      <c r="N17" s="502"/>
      <c r="O17" s="502"/>
      <c r="P17" s="502"/>
      <c r="Q17" s="496"/>
      <c r="R17" s="496"/>
    </row>
    <row r="18" spans="1:19" s="22" customFormat="1" ht="81" customHeight="1" x14ac:dyDescent="0.25">
      <c r="A18" s="32">
        <v>6</v>
      </c>
      <c r="B18" s="32">
        <v>1</v>
      </c>
      <c r="C18" s="32">
        <v>1</v>
      </c>
      <c r="D18" s="32">
        <v>9</v>
      </c>
      <c r="E18" s="29" t="s">
        <v>127</v>
      </c>
      <c r="F18" s="29" t="s">
        <v>3184</v>
      </c>
      <c r="G18" s="32" t="s">
        <v>128</v>
      </c>
      <c r="H18" s="32">
        <v>1</v>
      </c>
      <c r="I18" s="32" t="s">
        <v>126</v>
      </c>
      <c r="J18" s="63" t="s">
        <v>129</v>
      </c>
      <c r="K18" s="32"/>
      <c r="L18" s="32"/>
      <c r="M18" s="60">
        <v>14559.9</v>
      </c>
      <c r="N18" s="60"/>
      <c r="O18" s="60">
        <v>11071.5</v>
      </c>
      <c r="P18" s="60"/>
      <c r="Q18" s="63" t="s">
        <v>130</v>
      </c>
      <c r="R18" s="29" t="s">
        <v>131</v>
      </c>
    </row>
    <row r="19" spans="1:19" s="21" customFormat="1" hidden="1" x14ac:dyDescent="0.25">
      <c r="A19" s="488" t="s">
        <v>104</v>
      </c>
      <c r="B19" s="489"/>
      <c r="C19" s="489"/>
      <c r="D19" s="489"/>
      <c r="E19" s="489"/>
      <c r="F19" s="489"/>
      <c r="G19" s="489"/>
      <c r="H19" s="489"/>
      <c r="I19" s="489"/>
      <c r="J19" s="489"/>
      <c r="K19" s="489"/>
      <c r="L19" s="489"/>
      <c r="M19" s="489"/>
      <c r="N19" s="489"/>
      <c r="O19" s="489"/>
      <c r="P19" s="489"/>
      <c r="Q19" s="489"/>
      <c r="R19" s="490"/>
    </row>
    <row r="20" spans="1:19" s="21" customFormat="1" ht="82.5" customHeight="1" x14ac:dyDescent="0.25">
      <c r="A20" s="32">
        <v>7</v>
      </c>
      <c r="B20" s="32">
        <v>5</v>
      </c>
      <c r="C20" s="32">
        <v>1</v>
      </c>
      <c r="D20" s="32">
        <v>9</v>
      </c>
      <c r="E20" s="29" t="s">
        <v>132</v>
      </c>
      <c r="F20" s="29" t="s">
        <v>133</v>
      </c>
      <c r="G20" s="32" t="s">
        <v>119</v>
      </c>
      <c r="H20" s="32">
        <v>150</v>
      </c>
      <c r="I20" s="32" t="s">
        <v>99</v>
      </c>
      <c r="J20" s="63" t="s">
        <v>134</v>
      </c>
      <c r="K20" s="32"/>
      <c r="L20" s="32"/>
      <c r="M20" s="60">
        <v>67781.27</v>
      </c>
      <c r="N20" s="60"/>
      <c r="O20" s="60">
        <v>67781.27</v>
      </c>
      <c r="P20" s="60"/>
      <c r="Q20" s="63" t="s">
        <v>135</v>
      </c>
      <c r="R20" s="29" t="s">
        <v>136</v>
      </c>
      <c r="S20" s="3"/>
    </row>
    <row r="21" spans="1:19" s="118" customFormat="1" ht="82.5" customHeight="1" x14ac:dyDescent="0.25">
      <c r="A21" s="486">
        <v>8</v>
      </c>
      <c r="B21" s="440">
        <v>6</v>
      </c>
      <c r="C21" s="440">
        <v>5</v>
      </c>
      <c r="D21" s="428">
        <v>4</v>
      </c>
      <c r="E21" s="423" t="s">
        <v>1369</v>
      </c>
      <c r="F21" s="423" t="s">
        <v>97</v>
      </c>
      <c r="G21" s="206" t="s">
        <v>98</v>
      </c>
      <c r="H21" s="206">
        <v>50</v>
      </c>
      <c r="I21" s="218" t="s">
        <v>99</v>
      </c>
      <c r="J21" s="423" t="s">
        <v>1370</v>
      </c>
      <c r="K21" s="481"/>
      <c r="L21" s="479" t="s">
        <v>58</v>
      </c>
      <c r="M21" s="478"/>
      <c r="N21" s="478">
        <v>54953</v>
      </c>
      <c r="O21" s="478"/>
      <c r="P21" s="478">
        <v>54953</v>
      </c>
      <c r="Q21" s="428" t="s">
        <v>1371</v>
      </c>
      <c r="R21" s="428" t="s">
        <v>1372</v>
      </c>
      <c r="S21" s="113"/>
    </row>
    <row r="22" spans="1:19" s="3" customFormat="1" x14ac:dyDescent="0.25">
      <c r="A22" s="487"/>
      <c r="B22" s="442"/>
      <c r="C22" s="442"/>
      <c r="D22" s="430"/>
      <c r="E22" s="423"/>
      <c r="F22" s="423"/>
      <c r="G22" s="206" t="s">
        <v>103</v>
      </c>
      <c r="H22" s="206">
        <v>50</v>
      </c>
      <c r="I22" s="218" t="s">
        <v>99</v>
      </c>
      <c r="J22" s="423"/>
      <c r="K22" s="482"/>
      <c r="L22" s="423"/>
      <c r="M22" s="423"/>
      <c r="N22" s="423"/>
      <c r="O22" s="423"/>
      <c r="P22" s="423"/>
      <c r="Q22" s="430"/>
      <c r="R22" s="430"/>
      <c r="S22" s="14"/>
    </row>
    <row r="23" spans="1:19" ht="75" x14ac:dyDescent="0.25">
      <c r="A23" s="219">
        <v>9</v>
      </c>
      <c r="B23" s="169">
        <v>1</v>
      </c>
      <c r="C23" s="169">
        <v>1</v>
      </c>
      <c r="D23" s="206">
        <v>6</v>
      </c>
      <c r="E23" s="206" t="s">
        <v>1373</v>
      </c>
      <c r="F23" s="206" t="s">
        <v>3185</v>
      </c>
      <c r="G23" s="206" t="s">
        <v>98</v>
      </c>
      <c r="H23" s="220">
        <v>60</v>
      </c>
      <c r="I23" s="218" t="s">
        <v>99</v>
      </c>
      <c r="J23" s="206" t="s">
        <v>1374</v>
      </c>
      <c r="K23" s="221"/>
      <c r="L23" s="222" t="s">
        <v>58</v>
      </c>
      <c r="M23" s="144"/>
      <c r="N23" s="144">
        <v>22243.05</v>
      </c>
      <c r="O23" s="144"/>
      <c r="P23" s="144">
        <v>20020.05</v>
      </c>
      <c r="Q23" s="206" t="s">
        <v>1375</v>
      </c>
      <c r="R23" s="206" t="s">
        <v>1376</v>
      </c>
    </row>
    <row r="24" spans="1:19" x14ac:dyDescent="0.25">
      <c r="A24" s="440">
        <v>10</v>
      </c>
      <c r="B24" s="440">
        <v>3</v>
      </c>
      <c r="C24" s="440">
        <v>1</v>
      </c>
      <c r="D24" s="428">
        <v>6</v>
      </c>
      <c r="E24" s="428" t="s">
        <v>1377</v>
      </c>
      <c r="F24" s="428" t="s">
        <v>3186</v>
      </c>
      <c r="G24" s="428" t="s">
        <v>103</v>
      </c>
      <c r="H24" s="428">
        <v>25</v>
      </c>
      <c r="I24" s="485" t="s">
        <v>99</v>
      </c>
      <c r="J24" s="428" t="s">
        <v>1378</v>
      </c>
      <c r="K24" s="480"/>
      <c r="L24" s="479" t="s">
        <v>58</v>
      </c>
      <c r="M24" s="434"/>
      <c r="N24" s="434">
        <v>27729.82</v>
      </c>
      <c r="O24" s="434"/>
      <c r="P24" s="434">
        <v>21407</v>
      </c>
      <c r="Q24" s="428" t="s">
        <v>111</v>
      </c>
      <c r="R24" s="428" t="s">
        <v>112</v>
      </c>
    </row>
    <row r="25" spans="1:19" x14ac:dyDescent="0.25">
      <c r="A25" s="442"/>
      <c r="B25" s="442"/>
      <c r="C25" s="442"/>
      <c r="D25" s="430"/>
      <c r="E25" s="430"/>
      <c r="F25" s="430"/>
      <c r="G25" s="430"/>
      <c r="H25" s="430"/>
      <c r="I25" s="430"/>
      <c r="J25" s="430"/>
      <c r="K25" s="477"/>
      <c r="L25" s="423"/>
      <c r="M25" s="442"/>
      <c r="N25" s="442"/>
      <c r="O25" s="442"/>
      <c r="P25" s="442"/>
      <c r="Q25" s="430"/>
      <c r="R25" s="430"/>
    </row>
    <row r="26" spans="1:19" x14ac:dyDescent="0.25">
      <c r="A26" s="422">
        <v>11</v>
      </c>
      <c r="B26" s="422">
        <v>3</v>
      </c>
      <c r="C26" s="422">
        <v>1</v>
      </c>
      <c r="D26" s="423">
        <v>6</v>
      </c>
      <c r="E26" s="423" t="s">
        <v>1379</v>
      </c>
      <c r="F26" s="423" t="s">
        <v>1380</v>
      </c>
      <c r="G26" s="206" t="s">
        <v>115</v>
      </c>
      <c r="H26" s="206">
        <v>120</v>
      </c>
      <c r="I26" s="218" t="s">
        <v>99</v>
      </c>
      <c r="J26" s="423" t="s">
        <v>116</v>
      </c>
      <c r="K26" s="481"/>
      <c r="L26" s="479" t="s">
        <v>54</v>
      </c>
      <c r="M26" s="446"/>
      <c r="N26" s="446">
        <v>40372.86</v>
      </c>
      <c r="O26" s="446"/>
      <c r="P26" s="446">
        <v>35779</v>
      </c>
      <c r="Q26" s="423" t="s">
        <v>117</v>
      </c>
      <c r="R26" s="423" t="s">
        <v>118</v>
      </c>
    </row>
    <row r="27" spans="1:19" x14ac:dyDescent="0.25">
      <c r="A27" s="422"/>
      <c r="B27" s="422"/>
      <c r="C27" s="422"/>
      <c r="D27" s="423"/>
      <c r="E27" s="423"/>
      <c r="F27" s="423"/>
      <c r="G27" s="206" t="s">
        <v>249</v>
      </c>
      <c r="H27" s="206">
        <v>1</v>
      </c>
      <c r="I27" s="218" t="s">
        <v>126</v>
      </c>
      <c r="J27" s="423"/>
      <c r="K27" s="482"/>
      <c r="L27" s="423"/>
      <c r="M27" s="422"/>
      <c r="N27" s="422"/>
      <c r="O27" s="422"/>
      <c r="P27" s="422"/>
      <c r="Q27" s="423"/>
      <c r="R27" s="423"/>
    </row>
    <row r="28" spans="1:19" x14ac:dyDescent="0.25">
      <c r="A28" s="422"/>
      <c r="B28" s="422"/>
      <c r="C28" s="422"/>
      <c r="D28" s="423"/>
      <c r="E28" s="423"/>
      <c r="F28" s="423"/>
      <c r="G28" s="206" t="s">
        <v>103</v>
      </c>
      <c r="H28" s="206">
        <v>45</v>
      </c>
      <c r="I28" s="218" t="s">
        <v>99</v>
      </c>
      <c r="J28" s="423"/>
      <c r="K28" s="482"/>
      <c r="L28" s="423"/>
      <c r="M28" s="422"/>
      <c r="N28" s="422"/>
      <c r="O28" s="422"/>
      <c r="P28" s="422"/>
      <c r="Q28" s="423"/>
      <c r="R28" s="423"/>
    </row>
    <row r="29" spans="1:19" x14ac:dyDescent="0.25">
      <c r="A29" s="422">
        <v>12</v>
      </c>
      <c r="B29" s="440">
        <v>3</v>
      </c>
      <c r="C29" s="440">
        <v>1</v>
      </c>
      <c r="D29" s="423">
        <v>6</v>
      </c>
      <c r="E29" s="423" t="s">
        <v>1381</v>
      </c>
      <c r="F29" s="423" t="s">
        <v>3187</v>
      </c>
      <c r="G29" s="428" t="s">
        <v>65</v>
      </c>
      <c r="H29" s="428">
        <v>25</v>
      </c>
      <c r="I29" s="485" t="s">
        <v>99</v>
      </c>
      <c r="J29" s="423" t="s">
        <v>1382</v>
      </c>
      <c r="K29" s="481"/>
      <c r="L29" s="479" t="s">
        <v>58</v>
      </c>
      <c r="M29" s="446"/>
      <c r="N29" s="446">
        <v>47505.3</v>
      </c>
      <c r="O29" s="446"/>
      <c r="P29" s="446">
        <v>41252.5</v>
      </c>
      <c r="Q29" s="423" t="s">
        <v>130</v>
      </c>
      <c r="R29" s="423" t="s">
        <v>131</v>
      </c>
    </row>
    <row r="30" spans="1:19" x14ac:dyDescent="0.25">
      <c r="A30" s="422"/>
      <c r="B30" s="441"/>
      <c r="C30" s="441"/>
      <c r="D30" s="423"/>
      <c r="E30" s="423"/>
      <c r="F30" s="423"/>
      <c r="G30" s="429"/>
      <c r="H30" s="429"/>
      <c r="I30" s="429"/>
      <c r="J30" s="423"/>
      <c r="K30" s="482"/>
      <c r="L30" s="423"/>
      <c r="M30" s="422"/>
      <c r="N30" s="422"/>
      <c r="O30" s="422"/>
      <c r="P30" s="422"/>
      <c r="Q30" s="423"/>
      <c r="R30" s="423"/>
    </row>
    <row r="31" spans="1:19" x14ac:dyDescent="0.25">
      <c r="A31" s="422"/>
      <c r="B31" s="441"/>
      <c r="C31" s="441"/>
      <c r="D31" s="423"/>
      <c r="E31" s="423"/>
      <c r="F31" s="423"/>
      <c r="G31" s="429"/>
      <c r="H31" s="429"/>
      <c r="I31" s="429"/>
      <c r="J31" s="423"/>
      <c r="K31" s="482"/>
      <c r="L31" s="423"/>
      <c r="M31" s="422"/>
      <c r="N31" s="422"/>
      <c r="O31" s="422"/>
      <c r="P31" s="422"/>
      <c r="Q31" s="423"/>
      <c r="R31" s="423"/>
    </row>
    <row r="32" spans="1:19" x14ac:dyDescent="0.25">
      <c r="A32" s="422"/>
      <c r="B32" s="442"/>
      <c r="C32" s="442"/>
      <c r="D32" s="423"/>
      <c r="E32" s="423"/>
      <c r="F32" s="423"/>
      <c r="G32" s="430"/>
      <c r="H32" s="430"/>
      <c r="I32" s="430"/>
      <c r="J32" s="423"/>
      <c r="K32" s="482"/>
      <c r="L32" s="423"/>
      <c r="M32" s="422"/>
      <c r="N32" s="422"/>
      <c r="O32" s="422"/>
      <c r="P32" s="422"/>
      <c r="Q32" s="423"/>
      <c r="R32" s="423"/>
    </row>
    <row r="33" spans="1:18" x14ac:dyDescent="0.25">
      <c r="A33" s="440">
        <v>13</v>
      </c>
      <c r="B33" s="440">
        <v>1</v>
      </c>
      <c r="C33" s="440">
        <v>1</v>
      </c>
      <c r="D33" s="428">
        <v>6</v>
      </c>
      <c r="E33" s="428" t="s">
        <v>1383</v>
      </c>
      <c r="F33" s="428" t="s">
        <v>1384</v>
      </c>
      <c r="G33" s="428" t="s">
        <v>77</v>
      </c>
      <c r="H33" s="428">
        <v>30</v>
      </c>
      <c r="I33" s="485" t="s">
        <v>99</v>
      </c>
      <c r="J33" s="428" t="s">
        <v>1385</v>
      </c>
      <c r="K33" s="480"/>
      <c r="L33" s="431" t="s">
        <v>58</v>
      </c>
      <c r="M33" s="434"/>
      <c r="N33" s="434">
        <v>31358.5</v>
      </c>
      <c r="O33" s="434"/>
      <c r="P33" s="434">
        <v>31358.5</v>
      </c>
      <c r="Q33" s="428" t="s">
        <v>122</v>
      </c>
      <c r="R33" s="428" t="s">
        <v>123</v>
      </c>
    </row>
    <row r="34" spans="1:18" x14ac:dyDescent="0.25">
      <c r="A34" s="441"/>
      <c r="B34" s="441"/>
      <c r="C34" s="441"/>
      <c r="D34" s="429"/>
      <c r="E34" s="429"/>
      <c r="F34" s="429"/>
      <c r="G34" s="429"/>
      <c r="H34" s="429"/>
      <c r="I34" s="429"/>
      <c r="J34" s="429"/>
      <c r="K34" s="483"/>
      <c r="L34" s="432"/>
      <c r="M34" s="435"/>
      <c r="N34" s="435"/>
      <c r="O34" s="435"/>
      <c r="P34" s="435"/>
      <c r="Q34" s="429"/>
      <c r="R34" s="429"/>
    </row>
    <row r="35" spans="1:18" x14ac:dyDescent="0.25">
      <c r="A35" s="442"/>
      <c r="B35" s="442"/>
      <c r="C35" s="442"/>
      <c r="D35" s="430"/>
      <c r="E35" s="430"/>
      <c r="F35" s="430"/>
      <c r="G35" s="430"/>
      <c r="H35" s="430"/>
      <c r="I35" s="430"/>
      <c r="J35" s="430"/>
      <c r="K35" s="484"/>
      <c r="L35" s="433"/>
      <c r="M35" s="436"/>
      <c r="N35" s="436"/>
      <c r="O35" s="436"/>
      <c r="P35" s="436"/>
      <c r="Q35" s="430"/>
      <c r="R35" s="430"/>
    </row>
    <row r="36" spans="1:18" x14ac:dyDescent="0.25">
      <c r="A36" s="428">
        <v>14</v>
      </c>
      <c r="B36" s="428">
        <v>1</v>
      </c>
      <c r="C36" s="428">
        <v>1</v>
      </c>
      <c r="D36" s="428">
        <v>6</v>
      </c>
      <c r="E36" s="428" t="s">
        <v>1386</v>
      </c>
      <c r="F36" s="428" t="s">
        <v>3188</v>
      </c>
      <c r="G36" s="206" t="s">
        <v>65</v>
      </c>
      <c r="H36" s="206">
        <v>64</v>
      </c>
      <c r="I36" s="206" t="s">
        <v>99</v>
      </c>
      <c r="J36" s="428" t="s">
        <v>1387</v>
      </c>
      <c r="K36" s="475"/>
      <c r="L36" s="428" t="s">
        <v>58</v>
      </c>
      <c r="M36" s="449"/>
      <c r="N36" s="449">
        <v>34844.120000000003</v>
      </c>
      <c r="O36" s="449"/>
      <c r="P36" s="449">
        <v>30999.599999999999</v>
      </c>
      <c r="Q36" s="428" t="s">
        <v>130</v>
      </c>
      <c r="R36" s="428" t="s">
        <v>131</v>
      </c>
    </row>
    <row r="37" spans="1:18" x14ac:dyDescent="0.25">
      <c r="A37" s="429"/>
      <c r="B37" s="429"/>
      <c r="C37" s="429"/>
      <c r="D37" s="429"/>
      <c r="E37" s="429"/>
      <c r="F37" s="429"/>
      <c r="G37" s="428" t="s">
        <v>119</v>
      </c>
      <c r="H37" s="428">
        <v>80</v>
      </c>
      <c r="I37" s="428" t="s">
        <v>99</v>
      </c>
      <c r="J37" s="429"/>
      <c r="K37" s="476"/>
      <c r="L37" s="429"/>
      <c r="M37" s="429"/>
      <c r="N37" s="450"/>
      <c r="O37" s="450"/>
      <c r="P37" s="450"/>
      <c r="Q37" s="429"/>
      <c r="R37" s="429"/>
    </row>
    <row r="38" spans="1:18" x14ac:dyDescent="0.25">
      <c r="A38" s="430"/>
      <c r="B38" s="430"/>
      <c r="C38" s="430"/>
      <c r="D38" s="430"/>
      <c r="E38" s="430"/>
      <c r="F38" s="430"/>
      <c r="G38" s="430"/>
      <c r="H38" s="430"/>
      <c r="I38" s="430"/>
      <c r="J38" s="430"/>
      <c r="K38" s="477"/>
      <c r="L38" s="430"/>
      <c r="M38" s="430"/>
      <c r="N38" s="451"/>
      <c r="O38" s="451"/>
      <c r="P38" s="451"/>
      <c r="Q38" s="430"/>
      <c r="R38" s="430"/>
    </row>
    <row r="39" spans="1:18" ht="75.75" customHeight="1" x14ac:dyDescent="0.25">
      <c r="A39" s="206">
        <v>15</v>
      </c>
      <c r="B39" s="206">
        <v>1</v>
      </c>
      <c r="C39" s="206">
        <v>1</v>
      </c>
      <c r="D39" s="206">
        <v>9</v>
      </c>
      <c r="E39" s="206" t="s">
        <v>1388</v>
      </c>
      <c r="F39" s="206" t="s">
        <v>1389</v>
      </c>
      <c r="G39" s="206" t="s">
        <v>128</v>
      </c>
      <c r="H39" s="206">
        <v>1</v>
      </c>
      <c r="I39" s="206" t="s">
        <v>126</v>
      </c>
      <c r="J39" s="206" t="s">
        <v>129</v>
      </c>
      <c r="K39" s="206"/>
      <c r="L39" s="206" t="s">
        <v>58</v>
      </c>
      <c r="M39" s="216"/>
      <c r="N39" s="216">
        <v>13773.84</v>
      </c>
      <c r="O39" s="216"/>
      <c r="P39" s="216">
        <v>12313.84</v>
      </c>
      <c r="Q39" s="206" t="s">
        <v>130</v>
      </c>
      <c r="R39" s="206" t="s">
        <v>131</v>
      </c>
    </row>
    <row r="40" spans="1:18" ht="75" x14ac:dyDescent="0.25">
      <c r="A40" s="206">
        <v>16</v>
      </c>
      <c r="B40" s="206">
        <v>2</v>
      </c>
      <c r="C40" s="206">
        <v>1</v>
      </c>
      <c r="D40" s="206">
        <v>9</v>
      </c>
      <c r="E40" s="206" t="s">
        <v>1390</v>
      </c>
      <c r="F40" s="206" t="s">
        <v>1391</v>
      </c>
      <c r="G40" s="206" t="s">
        <v>98</v>
      </c>
      <c r="H40" s="206">
        <v>180</v>
      </c>
      <c r="I40" s="206" t="s">
        <v>99</v>
      </c>
      <c r="J40" s="206" t="s">
        <v>1392</v>
      </c>
      <c r="K40" s="223"/>
      <c r="L40" s="206" t="s">
        <v>58</v>
      </c>
      <c r="M40" s="216"/>
      <c r="N40" s="216">
        <v>36602.26</v>
      </c>
      <c r="O40" s="216"/>
      <c r="P40" s="216">
        <v>36602.26</v>
      </c>
      <c r="Q40" s="206" t="s">
        <v>135</v>
      </c>
      <c r="R40" s="206" t="s">
        <v>1393</v>
      </c>
    </row>
    <row r="41" spans="1:18" x14ac:dyDescent="0.25">
      <c r="A41" s="428">
        <v>17</v>
      </c>
      <c r="B41" s="428">
        <v>3</v>
      </c>
      <c r="C41" s="428">
        <v>1</v>
      </c>
      <c r="D41" s="428">
        <v>6</v>
      </c>
      <c r="E41" s="428" t="s">
        <v>1394</v>
      </c>
      <c r="F41" s="428" t="s">
        <v>3189</v>
      </c>
      <c r="G41" s="206" t="s">
        <v>1395</v>
      </c>
      <c r="H41" s="206">
        <v>76</v>
      </c>
      <c r="I41" s="206" t="s">
        <v>99</v>
      </c>
      <c r="J41" s="428" t="s">
        <v>3190</v>
      </c>
      <c r="K41" s="475"/>
      <c r="L41" s="428" t="s">
        <v>58</v>
      </c>
      <c r="M41" s="449"/>
      <c r="N41" s="449">
        <v>87600</v>
      </c>
      <c r="O41" s="449"/>
      <c r="P41" s="449">
        <v>87000</v>
      </c>
      <c r="Q41" s="428" t="s">
        <v>1042</v>
      </c>
      <c r="R41" s="428" t="s">
        <v>1396</v>
      </c>
    </row>
    <row r="42" spans="1:18" x14ac:dyDescent="0.25">
      <c r="A42" s="429"/>
      <c r="B42" s="429"/>
      <c r="C42" s="429"/>
      <c r="D42" s="429"/>
      <c r="E42" s="429"/>
      <c r="F42" s="429"/>
      <c r="G42" s="206" t="s">
        <v>56</v>
      </c>
      <c r="H42" s="206">
        <v>1</v>
      </c>
      <c r="I42" s="206" t="s">
        <v>126</v>
      </c>
      <c r="J42" s="429"/>
      <c r="K42" s="476"/>
      <c r="L42" s="429"/>
      <c r="M42" s="429"/>
      <c r="N42" s="450"/>
      <c r="O42" s="450"/>
      <c r="P42" s="450"/>
      <c r="Q42" s="429"/>
      <c r="R42" s="429"/>
    </row>
    <row r="43" spans="1:18" x14ac:dyDescent="0.25">
      <c r="A43" s="430"/>
      <c r="B43" s="430"/>
      <c r="C43" s="430"/>
      <c r="D43" s="430"/>
      <c r="E43" s="430"/>
      <c r="F43" s="430"/>
      <c r="G43" s="206" t="s">
        <v>3191</v>
      </c>
      <c r="H43" s="206">
        <v>6</v>
      </c>
      <c r="I43" s="206" t="s">
        <v>126</v>
      </c>
      <c r="J43" s="430"/>
      <c r="K43" s="477"/>
      <c r="L43" s="430"/>
      <c r="M43" s="430"/>
      <c r="N43" s="451"/>
      <c r="O43" s="451"/>
      <c r="P43" s="451"/>
      <c r="Q43" s="430"/>
      <c r="R43" s="430"/>
    </row>
    <row r="44" spans="1:18" ht="75" x14ac:dyDescent="0.25">
      <c r="A44" s="206">
        <v>18</v>
      </c>
      <c r="B44" s="206">
        <v>1</v>
      </c>
      <c r="C44" s="206">
        <v>1</v>
      </c>
      <c r="D44" s="206">
        <v>6</v>
      </c>
      <c r="E44" s="206" t="s">
        <v>1397</v>
      </c>
      <c r="F44" s="206" t="s">
        <v>3192</v>
      </c>
      <c r="G44" s="206" t="s">
        <v>1398</v>
      </c>
      <c r="H44" s="206">
        <v>1</v>
      </c>
      <c r="I44" s="206" t="s">
        <v>126</v>
      </c>
      <c r="J44" s="206" t="s">
        <v>3193</v>
      </c>
      <c r="K44" s="223"/>
      <c r="L44" s="206" t="s">
        <v>58</v>
      </c>
      <c r="M44" s="216"/>
      <c r="N44" s="216">
        <v>72129.25</v>
      </c>
      <c r="O44" s="216"/>
      <c r="P44" s="216">
        <v>71216.25</v>
      </c>
      <c r="Q44" s="206" t="s">
        <v>1399</v>
      </c>
      <c r="R44" s="206" t="s">
        <v>1400</v>
      </c>
    </row>
    <row r="45" spans="1:18" ht="90" x14ac:dyDescent="0.25">
      <c r="A45" s="206">
        <v>19</v>
      </c>
      <c r="B45" s="206">
        <v>3</v>
      </c>
      <c r="C45" s="206">
        <v>3</v>
      </c>
      <c r="D45" s="206">
        <v>10</v>
      </c>
      <c r="E45" s="206" t="s">
        <v>1401</v>
      </c>
      <c r="F45" s="206" t="s">
        <v>1402</v>
      </c>
      <c r="G45" s="206" t="s">
        <v>56</v>
      </c>
      <c r="H45" s="206">
        <v>1</v>
      </c>
      <c r="I45" s="206" t="s">
        <v>126</v>
      </c>
      <c r="J45" s="206" t="s">
        <v>3194</v>
      </c>
      <c r="K45" s="223"/>
      <c r="L45" s="206" t="s">
        <v>58</v>
      </c>
      <c r="M45" s="216"/>
      <c r="N45" s="216">
        <v>28100</v>
      </c>
      <c r="O45" s="216"/>
      <c r="P45" s="216">
        <v>25000</v>
      </c>
      <c r="Q45" s="206" t="s">
        <v>1403</v>
      </c>
      <c r="R45" s="206" t="s">
        <v>1404</v>
      </c>
    </row>
    <row r="46" spans="1:18" x14ac:dyDescent="0.25">
      <c r="A46" s="428">
        <v>20</v>
      </c>
      <c r="B46" s="428">
        <v>1</v>
      </c>
      <c r="C46" s="428">
        <v>1</v>
      </c>
      <c r="D46" s="428">
        <v>6</v>
      </c>
      <c r="E46" s="428" t="s">
        <v>1405</v>
      </c>
      <c r="F46" s="428" t="s">
        <v>3195</v>
      </c>
      <c r="G46" s="206" t="s">
        <v>65</v>
      </c>
      <c r="H46" s="206">
        <v>104</v>
      </c>
      <c r="I46" s="206" t="s">
        <v>99</v>
      </c>
      <c r="J46" s="428" t="s">
        <v>3196</v>
      </c>
      <c r="K46" s="475"/>
      <c r="L46" s="428" t="s">
        <v>58</v>
      </c>
      <c r="M46" s="449"/>
      <c r="N46" s="449">
        <v>128241.49</v>
      </c>
      <c r="O46" s="449"/>
      <c r="P46" s="449">
        <v>112092.75</v>
      </c>
      <c r="Q46" s="428" t="s">
        <v>130</v>
      </c>
      <c r="R46" s="428" t="s">
        <v>131</v>
      </c>
    </row>
    <row r="47" spans="1:18" x14ac:dyDescent="0.25">
      <c r="A47" s="429"/>
      <c r="B47" s="429"/>
      <c r="C47" s="429"/>
      <c r="D47" s="429"/>
      <c r="E47" s="429"/>
      <c r="F47" s="429"/>
      <c r="G47" s="206" t="s">
        <v>119</v>
      </c>
      <c r="H47" s="206">
        <v>104</v>
      </c>
      <c r="I47" s="206" t="s">
        <v>99</v>
      </c>
      <c r="J47" s="429"/>
      <c r="K47" s="476"/>
      <c r="L47" s="429"/>
      <c r="M47" s="429"/>
      <c r="N47" s="450"/>
      <c r="O47" s="450"/>
      <c r="P47" s="450"/>
      <c r="Q47" s="429"/>
      <c r="R47" s="429"/>
    </row>
    <row r="48" spans="1:18" x14ac:dyDescent="0.25">
      <c r="A48" s="430"/>
      <c r="B48" s="430"/>
      <c r="C48" s="430"/>
      <c r="D48" s="430"/>
      <c r="E48" s="430"/>
      <c r="F48" s="430"/>
      <c r="G48" s="206" t="s">
        <v>128</v>
      </c>
      <c r="H48" s="206">
        <v>1</v>
      </c>
      <c r="I48" s="206" t="s">
        <v>126</v>
      </c>
      <c r="J48" s="430"/>
      <c r="K48" s="477"/>
      <c r="L48" s="430"/>
      <c r="M48" s="430"/>
      <c r="N48" s="451"/>
      <c r="O48" s="451"/>
      <c r="P48" s="451"/>
      <c r="Q48" s="430"/>
      <c r="R48" s="430"/>
    </row>
    <row r="50" spans="13:16" x14ac:dyDescent="0.25">
      <c r="M50" s="471"/>
      <c r="N50" s="474" t="s">
        <v>1368</v>
      </c>
      <c r="O50" s="474"/>
      <c r="P50" s="474"/>
    </row>
    <row r="51" spans="13:16" x14ac:dyDescent="0.25">
      <c r="M51" s="472"/>
      <c r="N51" s="474" t="s">
        <v>36</v>
      </c>
      <c r="O51" s="474" t="s">
        <v>0</v>
      </c>
      <c r="P51" s="474"/>
    </row>
    <row r="52" spans="13:16" x14ac:dyDescent="0.25">
      <c r="M52" s="473"/>
      <c r="N52" s="474"/>
      <c r="O52" s="116">
        <v>2020</v>
      </c>
      <c r="P52" s="116">
        <v>2021</v>
      </c>
    </row>
    <row r="53" spans="13:16" x14ac:dyDescent="0.25">
      <c r="M53" s="116" t="s">
        <v>1135</v>
      </c>
      <c r="N53" s="117">
        <v>20</v>
      </c>
      <c r="O53" s="114">
        <f>O7+O9+O10+O12+O15+O18+O20</f>
        <v>300172.57</v>
      </c>
      <c r="P53" s="114">
        <f>P46+P45+P44+P41+P40+P39+P36+P33+P29+P26+P24+P23+P21</f>
        <v>579994.75</v>
      </c>
    </row>
  </sheetData>
  <mergeCells count="214">
    <mergeCell ref="R7:R8"/>
    <mergeCell ref="R10:R11"/>
    <mergeCell ref="F4:F5"/>
    <mergeCell ref="A4:A5"/>
    <mergeCell ref="B4:B5"/>
    <mergeCell ref="C4:C5"/>
    <mergeCell ref="D4:D5"/>
    <mergeCell ref="E4:E5"/>
    <mergeCell ref="Q4:Q5"/>
    <mergeCell ref="R4:R5"/>
    <mergeCell ref="G4:G5"/>
    <mergeCell ref="H4:I4"/>
    <mergeCell ref="J4:J5"/>
    <mergeCell ref="K4:L4"/>
    <mergeCell ref="M4:N4"/>
    <mergeCell ref="O4:P4"/>
    <mergeCell ref="F7:F8"/>
    <mergeCell ref="J7:J8"/>
    <mergeCell ref="K7:K8"/>
    <mergeCell ref="L7:L8"/>
    <mergeCell ref="Q12:Q14"/>
    <mergeCell ref="A7:A8"/>
    <mergeCell ref="B7:B8"/>
    <mergeCell ref="C7:C8"/>
    <mergeCell ref="D7:D8"/>
    <mergeCell ref="E7:E8"/>
    <mergeCell ref="M7:M8"/>
    <mergeCell ref="N7:N8"/>
    <mergeCell ref="O7:O8"/>
    <mergeCell ref="P7:P8"/>
    <mergeCell ref="Q7:Q8"/>
    <mergeCell ref="M12:M14"/>
    <mergeCell ref="N12:N14"/>
    <mergeCell ref="O12:O14"/>
    <mergeCell ref="P12:P14"/>
    <mergeCell ref="R12:R14"/>
    <mergeCell ref="A10:A11"/>
    <mergeCell ref="B10:B11"/>
    <mergeCell ref="C10:C11"/>
    <mergeCell ref="D10:D11"/>
    <mergeCell ref="E10:E11"/>
    <mergeCell ref="F10:F11"/>
    <mergeCell ref="J10:J11"/>
    <mergeCell ref="K10:K11"/>
    <mergeCell ref="L10:L11"/>
    <mergeCell ref="M10:M11"/>
    <mergeCell ref="N10:N11"/>
    <mergeCell ref="O10:O11"/>
    <mergeCell ref="P10:P11"/>
    <mergeCell ref="Q10:Q11"/>
    <mergeCell ref="A12:A14"/>
    <mergeCell ref="B12:B14"/>
    <mergeCell ref="C12:C14"/>
    <mergeCell ref="D12:D14"/>
    <mergeCell ref="E12:E14"/>
    <mergeCell ref="F12:F14"/>
    <mergeCell ref="J12:J14"/>
    <mergeCell ref="K12:K14"/>
    <mergeCell ref="L12:L14"/>
    <mergeCell ref="A19:R19"/>
    <mergeCell ref="G16:G17"/>
    <mergeCell ref="H16:H17"/>
    <mergeCell ref="I16:I17"/>
    <mergeCell ref="A15:A17"/>
    <mergeCell ref="B15:B17"/>
    <mergeCell ref="C15:C17"/>
    <mergeCell ref="D15:D17"/>
    <mergeCell ref="E15:E17"/>
    <mergeCell ref="F15:F17"/>
    <mergeCell ref="J15:J17"/>
    <mergeCell ref="K15:K17"/>
    <mergeCell ref="L15:L17"/>
    <mergeCell ref="M15:M17"/>
    <mergeCell ref="N15:N17"/>
    <mergeCell ref="O15:O17"/>
    <mergeCell ref="P15:P17"/>
    <mergeCell ref="Q15:Q17"/>
    <mergeCell ref="R15:R17"/>
    <mergeCell ref="B33:B35"/>
    <mergeCell ref="N33:N35"/>
    <mergeCell ref="P33:P35"/>
    <mergeCell ref="L33:L35"/>
    <mergeCell ref="A33:A35"/>
    <mergeCell ref="F33:F35"/>
    <mergeCell ref="A36:A38"/>
    <mergeCell ref="B36:B38"/>
    <mergeCell ref="C36:C38"/>
    <mergeCell ref="D36:D38"/>
    <mergeCell ref="O33:O35"/>
    <mergeCell ref="A29:A32"/>
    <mergeCell ref="E36:E38"/>
    <mergeCell ref="L46:L48"/>
    <mergeCell ref="M46:M48"/>
    <mergeCell ref="N46:N48"/>
    <mergeCell ref="O46:O48"/>
    <mergeCell ref="P46:P48"/>
    <mergeCell ref="Q46:Q48"/>
    <mergeCell ref="M41:M43"/>
    <mergeCell ref="N41:N43"/>
    <mergeCell ref="O41:O43"/>
    <mergeCell ref="P41:P43"/>
    <mergeCell ref="Q41:Q43"/>
    <mergeCell ref="A41:A43"/>
    <mergeCell ref="B41:B43"/>
    <mergeCell ref="C41:C43"/>
    <mergeCell ref="D41:D43"/>
    <mergeCell ref="E41:E43"/>
    <mergeCell ref="F41:F43"/>
    <mergeCell ref="J46:J48"/>
    <mergeCell ref="K46:K48"/>
    <mergeCell ref="H29:H32"/>
    <mergeCell ref="I29:I32"/>
    <mergeCell ref="G37:G38"/>
    <mergeCell ref="B29:B32"/>
    <mergeCell ref="M29:M32"/>
    <mergeCell ref="O29:O32"/>
    <mergeCell ref="D29:D32"/>
    <mergeCell ref="E29:E32"/>
    <mergeCell ref="F29:F32"/>
    <mergeCell ref="J29:J32"/>
    <mergeCell ref="K29:K32"/>
    <mergeCell ref="K26:K28"/>
    <mergeCell ref="L26:L28"/>
    <mergeCell ref="O26:O28"/>
    <mergeCell ref="C29:C32"/>
    <mergeCell ref="N26:N28"/>
    <mergeCell ref="M26:M28"/>
    <mergeCell ref="L29:L32"/>
    <mergeCell ref="F26:F28"/>
    <mergeCell ref="J26:J28"/>
    <mergeCell ref="A24:A25"/>
    <mergeCell ref="B24:B25"/>
    <mergeCell ref="C24:C25"/>
    <mergeCell ref="D24:D25"/>
    <mergeCell ref="A26:A28"/>
    <mergeCell ref="B26:B28"/>
    <mergeCell ref="C26:C28"/>
    <mergeCell ref="D26:D28"/>
    <mergeCell ref="B21:B22"/>
    <mergeCell ref="A21:A22"/>
    <mergeCell ref="D21:D22"/>
    <mergeCell ref="R33:R35"/>
    <mergeCell ref="C21:C22"/>
    <mergeCell ref="N29:N32"/>
    <mergeCell ref="Q29:Q32"/>
    <mergeCell ref="R29:R32"/>
    <mergeCell ref="E26:E28"/>
    <mergeCell ref="Q33:Q35"/>
    <mergeCell ref="M33:M35"/>
    <mergeCell ref="K33:K35"/>
    <mergeCell ref="J33:J35"/>
    <mergeCell ref="C33:C35"/>
    <mergeCell ref="E33:E35"/>
    <mergeCell ref="D33:D35"/>
    <mergeCell ref="H24:H25"/>
    <mergeCell ref="I24:I25"/>
    <mergeCell ref="G29:G32"/>
    <mergeCell ref="R26:R28"/>
    <mergeCell ref="P26:P28"/>
    <mergeCell ref="P29:P32"/>
    <mergeCell ref="Q26:Q28"/>
    <mergeCell ref="G33:G35"/>
    <mergeCell ref="H33:H35"/>
    <mergeCell ref="I33:I35"/>
    <mergeCell ref="R24:R25"/>
    <mergeCell ref="E24:E25"/>
    <mergeCell ref="F24:F25"/>
    <mergeCell ref="G24:G25"/>
    <mergeCell ref="Q21:Q22"/>
    <mergeCell ref="R21:R22"/>
    <mergeCell ref="P21:P22"/>
    <mergeCell ref="N21:N22"/>
    <mergeCell ref="L21:L22"/>
    <mergeCell ref="O21:O22"/>
    <mergeCell ref="M24:M25"/>
    <mergeCell ref="N24:N25"/>
    <mergeCell ref="K24:K25"/>
    <mergeCell ref="L24:L25"/>
    <mergeCell ref="E21:E22"/>
    <mergeCell ref="F21:F22"/>
    <mergeCell ref="J21:J22"/>
    <mergeCell ref="K21:K22"/>
    <mergeCell ref="M21:M22"/>
    <mergeCell ref="J24:J25"/>
    <mergeCell ref="O24:O25"/>
    <mergeCell ref="P24:P25"/>
    <mergeCell ref="Q24:Q25"/>
    <mergeCell ref="R36:R38"/>
    <mergeCell ref="Q36:Q38"/>
    <mergeCell ref="O36:O38"/>
    <mergeCell ref="M36:M38"/>
    <mergeCell ref="A46:A48"/>
    <mergeCell ref="B46:B48"/>
    <mergeCell ref="C46:C48"/>
    <mergeCell ref="D46:D48"/>
    <mergeCell ref="E46:E48"/>
    <mergeCell ref="F46:F48"/>
    <mergeCell ref="R46:R48"/>
    <mergeCell ref="H37:H38"/>
    <mergeCell ref="I37:I38"/>
    <mergeCell ref="R41:R43"/>
    <mergeCell ref="J41:J43"/>
    <mergeCell ref="K41:K43"/>
    <mergeCell ref="L41:L43"/>
    <mergeCell ref="M50:M52"/>
    <mergeCell ref="N50:P50"/>
    <mergeCell ref="N51:N52"/>
    <mergeCell ref="O51:P51"/>
    <mergeCell ref="F36:F38"/>
    <mergeCell ref="J36:J38"/>
    <mergeCell ref="K36:K38"/>
    <mergeCell ref="L36:L38"/>
    <mergeCell ref="N36:N38"/>
    <mergeCell ref="P36:P38"/>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S149"/>
  <sheetViews>
    <sheetView topLeftCell="A133" zoomScale="70" zoomScaleNormal="70" workbookViewId="0">
      <selection activeCell="A2" sqref="A2:XFD2"/>
    </sheetView>
  </sheetViews>
  <sheetFormatPr defaultRowHeight="15" x14ac:dyDescent="0.25"/>
  <cols>
    <col min="1" max="1" width="4.7109375" style="120" customWidth="1"/>
    <col min="2" max="2" width="8.85546875" style="120" customWidth="1"/>
    <col min="3" max="4" width="11.42578125" style="120" customWidth="1"/>
    <col min="5" max="5" width="45.7109375" style="120" customWidth="1"/>
    <col min="6" max="6" width="57.7109375" style="120" customWidth="1"/>
    <col min="7" max="7" width="35.7109375" style="120" customWidth="1"/>
    <col min="8" max="8" width="19.28515625" style="120" customWidth="1"/>
    <col min="9" max="9" width="10.42578125" style="120" customWidth="1"/>
    <col min="10" max="10" width="29.7109375" style="120" customWidth="1"/>
    <col min="11" max="11" width="10.7109375" style="120" customWidth="1"/>
    <col min="12" max="12" width="12.7109375" style="120" customWidth="1"/>
    <col min="13" max="13" width="20.85546875" style="121" customWidth="1"/>
    <col min="14" max="14" width="15.42578125" style="121" customWidth="1"/>
    <col min="15" max="16" width="14.7109375" style="121" customWidth="1"/>
    <col min="17" max="17" width="16.7109375" style="120" customWidth="1"/>
    <col min="18" max="18" width="26.140625" style="120" customWidth="1"/>
    <col min="19" max="19" width="19.5703125" style="120" customWidth="1"/>
    <col min="20" max="258" width="9.140625" style="120"/>
    <col min="259" max="259" width="4.7109375" style="120" bestFit="1" customWidth="1"/>
    <col min="260" max="260" width="9.7109375" style="120" bestFit="1" customWidth="1"/>
    <col min="261" max="261" width="10" style="120" bestFit="1" customWidth="1"/>
    <col min="262" max="262" width="8.85546875" style="120" bestFit="1" customWidth="1"/>
    <col min="263" max="263" width="22.85546875" style="120" customWidth="1"/>
    <col min="264" max="264" width="59.7109375" style="120" bestFit="1" customWidth="1"/>
    <col min="265" max="265" width="57.85546875" style="120" bestFit="1" customWidth="1"/>
    <col min="266" max="266" width="35.28515625" style="120" bestFit="1" customWidth="1"/>
    <col min="267" max="267" width="28.140625" style="120" bestFit="1" customWidth="1"/>
    <col min="268" max="268" width="33.140625" style="120" bestFit="1" customWidth="1"/>
    <col min="269" max="269" width="26" style="120" bestFit="1" customWidth="1"/>
    <col min="270" max="270" width="19.140625" style="120" bestFit="1" customWidth="1"/>
    <col min="271" max="271" width="10.42578125" style="120" customWidth="1"/>
    <col min="272" max="272" width="11.85546875" style="120" customWidth="1"/>
    <col min="273" max="273" width="14.7109375" style="120" customWidth="1"/>
    <col min="274" max="274" width="9" style="120" bestFit="1" customWidth="1"/>
    <col min="275" max="514" width="9.140625" style="120"/>
    <col min="515" max="515" width="4.7109375" style="120" bestFit="1" customWidth="1"/>
    <col min="516" max="516" width="9.7109375" style="120" bestFit="1" customWidth="1"/>
    <col min="517" max="517" width="10" style="120" bestFit="1" customWidth="1"/>
    <col min="518" max="518" width="8.85546875" style="120" bestFit="1" customWidth="1"/>
    <col min="519" max="519" width="22.85546875" style="120" customWidth="1"/>
    <col min="520" max="520" width="59.7109375" style="120" bestFit="1" customWidth="1"/>
    <col min="521" max="521" width="57.85546875" style="120" bestFit="1" customWidth="1"/>
    <col min="522" max="522" width="35.28515625" style="120" bestFit="1" customWidth="1"/>
    <col min="523" max="523" width="28.140625" style="120" bestFit="1" customWidth="1"/>
    <col min="524" max="524" width="33.140625" style="120" bestFit="1" customWidth="1"/>
    <col min="525" max="525" width="26" style="120" bestFit="1" customWidth="1"/>
    <col min="526" max="526" width="19.140625" style="120" bestFit="1" customWidth="1"/>
    <col min="527" max="527" width="10.42578125" style="120" customWidth="1"/>
    <col min="528" max="528" width="11.85546875" style="120" customWidth="1"/>
    <col min="529" max="529" width="14.7109375" style="120" customWidth="1"/>
    <col min="530" max="530" width="9" style="120" bestFit="1" customWidth="1"/>
    <col min="531" max="770" width="9.140625" style="120"/>
    <col min="771" max="771" width="4.7109375" style="120" bestFit="1" customWidth="1"/>
    <col min="772" max="772" width="9.7109375" style="120" bestFit="1" customWidth="1"/>
    <col min="773" max="773" width="10" style="120" bestFit="1" customWidth="1"/>
    <col min="774" max="774" width="8.85546875" style="120" bestFit="1" customWidth="1"/>
    <col min="775" max="775" width="22.85546875" style="120" customWidth="1"/>
    <col min="776" max="776" width="59.7109375" style="120" bestFit="1" customWidth="1"/>
    <col min="777" max="777" width="57.85546875" style="120" bestFit="1" customWidth="1"/>
    <col min="778" max="778" width="35.28515625" style="120" bestFit="1" customWidth="1"/>
    <col min="779" max="779" width="28.140625" style="120" bestFit="1" customWidth="1"/>
    <col min="780" max="780" width="33.140625" style="120" bestFit="1" customWidth="1"/>
    <col min="781" max="781" width="26" style="120" bestFit="1" customWidth="1"/>
    <col min="782" max="782" width="19.140625" style="120" bestFit="1" customWidth="1"/>
    <col min="783" max="783" width="10.42578125" style="120" customWidth="1"/>
    <col min="784" max="784" width="11.85546875" style="120" customWidth="1"/>
    <col min="785" max="785" width="14.7109375" style="120" customWidth="1"/>
    <col min="786" max="786" width="9" style="120" bestFit="1" customWidth="1"/>
    <col min="787" max="1026" width="9.140625" style="120"/>
    <col min="1027" max="1027" width="4.7109375" style="120" bestFit="1" customWidth="1"/>
    <col min="1028" max="1028" width="9.7109375" style="120" bestFit="1" customWidth="1"/>
    <col min="1029" max="1029" width="10" style="120" bestFit="1" customWidth="1"/>
    <col min="1030" max="1030" width="8.85546875" style="120" bestFit="1" customWidth="1"/>
    <col min="1031" max="1031" width="22.85546875" style="120" customWidth="1"/>
    <col min="1032" max="1032" width="59.7109375" style="120" bestFit="1" customWidth="1"/>
    <col min="1033" max="1033" width="57.85546875" style="120" bestFit="1" customWidth="1"/>
    <col min="1034" max="1034" width="35.28515625" style="120" bestFit="1" customWidth="1"/>
    <col min="1035" max="1035" width="28.140625" style="120" bestFit="1" customWidth="1"/>
    <col min="1036" max="1036" width="33.140625" style="120" bestFit="1" customWidth="1"/>
    <col min="1037" max="1037" width="26" style="120" bestFit="1" customWidth="1"/>
    <col min="1038" max="1038" width="19.140625" style="120" bestFit="1" customWidth="1"/>
    <col min="1039" max="1039" width="10.42578125" style="120" customWidth="1"/>
    <col min="1040" max="1040" width="11.85546875" style="120" customWidth="1"/>
    <col min="1041" max="1041" width="14.7109375" style="120" customWidth="1"/>
    <col min="1042" max="1042" width="9" style="120" bestFit="1" customWidth="1"/>
    <col min="1043" max="1282" width="9.140625" style="120"/>
    <col min="1283" max="1283" width="4.7109375" style="120" bestFit="1" customWidth="1"/>
    <col min="1284" max="1284" width="9.7109375" style="120" bestFit="1" customWidth="1"/>
    <col min="1285" max="1285" width="10" style="120" bestFit="1" customWidth="1"/>
    <col min="1286" max="1286" width="8.85546875" style="120" bestFit="1" customWidth="1"/>
    <col min="1287" max="1287" width="22.85546875" style="120" customWidth="1"/>
    <col min="1288" max="1288" width="59.7109375" style="120" bestFit="1" customWidth="1"/>
    <col min="1289" max="1289" width="57.85546875" style="120" bestFit="1" customWidth="1"/>
    <col min="1290" max="1290" width="35.28515625" style="120" bestFit="1" customWidth="1"/>
    <col min="1291" max="1291" width="28.140625" style="120" bestFit="1" customWidth="1"/>
    <col min="1292" max="1292" width="33.140625" style="120" bestFit="1" customWidth="1"/>
    <col min="1293" max="1293" width="26" style="120" bestFit="1" customWidth="1"/>
    <col min="1294" max="1294" width="19.140625" style="120" bestFit="1" customWidth="1"/>
    <col min="1295" max="1295" width="10.42578125" style="120" customWidth="1"/>
    <col min="1296" max="1296" width="11.85546875" style="120" customWidth="1"/>
    <col min="1297" max="1297" width="14.7109375" style="120" customWidth="1"/>
    <col min="1298" max="1298" width="9" style="120" bestFit="1" customWidth="1"/>
    <col min="1299" max="1538" width="9.140625" style="120"/>
    <col min="1539" max="1539" width="4.7109375" style="120" bestFit="1" customWidth="1"/>
    <col min="1540" max="1540" width="9.7109375" style="120" bestFit="1" customWidth="1"/>
    <col min="1541" max="1541" width="10" style="120" bestFit="1" customWidth="1"/>
    <col min="1542" max="1542" width="8.85546875" style="120" bestFit="1" customWidth="1"/>
    <col min="1543" max="1543" width="22.85546875" style="120" customWidth="1"/>
    <col min="1544" max="1544" width="59.7109375" style="120" bestFit="1" customWidth="1"/>
    <col min="1545" max="1545" width="57.85546875" style="120" bestFit="1" customWidth="1"/>
    <col min="1546" max="1546" width="35.28515625" style="120" bestFit="1" customWidth="1"/>
    <col min="1547" max="1547" width="28.140625" style="120" bestFit="1" customWidth="1"/>
    <col min="1548" max="1548" width="33.140625" style="120" bestFit="1" customWidth="1"/>
    <col min="1549" max="1549" width="26" style="120" bestFit="1" customWidth="1"/>
    <col min="1550" max="1550" width="19.140625" style="120" bestFit="1" customWidth="1"/>
    <col min="1551" max="1551" width="10.42578125" style="120" customWidth="1"/>
    <col min="1552" max="1552" width="11.85546875" style="120" customWidth="1"/>
    <col min="1553" max="1553" width="14.7109375" style="120" customWidth="1"/>
    <col min="1554" max="1554" width="9" style="120" bestFit="1" customWidth="1"/>
    <col min="1555" max="1794" width="9.140625" style="120"/>
    <col min="1795" max="1795" width="4.7109375" style="120" bestFit="1" customWidth="1"/>
    <col min="1796" max="1796" width="9.7109375" style="120" bestFit="1" customWidth="1"/>
    <col min="1797" max="1797" width="10" style="120" bestFit="1" customWidth="1"/>
    <col min="1798" max="1798" width="8.85546875" style="120" bestFit="1" customWidth="1"/>
    <col min="1799" max="1799" width="22.85546875" style="120" customWidth="1"/>
    <col min="1800" max="1800" width="59.7109375" style="120" bestFit="1" customWidth="1"/>
    <col min="1801" max="1801" width="57.85546875" style="120" bestFit="1" customWidth="1"/>
    <col min="1802" max="1802" width="35.28515625" style="120" bestFit="1" customWidth="1"/>
    <col min="1803" max="1803" width="28.140625" style="120" bestFit="1" customWidth="1"/>
    <col min="1804" max="1804" width="33.140625" style="120" bestFit="1" customWidth="1"/>
    <col min="1805" max="1805" width="26" style="120" bestFit="1" customWidth="1"/>
    <col min="1806" max="1806" width="19.140625" style="120" bestFit="1" customWidth="1"/>
    <col min="1807" max="1807" width="10.42578125" style="120" customWidth="1"/>
    <col min="1808" max="1808" width="11.85546875" style="120" customWidth="1"/>
    <col min="1809" max="1809" width="14.7109375" style="120" customWidth="1"/>
    <col min="1810" max="1810" width="9" style="120" bestFit="1" customWidth="1"/>
    <col min="1811" max="2050" width="9.140625" style="120"/>
    <col min="2051" max="2051" width="4.7109375" style="120" bestFit="1" customWidth="1"/>
    <col min="2052" max="2052" width="9.7109375" style="120" bestFit="1" customWidth="1"/>
    <col min="2053" max="2053" width="10" style="120" bestFit="1" customWidth="1"/>
    <col min="2054" max="2054" width="8.85546875" style="120" bestFit="1" customWidth="1"/>
    <col min="2055" max="2055" width="22.85546875" style="120" customWidth="1"/>
    <col min="2056" max="2056" width="59.7109375" style="120" bestFit="1" customWidth="1"/>
    <col min="2057" max="2057" width="57.85546875" style="120" bestFit="1" customWidth="1"/>
    <col min="2058" max="2058" width="35.28515625" style="120" bestFit="1" customWidth="1"/>
    <col min="2059" max="2059" width="28.140625" style="120" bestFit="1" customWidth="1"/>
    <col min="2060" max="2060" width="33.140625" style="120" bestFit="1" customWidth="1"/>
    <col min="2061" max="2061" width="26" style="120" bestFit="1" customWidth="1"/>
    <col min="2062" max="2062" width="19.140625" style="120" bestFit="1" customWidth="1"/>
    <col min="2063" max="2063" width="10.42578125" style="120" customWidth="1"/>
    <col min="2064" max="2064" width="11.85546875" style="120" customWidth="1"/>
    <col min="2065" max="2065" width="14.7109375" style="120" customWidth="1"/>
    <col min="2066" max="2066" width="9" style="120" bestFit="1" customWidth="1"/>
    <col min="2067" max="2306" width="9.140625" style="120"/>
    <col min="2307" max="2307" width="4.7109375" style="120" bestFit="1" customWidth="1"/>
    <col min="2308" max="2308" width="9.7109375" style="120" bestFit="1" customWidth="1"/>
    <col min="2309" max="2309" width="10" style="120" bestFit="1" customWidth="1"/>
    <col min="2310" max="2310" width="8.85546875" style="120" bestFit="1" customWidth="1"/>
    <col min="2311" max="2311" width="22.85546875" style="120" customWidth="1"/>
    <col min="2312" max="2312" width="59.7109375" style="120" bestFit="1" customWidth="1"/>
    <col min="2313" max="2313" width="57.85546875" style="120" bestFit="1" customWidth="1"/>
    <col min="2314" max="2314" width="35.28515625" style="120" bestFit="1" customWidth="1"/>
    <col min="2315" max="2315" width="28.140625" style="120" bestFit="1" customWidth="1"/>
    <col min="2316" max="2316" width="33.140625" style="120" bestFit="1" customWidth="1"/>
    <col min="2317" max="2317" width="26" style="120" bestFit="1" customWidth="1"/>
    <col min="2318" max="2318" width="19.140625" style="120" bestFit="1" customWidth="1"/>
    <col min="2319" max="2319" width="10.42578125" style="120" customWidth="1"/>
    <col min="2320" max="2320" width="11.85546875" style="120" customWidth="1"/>
    <col min="2321" max="2321" width="14.7109375" style="120" customWidth="1"/>
    <col min="2322" max="2322" width="9" style="120" bestFit="1" customWidth="1"/>
    <col min="2323" max="2562" width="9.140625" style="120"/>
    <col min="2563" max="2563" width="4.7109375" style="120" bestFit="1" customWidth="1"/>
    <col min="2564" max="2564" width="9.7109375" style="120" bestFit="1" customWidth="1"/>
    <col min="2565" max="2565" width="10" style="120" bestFit="1" customWidth="1"/>
    <col min="2566" max="2566" width="8.85546875" style="120" bestFit="1" customWidth="1"/>
    <col min="2567" max="2567" width="22.85546875" style="120" customWidth="1"/>
    <col min="2568" max="2568" width="59.7109375" style="120" bestFit="1" customWidth="1"/>
    <col min="2569" max="2569" width="57.85546875" style="120" bestFit="1" customWidth="1"/>
    <col min="2570" max="2570" width="35.28515625" style="120" bestFit="1" customWidth="1"/>
    <col min="2571" max="2571" width="28.140625" style="120" bestFit="1" customWidth="1"/>
    <col min="2572" max="2572" width="33.140625" style="120" bestFit="1" customWidth="1"/>
    <col min="2573" max="2573" width="26" style="120" bestFit="1" customWidth="1"/>
    <col min="2574" max="2574" width="19.140625" style="120" bestFit="1" customWidth="1"/>
    <col min="2575" max="2575" width="10.42578125" style="120" customWidth="1"/>
    <col min="2576" max="2576" width="11.85546875" style="120" customWidth="1"/>
    <col min="2577" max="2577" width="14.7109375" style="120" customWidth="1"/>
    <col min="2578" max="2578" width="9" style="120" bestFit="1" customWidth="1"/>
    <col min="2579" max="2818" width="9.140625" style="120"/>
    <col min="2819" max="2819" width="4.7109375" style="120" bestFit="1" customWidth="1"/>
    <col min="2820" max="2820" width="9.7109375" style="120" bestFit="1" customWidth="1"/>
    <col min="2821" max="2821" width="10" style="120" bestFit="1" customWidth="1"/>
    <col min="2822" max="2822" width="8.85546875" style="120" bestFit="1" customWidth="1"/>
    <col min="2823" max="2823" width="22.85546875" style="120" customWidth="1"/>
    <col min="2824" max="2824" width="59.7109375" style="120" bestFit="1" customWidth="1"/>
    <col min="2825" max="2825" width="57.85546875" style="120" bestFit="1" customWidth="1"/>
    <col min="2826" max="2826" width="35.28515625" style="120" bestFit="1" customWidth="1"/>
    <col min="2827" max="2827" width="28.140625" style="120" bestFit="1" customWidth="1"/>
    <col min="2828" max="2828" width="33.140625" style="120" bestFit="1" customWidth="1"/>
    <col min="2829" max="2829" width="26" style="120" bestFit="1" customWidth="1"/>
    <col min="2830" max="2830" width="19.140625" style="120" bestFit="1" customWidth="1"/>
    <col min="2831" max="2831" width="10.42578125" style="120" customWidth="1"/>
    <col min="2832" max="2832" width="11.85546875" style="120" customWidth="1"/>
    <col min="2833" max="2833" width="14.7109375" style="120" customWidth="1"/>
    <col min="2834" max="2834" width="9" style="120" bestFit="1" customWidth="1"/>
    <col min="2835" max="3074" width="9.140625" style="120"/>
    <col min="3075" max="3075" width="4.7109375" style="120" bestFit="1" customWidth="1"/>
    <col min="3076" max="3076" width="9.7109375" style="120" bestFit="1" customWidth="1"/>
    <col min="3077" max="3077" width="10" style="120" bestFit="1" customWidth="1"/>
    <col min="3078" max="3078" width="8.85546875" style="120" bestFit="1" customWidth="1"/>
    <col min="3079" max="3079" width="22.85546875" style="120" customWidth="1"/>
    <col min="3080" max="3080" width="59.7109375" style="120" bestFit="1" customWidth="1"/>
    <col min="3081" max="3081" width="57.85546875" style="120" bestFit="1" customWidth="1"/>
    <col min="3082" max="3082" width="35.28515625" style="120" bestFit="1" customWidth="1"/>
    <col min="3083" max="3083" width="28.140625" style="120" bestFit="1" customWidth="1"/>
    <col min="3084" max="3084" width="33.140625" style="120" bestFit="1" customWidth="1"/>
    <col min="3085" max="3085" width="26" style="120" bestFit="1" customWidth="1"/>
    <col min="3086" max="3086" width="19.140625" style="120" bestFit="1" customWidth="1"/>
    <col min="3087" max="3087" width="10.42578125" style="120" customWidth="1"/>
    <col min="3088" max="3088" width="11.85546875" style="120" customWidth="1"/>
    <col min="3089" max="3089" width="14.7109375" style="120" customWidth="1"/>
    <col min="3090" max="3090" width="9" style="120" bestFit="1" customWidth="1"/>
    <col min="3091" max="3330" width="9.140625" style="120"/>
    <col min="3331" max="3331" width="4.7109375" style="120" bestFit="1" customWidth="1"/>
    <col min="3332" max="3332" width="9.7109375" style="120" bestFit="1" customWidth="1"/>
    <col min="3333" max="3333" width="10" style="120" bestFit="1" customWidth="1"/>
    <col min="3334" max="3334" width="8.85546875" style="120" bestFit="1" customWidth="1"/>
    <col min="3335" max="3335" width="22.85546875" style="120" customWidth="1"/>
    <col min="3336" max="3336" width="59.7109375" style="120" bestFit="1" customWidth="1"/>
    <col min="3337" max="3337" width="57.85546875" style="120" bestFit="1" customWidth="1"/>
    <col min="3338" max="3338" width="35.28515625" style="120" bestFit="1" customWidth="1"/>
    <col min="3339" max="3339" width="28.140625" style="120" bestFit="1" customWidth="1"/>
    <col min="3340" max="3340" width="33.140625" style="120" bestFit="1" customWidth="1"/>
    <col min="3341" max="3341" width="26" style="120" bestFit="1" customWidth="1"/>
    <col min="3342" max="3342" width="19.140625" style="120" bestFit="1" customWidth="1"/>
    <col min="3343" max="3343" width="10.42578125" style="120" customWidth="1"/>
    <col min="3344" max="3344" width="11.85546875" style="120" customWidth="1"/>
    <col min="3345" max="3345" width="14.7109375" style="120" customWidth="1"/>
    <col min="3346" max="3346" width="9" style="120" bestFit="1" customWidth="1"/>
    <col min="3347" max="3586" width="9.140625" style="120"/>
    <col min="3587" max="3587" width="4.7109375" style="120" bestFit="1" customWidth="1"/>
    <col min="3588" max="3588" width="9.7109375" style="120" bestFit="1" customWidth="1"/>
    <col min="3589" max="3589" width="10" style="120" bestFit="1" customWidth="1"/>
    <col min="3590" max="3590" width="8.85546875" style="120" bestFit="1" customWidth="1"/>
    <col min="3591" max="3591" width="22.85546875" style="120" customWidth="1"/>
    <col min="3592" max="3592" width="59.7109375" style="120" bestFit="1" customWidth="1"/>
    <col min="3593" max="3593" width="57.85546875" style="120" bestFit="1" customWidth="1"/>
    <col min="3594" max="3594" width="35.28515625" style="120" bestFit="1" customWidth="1"/>
    <col min="3595" max="3595" width="28.140625" style="120" bestFit="1" customWidth="1"/>
    <col min="3596" max="3596" width="33.140625" style="120" bestFit="1" customWidth="1"/>
    <col min="3597" max="3597" width="26" style="120" bestFit="1" customWidth="1"/>
    <col min="3598" max="3598" width="19.140625" style="120" bestFit="1" customWidth="1"/>
    <col min="3599" max="3599" width="10.42578125" style="120" customWidth="1"/>
    <col min="3600" max="3600" width="11.85546875" style="120" customWidth="1"/>
    <col min="3601" max="3601" width="14.7109375" style="120" customWidth="1"/>
    <col min="3602" max="3602" width="9" style="120" bestFit="1" customWidth="1"/>
    <col min="3603" max="3842" width="9.140625" style="120"/>
    <col min="3843" max="3843" width="4.7109375" style="120" bestFit="1" customWidth="1"/>
    <col min="3844" max="3844" width="9.7109375" style="120" bestFit="1" customWidth="1"/>
    <col min="3845" max="3845" width="10" style="120" bestFit="1" customWidth="1"/>
    <col min="3846" max="3846" width="8.85546875" style="120" bestFit="1" customWidth="1"/>
    <col min="3847" max="3847" width="22.85546875" style="120" customWidth="1"/>
    <col min="3848" max="3848" width="59.7109375" style="120" bestFit="1" customWidth="1"/>
    <col min="3849" max="3849" width="57.85546875" style="120" bestFit="1" customWidth="1"/>
    <col min="3850" max="3850" width="35.28515625" style="120" bestFit="1" customWidth="1"/>
    <col min="3851" max="3851" width="28.140625" style="120" bestFit="1" customWidth="1"/>
    <col min="3852" max="3852" width="33.140625" style="120" bestFit="1" customWidth="1"/>
    <col min="3853" max="3853" width="26" style="120" bestFit="1" customWidth="1"/>
    <col min="3854" max="3854" width="19.140625" style="120" bestFit="1" customWidth="1"/>
    <col min="3855" max="3855" width="10.42578125" style="120" customWidth="1"/>
    <col min="3856" max="3856" width="11.85546875" style="120" customWidth="1"/>
    <col min="3857" max="3857" width="14.7109375" style="120" customWidth="1"/>
    <col min="3858" max="3858" width="9" style="120" bestFit="1" customWidth="1"/>
    <col min="3859" max="4098" width="9.140625" style="120"/>
    <col min="4099" max="4099" width="4.7109375" style="120" bestFit="1" customWidth="1"/>
    <col min="4100" max="4100" width="9.7109375" style="120" bestFit="1" customWidth="1"/>
    <col min="4101" max="4101" width="10" style="120" bestFit="1" customWidth="1"/>
    <col min="4102" max="4102" width="8.85546875" style="120" bestFit="1" customWidth="1"/>
    <col min="4103" max="4103" width="22.85546875" style="120" customWidth="1"/>
    <col min="4104" max="4104" width="59.7109375" style="120" bestFit="1" customWidth="1"/>
    <col min="4105" max="4105" width="57.85546875" style="120" bestFit="1" customWidth="1"/>
    <col min="4106" max="4106" width="35.28515625" style="120" bestFit="1" customWidth="1"/>
    <col min="4107" max="4107" width="28.140625" style="120" bestFit="1" customWidth="1"/>
    <col min="4108" max="4108" width="33.140625" style="120" bestFit="1" customWidth="1"/>
    <col min="4109" max="4109" width="26" style="120" bestFit="1" customWidth="1"/>
    <col min="4110" max="4110" width="19.140625" style="120" bestFit="1" customWidth="1"/>
    <col min="4111" max="4111" width="10.42578125" style="120" customWidth="1"/>
    <col min="4112" max="4112" width="11.85546875" style="120" customWidth="1"/>
    <col min="4113" max="4113" width="14.7109375" style="120" customWidth="1"/>
    <col min="4114" max="4114" width="9" style="120" bestFit="1" customWidth="1"/>
    <col min="4115" max="4354" width="9.140625" style="120"/>
    <col min="4355" max="4355" width="4.7109375" style="120" bestFit="1" customWidth="1"/>
    <col min="4356" max="4356" width="9.7109375" style="120" bestFit="1" customWidth="1"/>
    <col min="4357" max="4357" width="10" style="120" bestFit="1" customWidth="1"/>
    <col min="4358" max="4358" width="8.85546875" style="120" bestFit="1" customWidth="1"/>
    <col min="4359" max="4359" width="22.85546875" style="120" customWidth="1"/>
    <col min="4360" max="4360" width="59.7109375" style="120" bestFit="1" customWidth="1"/>
    <col min="4361" max="4361" width="57.85546875" style="120" bestFit="1" customWidth="1"/>
    <col min="4362" max="4362" width="35.28515625" style="120" bestFit="1" customWidth="1"/>
    <col min="4363" max="4363" width="28.140625" style="120" bestFit="1" customWidth="1"/>
    <col min="4364" max="4364" width="33.140625" style="120" bestFit="1" customWidth="1"/>
    <col min="4365" max="4365" width="26" style="120" bestFit="1" customWidth="1"/>
    <col min="4366" max="4366" width="19.140625" style="120" bestFit="1" customWidth="1"/>
    <col min="4367" max="4367" width="10.42578125" style="120" customWidth="1"/>
    <col min="4368" max="4368" width="11.85546875" style="120" customWidth="1"/>
    <col min="4369" max="4369" width="14.7109375" style="120" customWidth="1"/>
    <col min="4370" max="4370" width="9" style="120" bestFit="1" customWidth="1"/>
    <col min="4371" max="4610" width="9.140625" style="120"/>
    <col min="4611" max="4611" width="4.7109375" style="120" bestFit="1" customWidth="1"/>
    <col min="4612" max="4612" width="9.7109375" style="120" bestFit="1" customWidth="1"/>
    <col min="4613" max="4613" width="10" style="120" bestFit="1" customWidth="1"/>
    <col min="4614" max="4614" width="8.85546875" style="120" bestFit="1" customWidth="1"/>
    <col min="4615" max="4615" width="22.85546875" style="120" customWidth="1"/>
    <col min="4616" max="4616" width="59.7109375" style="120" bestFit="1" customWidth="1"/>
    <col min="4617" max="4617" width="57.85546875" style="120" bestFit="1" customWidth="1"/>
    <col min="4618" max="4618" width="35.28515625" style="120" bestFit="1" customWidth="1"/>
    <col min="4619" max="4619" width="28.140625" style="120" bestFit="1" customWidth="1"/>
    <col min="4620" max="4620" width="33.140625" style="120" bestFit="1" customWidth="1"/>
    <col min="4621" max="4621" width="26" style="120" bestFit="1" customWidth="1"/>
    <col min="4622" max="4622" width="19.140625" style="120" bestFit="1" customWidth="1"/>
    <col min="4623" max="4623" width="10.42578125" style="120" customWidth="1"/>
    <col min="4624" max="4624" width="11.85546875" style="120" customWidth="1"/>
    <col min="4625" max="4625" width="14.7109375" style="120" customWidth="1"/>
    <col min="4626" max="4626" width="9" style="120" bestFit="1" customWidth="1"/>
    <col min="4627" max="4866" width="9.140625" style="120"/>
    <col min="4867" max="4867" width="4.7109375" style="120" bestFit="1" customWidth="1"/>
    <col min="4868" max="4868" width="9.7109375" style="120" bestFit="1" customWidth="1"/>
    <col min="4869" max="4869" width="10" style="120" bestFit="1" customWidth="1"/>
    <col min="4870" max="4870" width="8.85546875" style="120" bestFit="1" customWidth="1"/>
    <col min="4871" max="4871" width="22.85546875" style="120" customWidth="1"/>
    <col min="4872" max="4872" width="59.7109375" style="120" bestFit="1" customWidth="1"/>
    <col min="4873" max="4873" width="57.85546875" style="120" bestFit="1" customWidth="1"/>
    <col min="4874" max="4874" width="35.28515625" style="120" bestFit="1" customWidth="1"/>
    <col min="4875" max="4875" width="28.140625" style="120" bestFit="1" customWidth="1"/>
    <col min="4876" max="4876" width="33.140625" style="120" bestFit="1" customWidth="1"/>
    <col min="4877" max="4877" width="26" style="120" bestFit="1" customWidth="1"/>
    <col min="4878" max="4878" width="19.140625" style="120" bestFit="1" customWidth="1"/>
    <col min="4879" max="4879" width="10.42578125" style="120" customWidth="1"/>
    <col min="4880" max="4880" width="11.85546875" style="120" customWidth="1"/>
    <col min="4881" max="4881" width="14.7109375" style="120" customWidth="1"/>
    <col min="4882" max="4882" width="9" style="120" bestFit="1" customWidth="1"/>
    <col min="4883" max="5122" width="9.140625" style="120"/>
    <col min="5123" max="5123" width="4.7109375" style="120" bestFit="1" customWidth="1"/>
    <col min="5124" max="5124" width="9.7109375" style="120" bestFit="1" customWidth="1"/>
    <col min="5125" max="5125" width="10" style="120" bestFit="1" customWidth="1"/>
    <col min="5126" max="5126" width="8.85546875" style="120" bestFit="1" customWidth="1"/>
    <col min="5127" max="5127" width="22.85546875" style="120" customWidth="1"/>
    <col min="5128" max="5128" width="59.7109375" style="120" bestFit="1" customWidth="1"/>
    <col min="5129" max="5129" width="57.85546875" style="120" bestFit="1" customWidth="1"/>
    <col min="5130" max="5130" width="35.28515625" style="120" bestFit="1" customWidth="1"/>
    <col min="5131" max="5131" width="28.140625" style="120" bestFit="1" customWidth="1"/>
    <col min="5132" max="5132" width="33.140625" style="120" bestFit="1" customWidth="1"/>
    <col min="5133" max="5133" width="26" style="120" bestFit="1" customWidth="1"/>
    <col min="5134" max="5134" width="19.140625" style="120" bestFit="1" customWidth="1"/>
    <col min="5135" max="5135" width="10.42578125" style="120" customWidth="1"/>
    <col min="5136" max="5136" width="11.85546875" style="120" customWidth="1"/>
    <col min="5137" max="5137" width="14.7109375" style="120" customWidth="1"/>
    <col min="5138" max="5138" width="9" style="120" bestFit="1" customWidth="1"/>
    <col min="5139" max="5378" width="9.140625" style="120"/>
    <col min="5379" max="5379" width="4.7109375" style="120" bestFit="1" customWidth="1"/>
    <col min="5380" max="5380" width="9.7109375" style="120" bestFit="1" customWidth="1"/>
    <col min="5381" max="5381" width="10" style="120" bestFit="1" customWidth="1"/>
    <col min="5382" max="5382" width="8.85546875" style="120" bestFit="1" customWidth="1"/>
    <col min="5383" max="5383" width="22.85546875" style="120" customWidth="1"/>
    <col min="5384" max="5384" width="59.7109375" style="120" bestFit="1" customWidth="1"/>
    <col min="5385" max="5385" width="57.85546875" style="120" bestFit="1" customWidth="1"/>
    <col min="5386" max="5386" width="35.28515625" style="120" bestFit="1" customWidth="1"/>
    <col min="5387" max="5387" width="28.140625" style="120" bestFit="1" customWidth="1"/>
    <col min="5388" max="5388" width="33.140625" style="120" bestFit="1" customWidth="1"/>
    <col min="5389" max="5389" width="26" style="120" bestFit="1" customWidth="1"/>
    <col min="5390" max="5390" width="19.140625" style="120" bestFit="1" customWidth="1"/>
    <col min="5391" max="5391" width="10.42578125" style="120" customWidth="1"/>
    <col min="5392" max="5392" width="11.85546875" style="120" customWidth="1"/>
    <col min="5393" max="5393" width="14.7109375" style="120" customWidth="1"/>
    <col min="5394" max="5394" width="9" style="120" bestFit="1" customWidth="1"/>
    <col min="5395" max="5634" width="9.140625" style="120"/>
    <col min="5635" max="5635" width="4.7109375" style="120" bestFit="1" customWidth="1"/>
    <col min="5636" max="5636" width="9.7109375" style="120" bestFit="1" customWidth="1"/>
    <col min="5637" max="5637" width="10" style="120" bestFit="1" customWidth="1"/>
    <col min="5638" max="5638" width="8.85546875" style="120" bestFit="1" customWidth="1"/>
    <col min="5639" max="5639" width="22.85546875" style="120" customWidth="1"/>
    <col min="5640" max="5640" width="59.7109375" style="120" bestFit="1" customWidth="1"/>
    <col min="5641" max="5641" width="57.85546875" style="120" bestFit="1" customWidth="1"/>
    <col min="5642" max="5642" width="35.28515625" style="120" bestFit="1" customWidth="1"/>
    <col min="5643" max="5643" width="28.140625" style="120" bestFit="1" customWidth="1"/>
    <col min="5644" max="5644" width="33.140625" style="120" bestFit="1" customWidth="1"/>
    <col min="5645" max="5645" width="26" style="120" bestFit="1" customWidth="1"/>
    <col min="5646" max="5646" width="19.140625" style="120" bestFit="1" customWidth="1"/>
    <col min="5647" max="5647" width="10.42578125" style="120" customWidth="1"/>
    <col min="5648" max="5648" width="11.85546875" style="120" customWidth="1"/>
    <col min="5649" max="5649" width="14.7109375" style="120" customWidth="1"/>
    <col min="5650" max="5650" width="9" style="120" bestFit="1" customWidth="1"/>
    <col min="5651" max="5890" width="9.140625" style="120"/>
    <col min="5891" max="5891" width="4.7109375" style="120" bestFit="1" customWidth="1"/>
    <col min="5892" max="5892" width="9.7109375" style="120" bestFit="1" customWidth="1"/>
    <col min="5893" max="5893" width="10" style="120" bestFit="1" customWidth="1"/>
    <col min="5894" max="5894" width="8.85546875" style="120" bestFit="1" customWidth="1"/>
    <col min="5895" max="5895" width="22.85546875" style="120" customWidth="1"/>
    <col min="5896" max="5896" width="59.7109375" style="120" bestFit="1" customWidth="1"/>
    <col min="5897" max="5897" width="57.85546875" style="120" bestFit="1" customWidth="1"/>
    <col min="5898" max="5898" width="35.28515625" style="120" bestFit="1" customWidth="1"/>
    <col min="5899" max="5899" width="28.140625" style="120" bestFit="1" customWidth="1"/>
    <col min="5900" max="5900" width="33.140625" style="120" bestFit="1" customWidth="1"/>
    <col min="5901" max="5901" width="26" style="120" bestFit="1" customWidth="1"/>
    <col min="5902" max="5902" width="19.140625" style="120" bestFit="1" customWidth="1"/>
    <col min="5903" max="5903" width="10.42578125" style="120" customWidth="1"/>
    <col min="5904" max="5904" width="11.85546875" style="120" customWidth="1"/>
    <col min="5905" max="5905" width="14.7109375" style="120" customWidth="1"/>
    <col min="5906" max="5906" width="9" style="120" bestFit="1" customWidth="1"/>
    <col min="5907" max="6146" width="9.140625" style="120"/>
    <col min="6147" max="6147" width="4.7109375" style="120" bestFit="1" customWidth="1"/>
    <col min="6148" max="6148" width="9.7109375" style="120" bestFit="1" customWidth="1"/>
    <col min="6149" max="6149" width="10" style="120" bestFit="1" customWidth="1"/>
    <col min="6150" max="6150" width="8.85546875" style="120" bestFit="1" customWidth="1"/>
    <col min="6151" max="6151" width="22.85546875" style="120" customWidth="1"/>
    <col min="6152" max="6152" width="59.7109375" style="120" bestFit="1" customWidth="1"/>
    <col min="6153" max="6153" width="57.85546875" style="120" bestFit="1" customWidth="1"/>
    <col min="6154" max="6154" width="35.28515625" style="120" bestFit="1" customWidth="1"/>
    <col min="6155" max="6155" width="28.140625" style="120" bestFit="1" customWidth="1"/>
    <col min="6156" max="6156" width="33.140625" style="120" bestFit="1" customWidth="1"/>
    <col min="6157" max="6157" width="26" style="120" bestFit="1" customWidth="1"/>
    <col min="6158" max="6158" width="19.140625" style="120" bestFit="1" customWidth="1"/>
    <col min="6159" max="6159" width="10.42578125" style="120" customWidth="1"/>
    <col min="6160" max="6160" width="11.85546875" style="120" customWidth="1"/>
    <col min="6161" max="6161" width="14.7109375" style="120" customWidth="1"/>
    <col min="6162" max="6162" width="9" style="120" bestFit="1" customWidth="1"/>
    <col min="6163" max="6402" width="9.140625" style="120"/>
    <col min="6403" max="6403" width="4.7109375" style="120" bestFit="1" customWidth="1"/>
    <col min="6404" max="6404" width="9.7109375" style="120" bestFit="1" customWidth="1"/>
    <col min="6405" max="6405" width="10" style="120" bestFit="1" customWidth="1"/>
    <col min="6406" max="6406" width="8.85546875" style="120" bestFit="1" customWidth="1"/>
    <col min="6407" max="6407" width="22.85546875" style="120" customWidth="1"/>
    <col min="6408" max="6408" width="59.7109375" style="120" bestFit="1" customWidth="1"/>
    <col min="6409" max="6409" width="57.85546875" style="120" bestFit="1" customWidth="1"/>
    <col min="6410" max="6410" width="35.28515625" style="120" bestFit="1" customWidth="1"/>
    <col min="6411" max="6411" width="28.140625" style="120" bestFit="1" customWidth="1"/>
    <col min="6412" max="6412" width="33.140625" style="120" bestFit="1" customWidth="1"/>
    <col min="6413" max="6413" width="26" style="120" bestFit="1" customWidth="1"/>
    <col min="6414" max="6414" width="19.140625" style="120" bestFit="1" customWidth="1"/>
    <col min="6415" max="6415" width="10.42578125" style="120" customWidth="1"/>
    <col min="6416" max="6416" width="11.85546875" style="120" customWidth="1"/>
    <col min="6417" max="6417" width="14.7109375" style="120" customWidth="1"/>
    <col min="6418" max="6418" width="9" style="120" bestFit="1" customWidth="1"/>
    <col min="6419" max="6658" width="9.140625" style="120"/>
    <col min="6659" max="6659" width="4.7109375" style="120" bestFit="1" customWidth="1"/>
    <col min="6660" max="6660" width="9.7109375" style="120" bestFit="1" customWidth="1"/>
    <col min="6661" max="6661" width="10" style="120" bestFit="1" customWidth="1"/>
    <col min="6662" max="6662" width="8.85546875" style="120" bestFit="1" customWidth="1"/>
    <col min="6663" max="6663" width="22.85546875" style="120" customWidth="1"/>
    <col min="6664" max="6664" width="59.7109375" style="120" bestFit="1" customWidth="1"/>
    <col min="6665" max="6665" width="57.85546875" style="120" bestFit="1" customWidth="1"/>
    <col min="6666" max="6666" width="35.28515625" style="120" bestFit="1" customWidth="1"/>
    <col min="6667" max="6667" width="28.140625" style="120" bestFit="1" customWidth="1"/>
    <col min="6668" max="6668" width="33.140625" style="120" bestFit="1" customWidth="1"/>
    <col min="6669" max="6669" width="26" style="120" bestFit="1" customWidth="1"/>
    <col min="6670" max="6670" width="19.140625" style="120" bestFit="1" customWidth="1"/>
    <col min="6671" max="6671" width="10.42578125" style="120" customWidth="1"/>
    <col min="6672" max="6672" width="11.85546875" style="120" customWidth="1"/>
    <col min="6673" max="6673" width="14.7109375" style="120" customWidth="1"/>
    <col min="6674" max="6674" width="9" style="120" bestFit="1" customWidth="1"/>
    <col min="6675" max="6914" width="9.140625" style="120"/>
    <col min="6915" max="6915" width="4.7109375" style="120" bestFit="1" customWidth="1"/>
    <col min="6916" max="6916" width="9.7109375" style="120" bestFit="1" customWidth="1"/>
    <col min="6917" max="6917" width="10" style="120" bestFit="1" customWidth="1"/>
    <col min="6918" max="6918" width="8.85546875" style="120" bestFit="1" customWidth="1"/>
    <col min="6919" max="6919" width="22.85546875" style="120" customWidth="1"/>
    <col min="6920" max="6920" width="59.7109375" style="120" bestFit="1" customWidth="1"/>
    <col min="6921" max="6921" width="57.85546875" style="120" bestFit="1" customWidth="1"/>
    <col min="6922" max="6922" width="35.28515625" style="120" bestFit="1" customWidth="1"/>
    <col min="6923" max="6923" width="28.140625" style="120" bestFit="1" customWidth="1"/>
    <col min="6924" max="6924" width="33.140625" style="120" bestFit="1" customWidth="1"/>
    <col min="6925" max="6925" width="26" style="120" bestFit="1" customWidth="1"/>
    <col min="6926" max="6926" width="19.140625" style="120" bestFit="1" customWidth="1"/>
    <col min="6927" max="6927" width="10.42578125" style="120" customWidth="1"/>
    <col min="6928" max="6928" width="11.85546875" style="120" customWidth="1"/>
    <col min="6929" max="6929" width="14.7109375" style="120" customWidth="1"/>
    <col min="6930" max="6930" width="9" style="120" bestFit="1" customWidth="1"/>
    <col min="6931" max="7170" width="9.140625" style="120"/>
    <col min="7171" max="7171" width="4.7109375" style="120" bestFit="1" customWidth="1"/>
    <col min="7172" max="7172" width="9.7109375" style="120" bestFit="1" customWidth="1"/>
    <col min="7173" max="7173" width="10" style="120" bestFit="1" customWidth="1"/>
    <col min="7174" max="7174" width="8.85546875" style="120" bestFit="1" customWidth="1"/>
    <col min="7175" max="7175" width="22.85546875" style="120" customWidth="1"/>
    <col min="7176" max="7176" width="59.7109375" style="120" bestFit="1" customWidth="1"/>
    <col min="7177" max="7177" width="57.85546875" style="120" bestFit="1" customWidth="1"/>
    <col min="7178" max="7178" width="35.28515625" style="120" bestFit="1" customWidth="1"/>
    <col min="7179" max="7179" width="28.140625" style="120" bestFit="1" customWidth="1"/>
    <col min="7180" max="7180" width="33.140625" style="120" bestFit="1" customWidth="1"/>
    <col min="7181" max="7181" width="26" style="120" bestFit="1" customWidth="1"/>
    <col min="7182" max="7182" width="19.140625" style="120" bestFit="1" customWidth="1"/>
    <col min="7183" max="7183" width="10.42578125" style="120" customWidth="1"/>
    <col min="7184" max="7184" width="11.85546875" style="120" customWidth="1"/>
    <col min="7185" max="7185" width="14.7109375" style="120" customWidth="1"/>
    <col min="7186" max="7186" width="9" style="120" bestFit="1" customWidth="1"/>
    <col min="7187" max="7426" width="9.140625" style="120"/>
    <col min="7427" max="7427" width="4.7109375" style="120" bestFit="1" customWidth="1"/>
    <col min="7428" max="7428" width="9.7109375" style="120" bestFit="1" customWidth="1"/>
    <col min="7429" max="7429" width="10" style="120" bestFit="1" customWidth="1"/>
    <col min="7430" max="7430" width="8.85546875" style="120" bestFit="1" customWidth="1"/>
    <col min="7431" max="7431" width="22.85546875" style="120" customWidth="1"/>
    <col min="7432" max="7432" width="59.7109375" style="120" bestFit="1" customWidth="1"/>
    <col min="7433" max="7433" width="57.85546875" style="120" bestFit="1" customWidth="1"/>
    <col min="7434" max="7434" width="35.28515625" style="120" bestFit="1" customWidth="1"/>
    <col min="7435" max="7435" width="28.140625" style="120" bestFit="1" customWidth="1"/>
    <col min="7436" max="7436" width="33.140625" style="120" bestFit="1" customWidth="1"/>
    <col min="7437" max="7437" width="26" style="120" bestFit="1" customWidth="1"/>
    <col min="7438" max="7438" width="19.140625" style="120" bestFit="1" customWidth="1"/>
    <col min="7439" max="7439" width="10.42578125" style="120" customWidth="1"/>
    <col min="7440" max="7440" width="11.85546875" style="120" customWidth="1"/>
    <col min="7441" max="7441" width="14.7109375" style="120" customWidth="1"/>
    <col min="7442" max="7442" width="9" style="120" bestFit="1" customWidth="1"/>
    <col min="7443" max="7682" width="9.140625" style="120"/>
    <col min="7683" max="7683" width="4.7109375" style="120" bestFit="1" customWidth="1"/>
    <col min="7684" max="7684" width="9.7109375" style="120" bestFit="1" customWidth="1"/>
    <col min="7685" max="7685" width="10" style="120" bestFit="1" customWidth="1"/>
    <col min="7686" max="7686" width="8.85546875" style="120" bestFit="1" customWidth="1"/>
    <col min="7687" max="7687" width="22.85546875" style="120" customWidth="1"/>
    <col min="7688" max="7688" width="59.7109375" style="120" bestFit="1" customWidth="1"/>
    <col min="7689" max="7689" width="57.85546875" style="120" bestFit="1" customWidth="1"/>
    <col min="7690" max="7690" width="35.28515625" style="120" bestFit="1" customWidth="1"/>
    <col min="7691" max="7691" width="28.140625" style="120" bestFit="1" customWidth="1"/>
    <col min="7692" max="7692" width="33.140625" style="120" bestFit="1" customWidth="1"/>
    <col min="7693" max="7693" width="26" style="120" bestFit="1" customWidth="1"/>
    <col min="7694" max="7694" width="19.140625" style="120" bestFit="1" customWidth="1"/>
    <col min="7695" max="7695" width="10.42578125" style="120" customWidth="1"/>
    <col min="7696" max="7696" width="11.85546875" style="120" customWidth="1"/>
    <col min="7697" max="7697" width="14.7109375" style="120" customWidth="1"/>
    <col min="7698" max="7698" width="9" style="120" bestFit="1" customWidth="1"/>
    <col min="7699" max="7938" width="9.140625" style="120"/>
    <col min="7939" max="7939" width="4.7109375" style="120" bestFit="1" customWidth="1"/>
    <col min="7940" max="7940" width="9.7109375" style="120" bestFit="1" customWidth="1"/>
    <col min="7941" max="7941" width="10" style="120" bestFit="1" customWidth="1"/>
    <col min="7942" max="7942" width="8.85546875" style="120" bestFit="1" customWidth="1"/>
    <col min="7943" max="7943" width="22.85546875" style="120" customWidth="1"/>
    <col min="7944" max="7944" width="59.7109375" style="120" bestFit="1" customWidth="1"/>
    <col min="7945" max="7945" width="57.85546875" style="120" bestFit="1" customWidth="1"/>
    <col min="7946" max="7946" width="35.28515625" style="120" bestFit="1" customWidth="1"/>
    <col min="7947" max="7947" width="28.140625" style="120" bestFit="1" customWidth="1"/>
    <col min="7948" max="7948" width="33.140625" style="120" bestFit="1" customWidth="1"/>
    <col min="7949" max="7949" width="26" style="120" bestFit="1" customWidth="1"/>
    <col min="7950" max="7950" width="19.140625" style="120" bestFit="1" customWidth="1"/>
    <col min="7951" max="7951" width="10.42578125" style="120" customWidth="1"/>
    <col min="7952" max="7952" width="11.85546875" style="120" customWidth="1"/>
    <col min="7953" max="7953" width="14.7109375" style="120" customWidth="1"/>
    <col min="7954" max="7954" width="9" style="120" bestFit="1" customWidth="1"/>
    <col min="7955" max="8194" width="9.140625" style="120"/>
    <col min="8195" max="8195" width="4.7109375" style="120" bestFit="1" customWidth="1"/>
    <col min="8196" max="8196" width="9.7109375" style="120" bestFit="1" customWidth="1"/>
    <col min="8197" max="8197" width="10" style="120" bestFit="1" customWidth="1"/>
    <col min="8198" max="8198" width="8.85546875" style="120" bestFit="1" customWidth="1"/>
    <col min="8199" max="8199" width="22.85546875" style="120" customWidth="1"/>
    <col min="8200" max="8200" width="59.7109375" style="120" bestFit="1" customWidth="1"/>
    <col min="8201" max="8201" width="57.85546875" style="120" bestFit="1" customWidth="1"/>
    <col min="8202" max="8202" width="35.28515625" style="120" bestFit="1" customWidth="1"/>
    <col min="8203" max="8203" width="28.140625" style="120" bestFit="1" customWidth="1"/>
    <col min="8204" max="8204" width="33.140625" style="120" bestFit="1" customWidth="1"/>
    <col min="8205" max="8205" width="26" style="120" bestFit="1" customWidth="1"/>
    <col min="8206" max="8206" width="19.140625" style="120" bestFit="1" customWidth="1"/>
    <col min="8207" max="8207" width="10.42578125" style="120" customWidth="1"/>
    <col min="8208" max="8208" width="11.85546875" style="120" customWidth="1"/>
    <col min="8209" max="8209" width="14.7109375" style="120" customWidth="1"/>
    <col min="8210" max="8210" width="9" style="120" bestFit="1" customWidth="1"/>
    <col min="8211" max="8450" width="9.140625" style="120"/>
    <col min="8451" max="8451" width="4.7109375" style="120" bestFit="1" customWidth="1"/>
    <col min="8452" max="8452" width="9.7109375" style="120" bestFit="1" customWidth="1"/>
    <col min="8453" max="8453" width="10" style="120" bestFit="1" customWidth="1"/>
    <col min="8454" max="8454" width="8.85546875" style="120" bestFit="1" customWidth="1"/>
    <col min="8455" max="8455" width="22.85546875" style="120" customWidth="1"/>
    <col min="8456" max="8456" width="59.7109375" style="120" bestFit="1" customWidth="1"/>
    <col min="8457" max="8457" width="57.85546875" style="120" bestFit="1" customWidth="1"/>
    <col min="8458" max="8458" width="35.28515625" style="120" bestFit="1" customWidth="1"/>
    <col min="8459" max="8459" width="28.140625" style="120" bestFit="1" customWidth="1"/>
    <col min="8460" max="8460" width="33.140625" style="120" bestFit="1" customWidth="1"/>
    <col min="8461" max="8461" width="26" style="120" bestFit="1" customWidth="1"/>
    <col min="8462" max="8462" width="19.140625" style="120" bestFit="1" customWidth="1"/>
    <col min="8463" max="8463" width="10.42578125" style="120" customWidth="1"/>
    <col min="8464" max="8464" width="11.85546875" style="120" customWidth="1"/>
    <col min="8465" max="8465" width="14.7109375" style="120" customWidth="1"/>
    <col min="8466" max="8466" width="9" style="120" bestFit="1" customWidth="1"/>
    <col min="8467" max="8706" width="9.140625" style="120"/>
    <col min="8707" max="8707" width="4.7109375" style="120" bestFit="1" customWidth="1"/>
    <col min="8708" max="8708" width="9.7109375" style="120" bestFit="1" customWidth="1"/>
    <col min="8709" max="8709" width="10" style="120" bestFit="1" customWidth="1"/>
    <col min="8710" max="8710" width="8.85546875" style="120" bestFit="1" customWidth="1"/>
    <col min="8711" max="8711" width="22.85546875" style="120" customWidth="1"/>
    <col min="8712" max="8712" width="59.7109375" style="120" bestFit="1" customWidth="1"/>
    <col min="8713" max="8713" width="57.85546875" style="120" bestFit="1" customWidth="1"/>
    <col min="8714" max="8714" width="35.28515625" style="120" bestFit="1" customWidth="1"/>
    <col min="8715" max="8715" width="28.140625" style="120" bestFit="1" customWidth="1"/>
    <col min="8716" max="8716" width="33.140625" style="120" bestFit="1" customWidth="1"/>
    <col min="8717" max="8717" width="26" style="120" bestFit="1" customWidth="1"/>
    <col min="8718" max="8718" width="19.140625" style="120" bestFit="1" customWidth="1"/>
    <col min="8719" max="8719" width="10.42578125" style="120" customWidth="1"/>
    <col min="8720" max="8720" width="11.85546875" style="120" customWidth="1"/>
    <col min="8721" max="8721" width="14.7109375" style="120" customWidth="1"/>
    <col min="8722" max="8722" width="9" style="120" bestFit="1" customWidth="1"/>
    <col min="8723" max="8962" width="9.140625" style="120"/>
    <col min="8963" max="8963" width="4.7109375" style="120" bestFit="1" customWidth="1"/>
    <col min="8964" max="8964" width="9.7109375" style="120" bestFit="1" customWidth="1"/>
    <col min="8965" max="8965" width="10" style="120" bestFit="1" customWidth="1"/>
    <col min="8966" max="8966" width="8.85546875" style="120" bestFit="1" customWidth="1"/>
    <col min="8967" max="8967" width="22.85546875" style="120" customWidth="1"/>
    <col min="8968" max="8968" width="59.7109375" style="120" bestFit="1" customWidth="1"/>
    <col min="8969" max="8969" width="57.85546875" style="120" bestFit="1" customWidth="1"/>
    <col min="8970" max="8970" width="35.28515625" style="120" bestFit="1" customWidth="1"/>
    <col min="8971" max="8971" width="28.140625" style="120" bestFit="1" customWidth="1"/>
    <col min="8972" max="8972" width="33.140625" style="120" bestFit="1" customWidth="1"/>
    <col min="8973" max="8973" width="26" style="120" bestFit="1" customWidth="1"/>
    <col min="8974" max="8974" width="19.140625" style="120" bestFit="1" customWidth="1"/>
    <col min="8975" max="8975" width="10.42578125" style="120" customWidth="1"/>
    <col min="8976" max="8976" width="11.85546875" style="120" customWidth="1"/>
    <col min="8977" max="8977" width="14.7109375" style="120" customWidth="1"/>
    <col min="8978" max="8978" width="9" style="120" bestFit="1" customWidth="1"/>
    <col min="8979" max="9218" width="9.140625" style="120"/>
    <col min="9219" max="9219" width="4.7109375" style="120" bestFit="1" customWidth="1"/>
    <col min="9220" max="9220" width="9.7109375" style="120" bestFit="1" customWidth="1"/>
    <col min="9221" max="9221" width="10" style="120" bestFit="1" customWidth="1"/>
    <col min="9222" max="9222" width="8.85546875" style="120" bestFit="1" customWidth="1"/>
    <col min="9223" max="9223" width="22.85546875" style="120" customWidth="1"/>
    <col min="9224" max="9224" width="59.7109375" style="120" bestFit="1" customWidth="1"/>
    <col min="9225" max="9225" width="57.85546875" style="120" bestFit="1" customWidth="1"/>
    <col min="9226" max="9226" width="35.28515625" style="120" bestFit="1" customWidth="1"/>
    <col min="9227" max="9227" width="28.140625" style="120" bestFit="1" customWidth="1"/>
    <col min="9228" max="9228" width="33.140625" style="120" bestFit="1" customWidth="1"/>
    <col min="9229" max="9229" width="26" style="120" bestFit="1" customWidth="1"/>
    <col min="9230" max="9230" width="19.140625" style="120" bestFit="1" customWidth="1"/>
    <col min="9231" max="9231" width="10.42578125" style="120" customWidth="1"/>
    <col min="9232" max="9232" width="11.85546875" style="120" customWidth="1"/>
    <col min="9233" max="9233" width="14.7109375" style="120" customWidth="1"/>
    <col min="9234" max="9234" width="9" style="120" bestFit="1" customWidth="1"/>
    <col min="9235" max="9474" width="9.140625" style="120"/>
    <col min="9475" max="9475" width="4.7109375" style="120" bestFit="1" customWidth="1"/>
    <col min="9476" max="9476" width="9.7109375" style="120" bestFit="1" customWidth="1"/>
    <col min="9477" max="9477" width="10" style="120" bestFit="1" customWidth="1"/>
    <col min="9478" max="9478" width="8.85546875" style="120" bestFit="1" customWidth="1"/>
    <col min="9479" max="9479" width="22.85546875" style="120" customWidth="1"/>
    <col min="9480" max="9480" width="59.7109375" style="120" bestFit="1" customWidth="1"/>
    <col min="9481" max="9481" width="57.85546875" style="120" bestFit="1" customWidth="1"/>
    <col min="9482" max="9482" width="35.28515625" style="120" bestFit="1" customWidth="1"/>
    <col min="9483" max="9483" width="28.140625" style="120" bestFit="1" customWidth="1"/>
    <col min="9484" max="9484" width="33.140625" style="120" bestFit="1" customWidth="1"/>
    <col min="9485" max="9485" width="26" style="120" bestFit="1" customWidth="1"/>
    <col min="9486" max="9486" width="19.140625" style="120" bestFit="1" customWidth="1"/>
    <col min="9487" max="9487" width="10.42578125" style="120" customWidth="1"/>
    <col min="9488" max="9488" width="11.85546875" style="120" customWidth="1"/>
    <col min="9489" max="9489" width="14.7109375" style="120" customWidth="1"/>
    <col min="9490" max="9490" width="9" style="120" bestFit="1" customWidth="1"/>
    <col min="9491" max="9730" width="9.140625" style="120"/>
    <col min="9731" max="9731" width="4.7109375" style="120" bestFit="1" customWidth="1"/>
    <col min="9732" max="9732" width="9.7109375" style="120" bestFit="1" customWidth="1"/>
    <col min="9733" max="9733" width="10" style="120" bestFit="1" customWidth="1"/>
    <col min="9734" max="9734" width="8.85546875" style="120" bestFit="1" customWidth="1"/>
    <col min="9735" max="9735" width="22.85546875" style="120" customWidth="1"/>
    <col min="9736" max="9736" width="59.7109375" style="120" bestFit="1" customWidth="1"/>
    <col min="9737" max="9737" width="57.85546875" style="120" bestFit="1" customWidth="1"/>
    <col min="9738" max="9738" width="35.28515625" style="120" bestFit="1" customWidth="1"/>
    <col min="9739" max="9739" width="28.140625" style="120" bestFit="1" customWidth="1"/>
    <col min="9740" max="9740" width="33.140625" style="120" bestFit="1" customWidth="1"/>
    <col min="9741" max="9741" width="26" style="120" bestFit="1" customWidth="1"/>
    <col min="9742" max="9742" width="19.140625" style="120" bestFit="1" customWidth="1"/>
    <col min="9743" max="9743" width="10.42578125" style="120" customWidth="1"/>
    <col min="9744" max="9744" width="11.85546875" style="120" customWidth="1"/>
    <col min="9745" max="9745" width="14.7109375" style="120" customWidth="1"/>
    <col min="9746" max="9746" width="9" style="120" bestFit="1" customWidth="1"/>
    <col min="9747" max="9986" width="9.140625" style="120"/>
    <col min="9987" max="9987" width="4.7109375" style="120" bestFit="1" customWidth="1"/>
    <col min="9988" max="9988" width="9.7109375" style="120" bestFit="1" customWidth="1"/>
    <col min="9989" max="9989" width="10" style="120" bestFit="1" customWidth="1"/>
    <col min="9990" max="9990" width="8.85546875" style="120" bestFit="1" customWidth="1"/>
    <col min="9991" max="9991" width="22.85546875" style="120" customWidth="1"/>
    <col min="9992" max="9992" width="59.7109375" style="120" bestFit="1" customWidth="1"/>
    <col min="9993" max="9993" width="57.85546875" style="120" bestFit="1" customWidth="1"/>
    <col min="9994" max="9994" width="35.28515625" style="120" bestFit="1" customWidth="1"/>
    <col min="9995" max="9995" width="28.140625" style="120" bestFit="1" customWidth="1"/>
    <col min="9996" max="9996" width="33.140625" style="120" bestFit="1" customWidth="1"/>
    <col min="9997" max="9997" width="26" style="120" bestFit="1" customWidth="1"/>
    <col min="9998" max="9998" width="19.140625" style="120" bestFit="1" customWidth="1"/>
    <col min="9999" max="9999" width="10.42578125" style="120" customWidth="1"/>
    <col min="10000" max="10000" width="11.85546875" style="120" customWidth="1"/>
    <col min="10001" max="10001" width="14.7109375" style="120" customWidth="1"/>
    <col min="10002" max="10002" width="9" style="120" bestFit="1" customWidth="1"/>
    <col min="10003" max="10242" width="9.140625" style="120"/>
    <col min="10243" max="10243" width="4.7109375" style="120" bestFit="1" customWidth="1"/>
    <col min="10244" max="10244" width="9.7109375" style="120" bestFit="1" customWidth="1"/>
    <col min="10245" max="10245" width="10" style="120" bestFit="1" customWidth="1"/>
    <col min="10246" max="10246" width="8.85546875" style="120" bestFit="1" customWidth="1"/>
    <col min="10247" max="10247" width="22.85546875" style="120" customWidth="1"/>
    <col min="10248" max="10248" width="59.7109375" style="120" bestFit="1" customWidth="1"/>
    <col min="10249" max="10249" width="57.85546875" style="120" bestFit="1" customWidth="1"/>
    <col min="10250" max="10250" width="35.28515625" style="120" bestFit="1" customWidth="1"/>
    <col min="10251" max="10251" width="28.140625" style="120" bestFit="1" customWidth="1"/>
    <col min="10252" max="10252" width="33.140625" style="120" bestFit="1" customWidth="1"/>
    <col min="10253" max="10253" width="26" style="120" bestFit="1" customWidth="1"/>
    <col min="10254" max="10254" width="19.140625" style="120" bestFit="1" customWidth="1"/>
    <col min="10255" max="10255" width="10.42578125" style="120" customWidth="1"/>
    <col min="10256" max="10256" width="11.85546875" style="120" customWidth="1"/>
    <col min="10257" max="10257" width="14.7109375" style="120" customWidth="1"/>
    <col min="10258" max="10258" width="9" style="120" bestFit="1" customWidth="1"/>
    <col min="10259" max="10498" width="9.140625" style="120"/>
    <col min="10499" max="10499" width="4.7109375" style="120" bestFit="1" customWidth="1"/>
    <col min="10500" max="10500" width="9.7109375" style="120" bestFit="1" customWidth="1"/>
    <col min="10501" max="10501" width="10" style="120" bestFit="1" customWidth="1"/>
    <col min="10502" max="10502" width="8.85546875" style="120" bestFit="1" customWidth="1"/>
    <col min="10503" max="10503" width="22.85546875" style="120" customWidth="1"/>
    <col min="10504" max="10504" width="59.7109375" style="120" bestFit="1" customWidth="1"/>
    <col min="10505" max="10505" width="57.85546875" style="120" bestFit="1" customWidth="1"/>
    <col min="10506" max="10506" width="35.28515625" style="120" bestFit="1" customWidth="1"/>
    <col min="10507" max="10507" width="28.140625" style="120" bestFit="1" customWidth="1"/>
    <col min="10508" max="10508" width="33.140625" style="120" bestFit="1" customWidth="1"/>
    <col min="10509" max="10509" width="26" style="120" bestFit="1" customWidth="1"/>
    <col min="10510" max="10510" width="19.140625" style="120" bestFit="1" customWidth="1"/>
    <col min="10511" max="10511" width="10.42578125" style="120" customWidth="1"/>
    <col min="10512" max="10512" width="11.85546875" style="120" customWidth="1"/>
    <col min="10513" max="10513" width="14.7109375" style="120" customWidth="1"/>
    <col min="10514" max="10514" width="9" style="120" bestFit="1" customWidth="1"/>
    <col min="10515" max="10754" width="9.140625" style="120"/>
    <col min="10755" max="10755" width="4.7109375" style="120" bestFit="1" customWidth="1"/>
    <col min="10756" max="10756" width="9.7109375" style="120" bestFit="1" customWidth="1"/>
    <col min="10757" max="10757" width="10" style="120" bestFit="1" customWidth="1"/>
    <col min="10758" max="10758" width="8.85546875" style="120" bestFit="1" customWidth="1"/>
    <col min="10759" max="10759" width="22.85546875" style="120" customWidth="1"/>
    <col min="10760" max="10760" width="59.7109375" style="120" bestFit="1" customWidth="1"/>
    <col min="10761" max="10761" width="57.85546875" style="120" bestFit="1" customWidth="1"/>
    <col min="10762" max="10762" width="35.28515625" style="120" bestFit="1" customWidth="1"/>
    <col min="10763" max="10763" width="28.140625" style="120" bestFit="1" customWidth="1"/>
    <col min="10764" max="10764" width="33.140625" style="120" bestFit="1" customWidth="1"/>
    <col min="10765" max="10765" width="26" style="120" bestFit="1" customWidth="1"/>
    <col min="10766" max="10766" width="19.140625" style="120" bestFit="1" customWidth="1"/>
    <col min="10767" max="10767" width="10.42578125" style="120" customWidth="1"/>
    <col min="10768" max="10768" width="11.85546875" style="120" customWidth="1"/>
    <col min="10769" max="10769" width="14.7109375" style="120" customWidth="1"/>
    <col min="10770" max="10770" width="9" style="120" bestFit="1" customWidth="1"/>
    <col min="10771" max="11010" width="9.140625" style="120"/>
    <col min="11011" max="11011" width="4.7109375" style="120" bestFit="1" customWidth="1"/>
    <col min="11012" max="11012" width="9.7109375" style="120" bestFit="1" customWidth="1"/>
    <col min="11013" max="11013" width="10" style="120" bestFit="1" customWidth="1"/>
    <col min="11014" max="11014" width="8.85546875" style="120" bestFit="1" customWidth="1"/>
    <col min="11015" max="11015" width="22.85546875" style="120" customWidth="1"/>
    <col min="11016" max="11016" width="59.7109375" style="120" bestFit="1" customWidth="1"/>
    <col min="11017" max="11017" width="57.85546875" style="120" bestFit="1" customWidth="1"/>
    <col min="11018" max="11018" width="35.28515625" style="120" bestFit="1" customWidth="1"/>
    <col min="11019" max="11019" width="28.140625" style="120" bestFit="1" customWidth="1"/>
    <col min="11020" max="11020" width="33.140625" style="120" bestFit="1" customWidth="1"/>
    <col min="11021" max="11021" width="26" style="120" bestFit="1" customWidth="1"/>
    <col min="11022" max="11022" width="19.140625" style="120" bestFit="1" customWidth="1"/>
    <col min="11023" max="11023" width="10.42578125" style="120" customWidth="1"/>
    <col min="11024" max="11024" width="11.85546875" style="120" customWidth="1"/>
    <col min="11025" max="11025" width="14.7109375" style="120" customWidth="1"/>
    <col min="11026" max="11026" width="9" style="120" bestFit="1" customWidth="1"/>
    <col min="11027" max="11266" width="9.140625" style="120"/>
    <col min="11267" max="11267" width="4.7109375" style="120" bestFit="1" customWidth="1"/>
    <col min="11268" max="11268" width="9.7109375" style="120" bestFit="1" customWidth="1"/>
    <col min="11269" max="11269" width="10" style="120" bestFit="1" customWidth="1"/>
    <col min="11270" max="11270" width="8.85546875" style="120" bestFit="1" customWidth="1"/>
    <col min="11271" max="11271" width="22.85546875" style="120" customWidth="1"/>
    <col min="11272" max="11272" width="59.7109375" style="120" bestFit="1" customWidth="1"/>
    <col min="11273" max="11273" width="57.85546875" style="120" bestFit="1" customWidth="1"/>
    <col min="11274" max="11274" width="35.28515625" style="120" bestFit="1" customWidth="1"/>
    <col min="11275" max="11275" width="28.140625" style="120" bestFit="1" customWidth="1"/>
    <col min="11276" max="11276" width="33.140625" style="120" bestFit="1" customWidth="1"/>
    <col min="11277" max="11277" width="26" style="120" bestFit="1" customWidth="1"/>
    <col min="11278" max="11278" width="19.140625" style="120" bestFit="1" customWidth="1"/>
    <col min="11279" max="11279" width="10.42578125" style="120" customWidth="1"/>
    <col min="11280" max="11280" width="11.85546875" style="120" customWidth="1"/>
    <col min="11281" max="11281" width="14.7109375" style="120" customWidth="1"/>
    <col min="11282" max="11282" width="9" style="120" bestFit="1" customWidth="1"/>
    <col min="11283" max="11522" width="9.140625" style="120"/>
    <col min="11523" max="11523" width="4.7109375" style="120" bestFit="1" customWidth="1"/>
    <col min="11524" max="11524" width="9.7109375" style="120" bestFit="1" customWidth="1"/>
    <col min="11525" max="11525" width="10" style="120" bestFit="1" customWidth="1"/>
    <col min="11526" max="11526" width="8.85546875" style="120" bestFit="1" customWidth="1"/>
    <col min="11527" max="11527" width="22.85546875" style="120" customWidth="1"/>
    <col min="11528" max="11528" width="59.7109375" style="120" bestFit="1" customWidth="1"/>
    <col min="11529" max="11529" width="57.85546875" style="120" bestFit="1" customWidth="1"/>
    <col min="11530" max="11530" width="35.28515625" style="120" bestFit="1" customWidth="1"/>
    <col min="11531" max="11531" width="28.140625" style="120" bestFit="1" customWidth="1"/>
    <col min="11532" max="11532" width="33.140625" style="120" bestFit="1" customWidth="1"/>
    <col min="11533" max="11533" width="26" style="120" bestFit="1" customWidth="1"/>
    <col min="11534" max="11534" width="19.140625" style="120" bestFit="1" customWidth="1"/>
    <col min="11535" max="11535" width="10.42578125" style="120" customWidth="1"/>
    <col min="11536" max="11536" width="11.85546875" style="120" customWidth="1"/>
    <col min="11537" max="11537" width="14.7109375" style="120" customWidth="1"/>
    <col min="11538" max="11538" width="9" style="120" bestFit="1" customWidth="1"/>
    <col min="11539" max="11778" width="9.140625" style="120"/>
    <col min="11779" max="11779" width="4.7109375" style="120" bestFit="1" customWidth="1"/>
    <col min="11780" max="11780" width="9.7109375" style="120" bestFit="1" customWidth="1"/>
    <col min="11781" max="11781" width="10" style="120" bestFit="1" customWidth="1"/>
    <col min="11782" max="11782" width="8.85546875" style="120" bestFit="1" customWidth="1"/>
    <col min="11783" max="11783" width="22.85546875" style="120" customWidth="1"/>
    <col min="11784" max="11784" width="59.7109375" style="120" bestFit="1" customWidth="1"/>
    <col min="11785" max="11785" width="57.85546875" style="120" bestFit="1" customWidth="1"/>
    <col min="11786" max="11786" width="35.28515625" style="120" bestFit="1" customWidth="1"/>
    <col min="11787" max="11787" width="28.140625" style="120" bestFit="1" customWidth="1"/>
    <col min="11788" max="11788" width="33.140625" style="120" bestFit="1" customWidth="1"/>
    <col min="11789" max="11789" width="26" style="120" bestFit="1" customWidth="1"/>
    <col min="11790" max="11790" width="19.140625" style="120" bestFit="1" customWidth="1"/>
    <col min="11791" max="11791" width="10.42578125" style="120" customWidth="1"/>
    <col min="11792" max="11792" width="11.85546875" style="120" customWidth="1"/>
    <col min="11793" max="11793" width="14.7109375" style="120" customWidth="1"/>
    <col min="11794" max="11794" width="9" style="120" bestFit="1" customWidth="1"/>
    <col min="11795" max="12034" width="9.140625" style="120"/>
    <col min="12035" max="12035" width="4.7109375" style="120" bestFit="1" customWidth="1"/>
    <col min="12036" max="12036" width="9.7109375" style="120" bestFit="1" customWidth="1"/>
    <col min="12037" max="12037" width="10" style="120" bestFit="1" customWidth="1"/>
    <col min="12038" max="12038" width="8.85546875" style="120" bestFit="1" customWidth="1"/>
    <col min="12039" max="12039" width="22.85546875" style="120" customWidth="1"/>
    <col min="12040" max="12040" width="59.7109375" style="120" bestFit="1" customWidth="1"/>
    <col min="12041" max="12041" width="57.85546875" style="120" bestFit="1" customWidth="1"/>
    <col min="12042" max="12042" width="35.28515625" style="120" bestFit="1" customWidth="1"/>
    <col min="12043" max="12043" width="28.140625" style="120" bestFit="1" customWidth="1"/>
    <col min="12044" max="12044" width="33.140625" style="120" bestFit="1" customWidth="1"/>
    <col min="12045" max="12045" width="26" style="120" bestFit="1" customWidth="1"/>
    <col min="12046" max="12046" width="19.140625" style="120" bestFit="1" customWidth="1"/>
    <col min="12047" max="12047" width="10.42578125" style="120" customWidth="1"/>
    <col min="12048" max="12048" width="11.85546875" style="120" customWidth="1"/>
    <col min="12049" max="12049" width="14.7109375" style="120" customWidth="1"/>
    <col min="12050" max="12050" width="9" style="120" bestFit="1" customWidth="1"/>
    <col min="12051" max="12290" width="9.140625" style="120"/>
    <col min="12291" max="12291" width="4.7109375" style="120" bestFit="1" customWidth="1"/>
    <col min="12292" max="12292" width="9.7109375" style="120" bestFit="1" customWidth="1"/>
    <col min="12293" max="12293" width="10" style="120" bestFit="1" customWidth="1"/>
    <col min="12294" max="12294" width="8.85546875" style="120" bestFit="1" customWidth="1"/>
    <col min="12295" max="12295" width="22.85546875" style="120" customWidth="1"/>
    <col min="12296" max="12296" width="59.7109375" style="120" bestFit="1" customWidth="1"/>
    <col min="12297" max="12297" width="57.85546875" style="120" bestFit="1" customWidth="1"/>
    <col min="12298" max="12298" width="35.28515625" style="120" bestFit="1" customWidth="1"/>
    <col min="12299" max="12299" width="28.140625" style="120" bestFit="1" customWidth="1"/>
    <col min="12300" max="12300" width="33.140625" style="120" bestFit="1" customWidth="1"/>
    <col min="12301" max="12301" width="26" style="120" bestFit="1" customWidth="1"/>
    <col min="12302" max="12302" width="19.140625" style="120" bestFit="1" customWidth="1"/>
    <col min="12303" max="12303" width="10.42578125" style="120" customWidth="1"/>
    <col min="12304" max="12304" width="11.85546875" style="120" customWidth="1"/>
    <col min="12305" max="12305" width="14.7109375" style="120" customWidth="1"/>
    <col min="12306" max="12306" width="9" style="120" bestFit="1" customWidth="1"/>
    <col min="12307" max="12546" width="9.140625" style="120"/>
    <col min="12547" max="12547" width="4.7109375" style="120" bestFit="1" customWidth="1"/>
    <col min="12548" max="12548" width="9.7109375" style="120" bestFit="1" customWidth="1"/>
    <col min="12549" max="12549" width="10" style="120" bestFit="1" customWidth="1"/>
    <col min="12550" max="12550" width="8.85546875" style="120" bestFit="1" customWidth="1"/>
    <col min="12551" max="12551" width="22.85546875" style="120" customWidth="1"/>
    <col min="12552" max="12552" width="59.7109375" style="120" bestFit="1" customWidth="1"/>
    <col min="12553" max="12553" width="57.85546875" style="120" bestFit="1" customWidth="1"/>
    <col min="12554" max="12554" width="35.28515625" style="120" bestFit="1" customWidth="1"/>
    <col min="12555" max="12555" width="28.140625" style="120" bestFit="1" customWidth="1"/>
    <col min="12556" max="12556" width="33.140625" style="120" bestFit="1" customWidth="1"/>
    <col min="12557" max="12557" width="26" style="120" bestFit="1" customWidth="1"/>
    <col min="12558" max="12558" width="19.140625" style="120" bestFit="1" customWidth="1"/>
    <col min="12559" max="12559" width="10.42578125" style="120" customWidth="1"/>
    <col min="12560" max="12560" width="11.85546875" style="120" customWidth="1"/>
    <col min="12561" max="12561" width="14.7109375" style="120" customWidth="1"/>
    <col min="12562" max="12562" width="9" style="120" bestFit="1" customWidth="1"/>
    <col min="12563" max="12802" width="9.140625" style="120"/>
    <col min="12803" max="12803" width="4.7109375" style="120" bestFit="1" customWidth="1"/>
    <col min="12804" max="12804" width="9.7109375" style="120" bestFit="1" customWidth="1"/>
    <col min="12805" max="12805" width="10" style="120" bestFit="1" customWidth="1"/>
    <col min="12806" max="12806" width="8.85546875" style="120" bestFit="1" customWidth="1"/>
    <col min="12807" max="12807" width="22.85546875" style="120" customWidth="1"/>
    <col min="12808" max="12808" width="59.7109375" style="120" bestFit="1" customWidth="1"/>
    <col min="12809" max="12809" width="57.85546875" style="120" bestFit="1" customWidth="1"/>
    <col min="12810" max="12810" width="35.28515625" style="120" bestFit="1" customWidth="1"/>
    <col min="12811" max="12811" width="28.140625" style="120" bestFit="1" customWidth="1"/>
    <col min="12812" max="12812" width="33.140625" style="120" bestFit="1" customWidth="1"/>
    <col min="12813" max="12813" width="26" style="120" bestFit="1" customWidth="1"/>
    <col min="12814" max="12814" width="19.140625" style="120" bestFit="1" customWidth="1"/>
    <col min="12815" max="12815" width="10.42578125" style="120" customWidth="1"/>
    <col min="12816" max="12816" width="11.85546875" style="120" customWidth="1"/>
    <col min="12817" max="12817" width="14.7109375" style="120" customWidth="1"/>
    <col min="12818" max="12818" width="9" style="120" bestFit="1" customWidth="1"/>
    <col min="12819" max="13058" width="9.140625" style="120"/>
    <col min="13059" max="13059" width="4.7109375" style="120" bestFit="1" customWidth="1"/>
    <col min="13060" max="13060" width="9.7109375" style="120" bestFit="1" customWidth="1"/>
    <col min="13061" max="13061" width="10" style="120" bestFit="1" customWidth="1"/>
    <col min="13062" max="13062" width="8.85546875" style="120" bestFit="1" customWidth="1"/>
    <col min="13063" max="13063" width="22.85546875" style="120" customWidth="1"/>
    <col min="13064" max="13064" width="59.7109375" style="120" bestFit="1" customWidth="1"/>
    <col min="13065" max="13065" width="57.85546875" style="120" bestFit="1" customWidth="1"/>
    <col min="13066" max="13066" width="35.28515625" style="120" bestFit="1" customWidth="1"/>
    <col min="13067" max="13067" width="28.140625" style="120" bestFit="1" customWidth="1"/>
    <col min="13068" max="13068" width="33.140625" style="120" bestFit="1" customWidth="1"/>
    <col min="13069" max="13069" width="26" style="120" bestFit="1" customWidth="1"/>
    <col min="13070" max="13070" width="19.140625" style="120" bestFit="1" customWidth="1"/>
    <col min="13071" max="13071" width="10.42578125" style="120" customWidth="1"/>
    <col min="13072" max="13072" width="11.85546875" style="120" customWidth="1"/>
    <col min="13073" max="13073" width="14.7109375" style="120" customWidth="1"/>
    <col min="13074" max="13074" width="9" style="120" bestFit="1" customWidth="1"/>
    <col min="13075" max="13314" width="9.140625" style="120"/>
    <col min="13315" max="13315" width="4.7109375" style="120" bestFit="1" customWidth="1"/>
    <col min="13316" max="13316" width="9.7109375" style="120" bestFit="1" customWidth="1"/>
    <col min="13317" max="13317" width="10" style="120" bestFit="1" customWidth="1"/>
    <col min="13318" max="13318" width="8.85546875" style="120" bestFit="1" customWidth="1"/>
    <col min="13319" max="13319" width="22.85546875" style="120" customWidth="1"/>
    <col min="13320" max="13320" width="59.7109375" style="120" bestFit="1" customWidth="1"/>
    <col min="13321" max="13321" width="57.85546875" style="120" bestFit="1" customWidth="1"/>
    <col min="13322" max="13322" width="35.28515625" style="120" bestFit="1" customWidth="1"/>
    <col min="13323" max="13323" width="28.140625" style="120" bestFit="1" customWidth="1"/>
    <col min="13324" max="13324" width="33.140625" style="120" bestFit="1" customWidth="1"/>
    <col min="13325" max="13325" width="26" style="120" bestFit="1" customWidth="1"/>
    <col min="13326" max="13326" width="19.140625" style="120" bestFit="1" customWidth="1"/>
    <col min="13327" max="13327" width="10.42578125" style="120" customWidth="1"/>
    <col min="13328" max="13328" width="11.85546875" style="120" customWidth="1"/>
    <col min="13329" max="13329" width="14.7109375" style="120" customWidth="1"/>
    <col min="13330" max="13330" width="9" style="120" bestFit="1" customWidth="1"/>
    <col min="13331" max="13570" width="9.140625" style="120"/>
    <col min="13571" max="13571" width="4.7109375" style="120" bestFit="1" customWidth="1"/>
    <col min="13572" max="13572" width="9.7109375" style="120" bestFit="1" customWidth="1"/>
    <col min="13573" max="13573" width="10" style="120" bestFit="1" customWidth="1"/>
    <col min="13574" max="13574" width="8.85546875" style="120" bestFit="1" customWidth="1"/>
    <col min="13575" max="13575" width="22.85546875" style="120" customWidth="1"/>
    <col min="13576" max="13576" width="59.7109375" style="120" bestFit="1" customWidth="1"/>
    <col min="13577" max="13577" width="57.85546875" style="120" bestFit="1" customWidth="1"/>
    <col min="13578" max="13578" width="35.28515625" style="120" bestFit="1" customWidth="1"/>
    <col min="13579" max="13579" width="28.140625" style="120" bestFit="1" customWidth="1"/>
    <col min="13580" max="13580" width="33.140625" style="120" bestFit="1" customWidth="1"/>
    <col min="13581" max="13581" width="26" style="120" bestFit="1" customWidth="1"/>
    <col min="13582" max="13582" width="19.140625" style="120" bestFit="1" customWidth="1"/>
    <col min="13583" max="13583" width="10.42578125" style="120" customWidth="1"/>
    <col min="13584" max="13584" width="11.85546875" style="120" customWidth="1"/>
    <col min="13585" max="13585" width="14.7109375" style="120" customWidth="1"/>
    <col min="13586" max="13586" width="9" style="120" bestFit="1" customWidth="1"/>
    <col min="13587" max="13826" width="9.140625" style="120"/>
    <col min="13827" max="13827" width="4.7109375" style="120" bestFit="1" customWidth="1"/>
    <col min="13828" max="13828" width="9.7109375" style="120" bestFit="1" customWidth="1"/>
    <col min="13829" max="13829" width="10" style="120" bestFit="1" customWidth="1"/>
    <col min="13830" max="13830" width="8.85546875" style="120" bestFit="1" customWidth="1"/>
    <col min="13831" max="13831" width="22.85546875" style="120" customWidth="1"/>
    <col min="13832" max="13832" width="59.7109375" style="120" bestFit="1" customWidth="1"/>
    <col min="13833" max="13833" width="57.85546875" style="120" bestFit="1" customWidth="1"/>
    <col min="13834" max="13834" width="35.28515625" style="120" bestFit="1" customWidth="1"/>
    <col min="13835" max="13835" width="28.140625" style="120" bestFit="1" customWidth="1"/>
    <col min="13836" max="13836" width="33.140625" style="120" bestFit="1" customWidth="1"/>
    <col min="13837" max="13837" width="26" style="120" bestFit="1" customWidth="1"/>
    <col min="13838" max="13838" width="19.140625" style="120" bestFit="1" customWidth="1"/>
    <col min="13839" max="13839" width="10.42578125" style="120" customWidth="1"/>
    <col min="13840" max="13840" width="11.85546875" style="120" customWidth="1"/>
    <col min="13841" max="13841" width="14.7109375" style="120" customWidth="1"/>
    <col min="13842" max="13842" width="9" style="120" bestFit="1" customWidth="1"/>
    <col min="13843" max="14082" width="9.140625" style="120"/>
    <col min="14083" max="14083" width="4.7109375" style="120" bestFit="1" customWidth="1"/>
    <col min="14084" max="14084" width="9.7109375" style="120" bestFit="1" customWidth="1"/>
    <col min="14085" max="14085" width="10" style="120" bestFit="1" customWidth="1"/>
    <col min="14086" max="14086" width="8.85546875" style="120" bestFit="1" customWidth="1"/>
    <col min="14087" max="14087" width="22.85546875" style="120" customWidth="1"/>
    <col min="14088" max="14088" width="59.7109375" style="120" bestFit="1" customWidth="1"/>
    <col min="14089" max="14089" width="57.85546875" style="120" bestFit="1" customWidth="1"/>
    <col min="14090" max="14090" width="35.28515625" style="120" bestFit="1" customWidth="1"/>
    <col min="14091" max="14091" width="28.140625" style="120" bestFit="1" customWidth="1"/>
    <col min="14092" max="14092" width="33.140625" style="120" bestFit="1" customWidth="1"/>
    <col min="14093" max="14093" width="26" style="120" bestFit="1" customWidth="1"/>
    <col min="14094" max="14094" width="19.140625" style="120" bestFit="1" customWidth="1"/>
    <col min="14095" max="14095" width="10.42578125" style="120" customWidth="1"/>
    <col min="14096" max="14096" width="11.85546875" style="120" customWidth="1"/>
    <col min="14097" max="14097" width="14.7109375" style="120" customWidth="1"/>
    <col min="14098" max="14098" width="9" style="120" bestFit="1" customWidth="1"/>
    <col min="14099" max="14338" width="9.140625" style="120"/>
    <col min="14339" max="14339" width="4.7109375" style="120" bestFit="1" customWidth="1"/>
    <col min="14340" max="14340" width="9.7109375" style="120" bestFit="1" customWidth="1"/>
    <col min="14341" max="14341" width="10" style="120" bestFit="1" customWidth="1"/>
    <col min="14342" max="14342" width="8.85546875" style="120" bestFit="1" customWidth="1"/>
    <col min="14343" max="14343" width="22.85546875" style="120" customWidth="1"/>
    <col min="14344" max="14344" width="59.7109375" style="120" bestFit="1" customWidth="1"/>
    <col min="14345" max="14345" width="57.85546875" style="120" bestFit="1" customWidth="1"/>
    <col min="14346" max="14346" width="35.28515625" style="120" bestFit="1" customWidth="1"/>
    <col min="14347" max="14347" width="28.140625" style="120" bestFit="1" customWidth="1"/>
    <col min="14348" max="14348" width="33.140625" style="120" bestFit="1" customWidth="1"/>
    <col min="14349" max="14349" width="26" style="120" bestFit="1" customWidth="1"/>
    <col min="14350" max="14350" width="19.140625" style="120" bestFit="1" customWidth="1"/>
    <col min="14351" max="14351" width="10.42578125" style="120" customWidth="1"/>
    <col min="14352" max="14352" width="11.85546875" style="120" customWidth="1"/>
    <col min="14353" max="14353" width="14.7109375" style="120" customWidth="1"/>
    <col min="14354" max="14354" width="9" style="120" bestFit="1" customWidth="1"/>
    <col min="14355" max="14594" width="9.140625" style="120"/>
    <col min="14595" max="14595" width="4.7109375" style="120" bestFit="1" customWidth="1"/>
    <col min="14596" max="14596" width="9.7109375" style="120" bestFit="1" customWidth="1"/>
    <col min="14597" max="14597" width="10" style="120" bestFit="1" customWidth="1"/>
    <col min="14598" max="14598" width="8.85546875" style="120" bestFit="1" customWidth="1"/>
    <col min="14599" max="14599" width="22.85546875" style="120" customWidth="1"/>
    <col min="14600" max="14600" width="59.7109375" style="120" bestFit="1" customWidth="1"/>
    <col min="14601" max="14601" width="57.85546875" style="120" bestFit="1" customWidth="1"/>
    <col min="14602" max="14602" width="35.28515625" style="120" bestFit="1" customWidth="1"/>
    <col min="14603" max="14603" width="28.140625" style="120" bestFit="1" customWidth="1"/>
    <col min="14604" max="14604" width="33.140625" style="120" bestFit="1" customWidth="1"/>
    <col min="14605" max="14605" width="26" style="120" bestFit="1" customWidth="1"/>
    <col min="14606" max="14606" width="19.140625" style="120" bestFit="1" customWidth="1"/>
    <col min="14607" max="14607" width="10.42578125" style="120" customWidth="1"/>
    <col min="14608" max="14608" width="11.85546875" style="120" customWidth="1"/>
    <col min="14609" max="14609" width="14.7109375" style="120" customWidth="1"/>
    <col min="14610" max="14610" width="9" style="120" bestFit="1" customWidth="1"/>
    <col min="14611" max="14850" width="9.140625" style="120"/>
    <col min="14851" max="14851" width="4.7109375" style="120" bestFit="1" customWidth="1"/>
    <col min="14852" max="14852" width="9.7109375" style="120" bestFit="1" customWidth="1"/>
    <col min="14853" max="14853" width="10" style="120" bestFit="1" customWidth="1"/>
    <col min="14854" max="14854" width="8.85546875" style="120" bestFit="1" customWidth="1"/>
    <col min="14855" max="14855" width="22.85546875" style="120" customWidth="1"/>
    <col min="14856" max="14856" width="59.7109375" style="120" bestFit="1" customWidth="1"/>
    <col min="14857" max="14857" width="57.85546875" style="120" bestFit="1" customWidth="1"/>
    <col min="14858" max="14858" width="35.28515625" style="120" bestFit="1" customWidth="1"/>
    <col min="14859" max="14859" width="28.140625" style="120" bestFit="1" customWidth="1"/>
    <col min="14860" max="14860" width="33.140625" style="120" bestFit="1" customWidth="1"/>
    <col min="14861" max="14861" width="26" style="120" bestFit="1" customWidth="1"/>
    <col min="14862" max="14862" width="19.140625" style="120" bestFit="1" customWidth="1"/>
    <col min="14863" max="14863" width="10.42578125" style="120" customWidth="1"/>
    <col min="14864" max="14864" width="11.85546875" style="120" customWidth="1"/>
    <col min="14865" max="14865" width="14.7109375" style="120" customWidth="1"/>
    <col min="14866" max="14866" width="9" style="120" bestFit="1" customWidth="1"/>
    <col min="14867" max="15106" width="9.140625" style="120"/>
    <col min="15107" max="15107" width="4.7109375" style="120" bestFit="1" customWidth="1"/>
    <col min="15108" max="15108" width="9.7109375" style="120" bestFit="1" customWidth="1"/>
    <col min="15109" max="15109" width="10" style="120" bestFit="1" customWidth="1"/>
    <col min="15110" max="15110" width="8.85546875" style="120" bestFit="1" customWidth="1"/>
    <col min="15111" max="15111" width="22.85546875" style="120" customWidth="1"/>
    <col min="15112" max="15112" width="59.7109375" style="120" bestFit="1" customWidth="1"/>
    <col min="15113" max="15113" width="57.85546875" style="120" bestFit="1" customWidth="1"/>
    <col min="15114" max="15114" width="35.28515625" style="120" bestFit="1" customWidth="1"/>
    <col min="15115" max="15115" width="28.140625" style="120" bestFit="1" customWidth="1"/>
    <col min="15116" max="15116" width="33.140625" style="120" bestFit="1" customWidth="1"/>
    <col min="15117" max="15117" width="26" style="120" bestFit="1" customWidth="1"/>
    <col min="15118" max="15118" width="19.140625" style="120" bestFit="1" customWidth="1"/>
    <col min="15119" max="15119" width="10.42578125" style="120" customWidth="1"/>
    <col min="15120" max="15120" width="11.85546875" style="120" customWidth="1"/>
    <col min="15121" max="15121" width="14.7109375" style="120" customWidth="1"/>
    <col min="15122" max="15122" width="9" style="120" bestFit="1" customWidth="1"/>
    <col min="15123" max="15362" width="9.140625" style="120"/>
    <col min="15363" max="15363" width="4.7109375" style="120" bestFit="1" customWidth="1"/>
    <col min="15364" max="15364" width="9.7109375" style="120" bestFit="1" customWidth="1"/>
    <col min="15365" max="15365" width="10" style="120" bestFit="1" customWidth="1"/>
    <col min="15366" max="15366" width="8.85546875" style="120" bestFit="1" customWidth="1"/>
    <col min="15367" max="15367" width="22.85546875" style="120" customWidth="1"/>
    <col min="15368" max="15368" width="59.7109375" style="120" bestFit="1" customWidth="1"/>
    <col min="15369" max="15369" width="57.85546875" style="120" bestFit="1" customWidth="1"/>
    <col min="15370" max="15370" width="35.28515625" style="120" bestFit="1" customWidth="1"/>
    <col min="15371" max="15371" width="28.140625" style="120" bestFit="1" customWidth="1"/>
    <col min="15372" max="15372" width="33.140625" style="120" bestFit="1" customWidth="1"/>
    <col min="15373" max="15373" width="26" style="120" bestFit="1" customWidth="1"/>
    <col min="15374" max="15374" width="19.140625" style="120" bestFit="1" customWidth="1"/>
    <col min="15375" max="15375" width="10.42578125" style="120" customWidth="1"/>
    <col min="15376" max="15376" width="11.85546875" style="120" customWidth="1"/>
    <col min="15377" max="15377" width="14.7109375" style="120" customWidth="1"/>
    <col min="15378" max="15378" width="9" style="120" bestFit="1" customWidth="1"/>
    <col min="15379" max="15618" width="9.140625" style="120"/>
    <col min="15619" max="15619" width="4.7109375" style="120" bestFit="1" customWidth="1"/>
    <col min="15620" max="15620" width="9.7109375" style="120" bestFit="1" customWidth="1"/>
    <col min="15621" max="15621" width="10" style="120" bestFit="1" customWidth="1"/>
    <col min="15622" max="15622" width="8.85546875" style="120" bestFit="1" customWidth="1"/>
    <col min="15623" max="15623" width="22.85546875" style="120" customWidth="1"/>
    <col min="15624" max="15624" width="59.7109375" style="120" bestFit="1" customWidth="1"/>
    <col min="15625" max="15625" width="57.85546875" style="120" bestFit="1" customWidth="1"/>
    <col min="15626" max="15626" width="35.28515625" style="120" bestFit="1" customWidth="1"/>
    <col min="15627" max="15627" width="28.140625" style="120" bestFit="1" customWidth="1"/>
    <col min="15628" max="15628" width="33.140625" style="120" bestFit="1" customWidth="1"/>
    <col min="15629" max="15629" width="26" style="120" bestFit="1" customWidth="1"/>
    <col min="15630" max="15630" width="19.140625" style="120" bestFit="1" customWidth="1"/>
    <col min="15631" max="15631" width="10.42578125" style="120" customWidth="1"/>
    <col min="15632" max="15632" width="11.85546875" style="120" customWidth="1"/>
    <col min="15633" max="15633" width="14.7109375" style="120" customWidth="1"/>
    <col min="15634" max="15634" width="9" style="120" bestFit="1" customWidth="1"/>
    <col min="15635" max="15874" width="9.140625" style="120"/>
    <col min="15875" max="15875" width="4.7109375" style="120" bestFit="1" customWidth="1"/>
    <col min="15876" max="15876" width="9.7109375" style="120" bestFit="1" customWidth="1"/>
    <col min="15877" max="15877" width="10" style="120" bestFit="1" customWidth="1"/>
    <col min="15878" max="15878" width="8.85546875" style="120" bestFit="1" customWidth="1"/>
    <col min="15879" max="15879" width="22.85546875" style="120" customWidth="1"/>
    <col min="15880" max="15880" width="59.7109375" style="120" bestFit="1" customWidth="1"/>
    <col min="15881" max="15881" width="57.85546875" style="120" bestFit="1" customWidth="1"/>
    <col min="15882" max="15882" width="35.28515625" style="120" bestFit="1" customWidth="1"/>
    <col min="15883" max="15883" width="28.140625" style="120" bestFit="1" customWidth="1"/>
    <col min="15884" max="15884" width="33.140625" style="120" bestFit="1" customWidth="1"/>
    <col min="15885" max="15885" width="26" style="120" bestFit="1" customWidth="1"/>
    <col min="15886" max="15886" width="19.140625" style="120" bestFit="1" customWidth="1"/>
    <col min="15887" max="15887" width="10.42578125" style="120" customWidth="1"/>
    <col min="15888" max="15888" width="11.85546875" style="120" customWidth="1"/>
    <col min="15889" max="15889" width="14.7109375" style="120" customWidth="1"/>
    <col min="15890" max="15890" width="9" style="120" bestFit="1" customWidth="1"/>
    <col min="15891" max="16130" width="9.140625" style="120"/>
    <col min="16131" max="16131" width="4.7109375" style="120" bestFit="1" customWidth="1"/>
    <col min="16132" max="16132" width="9.7109375" style="120" bestFit="1" customWidth="1"/>
    <col min="16133" max="16133" width="10" style="120" bestFit="1" customWidth="1"/>
    <col min="16134" max="16134" width="8.85546875" style="120" bestFit="1" customWidth="1"/>
    <col min="16135" max="16135" width="22.85546875" style="120" customWidth="1"/>
    <col min="16136" max="16136" width="59.7109375" style="120" bestFit="1" customWidth="1"/>
    <col min="16137" max="16137" width="57.85546875" style="120" bestFit="1" customWidth="1"/>
    <col min="16138" max="16138" width="35.28515625" style="120" bestFit="1" customWidth="1"/>
    <col min="16139" max="16139" width="28.140625" style="120" bestFit="1" customWidth="1"/>
    <col min="16140" max="16140" width="33.140625" style="120" bestFit="1" customWidth="1"/>
    <col min="16141" max="16141" width="26" style="120" bestFit="1" customWidth="1"/>
    <col min="16142" max="16142" width="19.140625" style="120" bestFit="1" customWidth="1"/>
    <col min="16143" max="16143" width="10.42578125" style="120" customWidth="1"/>
    <col min="16144" max="16144" width="11.85546875" style="120" customWidth="1"/>
    <col min="16145" max="16145" width="14.7109375" style="120" customWidth="1"/>
    <col min="16146" max="16146" width="9" style="120" bestFit="1" customWidth="1"/>
    <col min="16147" max="16384" width="9.140625" style="120"/>
  </cols>
  <sheetData>
    <row r="2" spans="1:19" ht="18.75" x14ac:dyDescent="0.3">
      <c r="A2" s="129" t="s">
        <v>3527</v>
      </c>
    </row>
    <row r="4" spans="1:19" s="123" customFormat="1" ht="56.25" customHeight="1" x14ac:dyDescent="0.25">
      <c r="A4" s="418" t="s">
        <v>1</v>
      </c>
      <c r="B4" s="420" t="s">
        <v>2</v>
      </c>
      <c r="C4" s="420" t="s">
        <v>3</v>
      </c>
      <c r="D4" s="420" t="s">
        <v>4</v>
      </c>
      <c r="E4" s="418" t="s">
        <v>5</v>
      </c>
      <c r="F4" s="418" t="s">
        <v>6</v>
      </c>
      <c r="G4" s="418" t="s">
        <v>7</v>
      </c>
      <c r="H4" s="424" t="s">
        <v>8</v>
      </c>
      <c r="I4" s="424"/>
      <c r="J4" s="418" t="s">
        <v>9</v>
      </c>
      <c r="K4" s="425" t="s">
        <v>10</v>
      </c>
      <c r="L4" s="426"/>
      <c r="M4" s="427" t="s">
        <v>11</v>
      </c>
      <c r="N4" s="427"/>
      <c r="O4" s="427" t="s">
        <v>12</v>
      </c>
      <c r="P4" s="427"/>
      <c r="Q4" s="418" t="s">
        <v>13</v>
      </c>
      <c r="R4" s="420" t="s">
        <v>14</v>
      </c>
      <c r="S4" s="122"/>
    </row>
    <row r="5" spans="1:19" s="123" customFormat="1" x14ac:dyDescent="0.2">
      <c r="A5" s="419"/>
      <c r="B5" s="421"/>
      <c r="C5" s="421"/>
      <c r="D5" s="421"/>
      <c r="E5" s="419"/>
      <c r="F5" s="419"/>
      <c r="G5" s="419"/>
      <c r="H5" s="172" t="s">
        <v>15</v>
      </c>
      <c r="I5" s="172" t="s">
        <v>16</v>
      </c>
      <c r="J5" s="419"/>
      <c r="K5" s="174">
        <v>2020</v>
      </c>
      <c r="L5" s="174">
        <v>2021</v>
      </c>
      <c r="M5" s="177">
        <v>2020</v>
      </c>
      <c r="N5" s="177">
        <v>2021</v>
      </c>
      <c r="O5" s="177">
        <v>2020</v>
      </c>
      <c r="P5" s="177">
        <v>2021</v>
      </c>
      <c r="Q5" s="419"/>
      <c r="R5" s="421"/>
      <c r="S5" s="122"/>
    </row>
    <row r="6" spans="1:19" s="123" customFormat="1" x14ac:dyDescent="0.2">
      <c r="A6" s="173" t="s">
        <v>17</v>
      </c>
      <c r="B6" s="172" t="s">
        <v>18</v>
      </c>
      <c r="C6" s="172" t="s">
        <v>19</v>
      </c>
      <c r="D6" s="172" t="s">
        <v>20</v>
      </c>
      <c r="E6" s="173" t="s">
        <v>21</v>
      </c>
      <c r="F6" s="173" t="s">
        <v>22</v>
      </c>
      <c r="G6" s="173" t="s">
        <v>23</v>
      </c>
      <c r="H6" s="172" t="s">
        <v>24</v>
      </c>
      <c r="I6" s="172" t="s">
        <v>25</v>
      </c>
      <c r="J6" s="173" t="s">
        <v>26</v>
      </c>
      <c r="K6" s="174" t="s">
        <v>27</v>
      </c>
      <c r="L6" s="174" t="s">
        <v>28</v>
      </c>
      <c r="M6" s="175" t="s">
        <v>29</v>
      </c>
      <c r="N6" s="175" t="s">
        <v>30</v>
      </c>
      <c r="O6" s="175" t="s">
        <v>31</v>
      </c>
      <c r="P6" s="175" t="s">
        <v>32</v>
      </c>
      <c r="Q6" s="173" t="s">
        <v>33</v>
      </c>
      <c r="R6" s="172" t="s">
        <v>34</v>
      </c>
      <c r="S6" s="122"/>
    </row>
    <row r="7" spans="1:19" s="113" customFormat="1" ht="87.75" customHeight="1" x14ac:dyDescent="0.25">
      <c r="A7" s="422">
        <v>1</v>
      </c>
      <c r="B7" s="423">
        <v>1</v>
      </c>
      <c r="C7" s="423">
        <v>1</v>
      </c>
      <c r="D7" s="423">
        <v>6</v>
      </c>
      <c r="E7" s="423" t="s">
        <v>140</v>
      </c>
      <c r="F7" s="423" t="s">
        <v>3108</v>
      </c>
      <c r="G7" s="422" t="s">
        <v>141</v>
      </c>
      <c r="H7" s="224" t="s">
        <v>142</v>
      </c>
      <c r="I7" s="206">
        <v>2000</v>
      </c>
      <c r="J7" s="423" t="s">
        <v>143</v>
      </c>
      <c r="K7" s="423" t="s">
        <v>138</v>
      </c>
      <c r="L7" s="423"/>
      <c r="M7" s="452">
        <v>45072</v>
      </c>
      <c r="N7" s="452"/>
      <c r="O7" s="452">
        <v>33972</v>
      </c>
      <c r="P7" s="452"/>
      <c r="Q7" s="423" t="s">
        <v>144</v>
      </c>
      <c r="R7" s="423" t="s">
        <v>2854</v>
      </c>
      <c r="S7" s="14"/>
    </row>
    <row r="8" spans="1:19" s="113" customFormat="1" ht="77.25" customHeight="1" x14ac:dyDescent="0.25">
      <c r="A8" s="422"/>
      <c r="B8" s="423"/>
      <c r="C8" s="423"/>
      <c r="D8" s="423"/>
      <c r="E8" s="423"/>
      <c r="F8" s="423"/>
      <c r="G8" s="422"/>
      <c r="H8" s="224" t="s">
        <v>139</v>
      </c>
      <c r="I8" s="169">
        <v>57</v>
      </c>
      <c r="J8" s="423"/>
      <c r="K8" s="423"/>
      <c r="L8" s="423"/>
      <c r="M8" s="452"/>
      <c r="N8" s="452"/>
      <c r="O8" s="452"/>
      <c r="P8" s="452"/>
      <c r="Q8" s="423"/>
      <c r="R8" s="423"/>
      <c r="S8" s="14"/>
    </row>
    <row r="9" spans="1:19" s="113" customFormat="1" ht="56.25" customHeight="1" x14ac:dyDescent="0.25">
      <c r="A9" s="422"/>
      <c r="B9" s="423"/>
      <c r="C9" s="423"/>
      <c r="D9" s="423"/>
      <c r="E9" s="423"/>
      <c r="F9" s="423"/>
      <c r="G9" s="422"/>
      <c r="H9" s="225" t="s">
        <v>145</v>
      </c>
      <c r="I9" s="206">
        <v>1</v>
      </c>
      <c r="J9" s="423"/>
      <c r="K9" s="423"/>
      <c r="L9" s="423"/>
      <c r="M9" s="452"/>
      <c r="N9" s="452"/>
      <c r="O9" s="452"/>
      <c r="P9" s="452"/>
      <c r="Q9" s="423"/>
      <c r="R9" s="423"/>
      <c r="S9" s="14"/>
    </row>
    <row r="10" spans="1:19" ht="91.5" customHeight="1" x14ac:dyDescent="0.25">
      <c r="A10" s="513">
        <v>2</v>
      </c>
      <c r="B10" s="428">
        <v>3</v>
      </c>
      <c r="C10" s="428">
        <v>1</v>
      </c>
      <c r="D10" s="428">
        <v>9</v>
      </c>
      <c r="E10" s="428" t="s">
        <v>148</v>
      </c>
      <c r="F10" s="428" t="s">
        <v>3109</v>
      </c>
      <c r="G10" s="428" t="s">
        <v>3110</v>
      </c>
      <c r="H10" s="206" t="s">
        <v>137</v>
      </c>
      <c r="I10" s="206">
        <v>37</v>
      </c>
      <c r="J10" s="428" t="s">
        <v>149</v>
      </c>
      <c r="K10" s="428" t="s">
        <v>138</v>
      </c>
      <c r="L10" s="428"/>
      <c r="M10" s="449">
        <v>43055</v>
      </c>
      <c r="N10" s="449"/>
      <c r="O10" s="449">
        <v>36875</v>
      </c>
      <c r="P10" s="449"/>
      <c r="Q10" s="428" t="s">
        <v>150</v>
      </c>
      <c r="R10" s="428" t="s">
        <v>151</v>
      </c>
      <c r="S10" s="25"/>
    </row>
    <row r="11" spans="1:19" ht="75" customHeight="1" x14ac:dyDescent="0.25">
      <c r="A11" s="515"/>
      <c r="B11" s="430"/>
      <c r="C11" s="430"/>
      <c r="D11" s="430"/>
      <c r="E11" s="430"/>
      <c r="F11" s="430"/>
      <c r="G11" s="430"/>
      <c r="H11" s="195" t="s">
        <v>142</v>
      </c>
      <c r="I11" s="196">
        <v>300</v>
      </c>
      <c r="J11" s="430"/>
      <c r="K11" s="537"/>
      <c r="L11" s="430"/>
      <c r="M11" s="451"/>
      <c r="N11" s="451"/>
      <c r="O11" s="451"/>
      <c r="P11" s="451"/>
      <c r="Q11" s="430"/>
      <c r="R11" s="430"/>
    </row>
    <row r="12" spans="1:19" ht="27.75" customHeight="1" x14ac:dyDescent="0.25">
      <c r="A12" s="529">
        <v>3</v>
      </c>
      <c r="B12" s="529">
        <v>3</v>
      </c>
      <c r="C12" s="529">
        <v>1</v>
      </c>
      <c r="D12" s="529">
        <v>9</v>
      </c>
      <c r="E12" s="529" t="s">
        <v>152</v>
      </c>
      <c r="F12" s="423" t="s">
        <v>3111</v>
      </c>
      <c r="G12" s="528" t="s">
        <v>153</v>
      </c>
      <c r="H12" s="195" t="s">
        <v>41</v>
      </c>
      <c r="I12" s="196">
        <v>1</v>
      </c>
      <c r="J12" s="528" t="s">
        <v>154</v>
      </c>
      <c r="K12" s="529" t="s">
        <v>138</v>
      </c>
      <c r="L12" s="529"/>
      <c r="M12" s="530">
        <v>83379</v>
      </c>
      <c r="N12" s="530"/>
      <c r="O12" s="530">
        <v>72129</v>
      </c>
      <c r="P12" s="530"/>
      <c r="Q12" s="528" t="s">
        <v>3112</v>
      </c>
      <c r="R12" s="528" t="s">
        <v>155</v>
      </c>
    </row>
    <row r="13" spans="1:19" ht="39" customHeight="1" x14ac:dyDescent="0.25">
      <c r="A13" s="529"/>
      <c r="B13" s="529"/>
      <c r="C13" s="529"/>
      <c r="D13" s="529"/>
      <c r="E13" s="529"/>
      <c r="F13" s="423"/>
      <c r="G13" s="528"/>
      <c r="H13" s="195" t="s">
        <v>95</v>
      </c>
      <c r="I13" s="196">
        <v>100</v>
      </c>
      <c r="J13" s="528"/>
      <c r="K13" s="529"/>
      <c r="L13" s="529"/>
      <c r="M13" s="530"/>
      <c r="N13" s="530"/>
      <c r="O13" s="530"/>
      <c r="P13" s="530"/>
      <c r="Q13" s="528"/>
      <c r="R13" s="528"/>
    </row>
    <row r="14" spans="1:19" ht="30.75" customHeight="1" x14ac:dyDescent="0.25">
      <c r="A14" s="529"/>
      <c r="B14" s="529"/>
      <c r="C14" s="529"/>
      <c r="D14" s="529"/>
      <c r="E14" s="529"/>
      <c r="F14" s="423"/>
      <c r="G14" s="528"/>
      <c r="H14" s="195" t="s">
        <v>49</v>
      </c>
      <c r="I14" s="196">
        <v>1</v>
      </c>
      <c r="J14" s="528"/>
      <c r="K14" s="529"/>
      <c r="L14" s="529"/>
      <c r="M14" s="530"/>
      <c r="N14" s="530"/>
      <c r="O14" s="530"/>
      <c r="P14" s="530"/>
      <c r="Q14" s="528"/>
      <c r="R14" s="528"/>
    </row>
    <row r="15" spans="1:19" ht="25.5" customHeight="1" x14ac:dyDescent="0.25">
      <c r="A15" s="529"/>
      <c r="B15" s="529"/>
      <c r="C15" s="529"/>
      <c r="D15" s="529"/>
      <c r="E15" s="529"/>
      <c r="F15" s="423"/>
      <c r="G15" s="528"/>
      <c r="H15" s="195" t="s">
        <v>50</v>
      </c>
      <c r="I15" s="196">
        <v>50</v>
      </c>
      <c r="J15" s="528"/>
      <c r="K15" s="529"/>
      <c r="L15" s="529"/>
      <c r="M15" s="530"/>
      <c r="N15" s="530"/>
      <c r="O15" s="530"/>
      <c r="P15" s="530"/>
      <c r="Q15" s="528"/>
      <c r="R15" s="528"/>
    </row>
    <row r="16" spans="1:19" ht="43.5" customHeight="1" x14ac:dyDescent="0.25">
      <c r="A16" s="529"/>
      <c r="B16" s="529"/>
      <c r="C16" s="529"/>
      <c r="D16" s="529"/>
      <c r="E16" s="529"/>
      <c r="F16" s="423"/>
      <c r="G16" s="528"/>
      <c r="H16" s="195" t="s">
        <v>142</v>
      </c>
      <c r="I16" s="196">
        <v>300</v>
      </c>
      <c r="J16" s="528"/>
      <c r="K16" s="529"/>
      <c r="L16" s="529"/>
      <c r="M16" s="530"/>
      <c r="N16" s="530"/>
      <c r="O16" s="530"/>
      <c r="P16" s="530"/>
      <c r="Q16" s="528"/>
      <c r="R16" s="528"/>
    </row>
    <row r="17" spans="1:18" ht="57.75" customHeight="1" x14ac:dyDescent="0.25">
      <c r="A17" s="529"/>
      <c r="B17" s="529"/>
      <c r="C17" s="529"/>
      <c r="D17" s="529"/>
      <c r="E17" s="529"/>
      <c r="F17" s="423"/>
      <c r="G17" s="528"/>
      <c r="H17" s="195" t="s">
        <v>156</v>
      </c>
      <c r="I17" s="196">
        <v>300</v>
      </c>
      <c r="J17" s="528"/>
      <c r="K17" s="529"/>
      <c r="L17" s="529"/>
      <c r="M17" s="530"/>
      <c r="N17" s="530"/>
      <c r="O17" s="530"/>
      <c r="P17" s="530"/>
      <c r="Q17" s="528"/>
      <c r="R17" s="528"/>
    </row>
    <row r="18" spans="1:18" ht="30" x14ac:dyDescent="0.25">
      <c r="A18" s="529"/>
      <c r="B18" s="529"/>
      <c r="C18" s="529"/>
      <c r="D18" s="529"/>
      <c r="E18" s="529"/>
      <c r="F18" s="423"/>
      <c r="G18" s="528"/>
      <c r="H18" s="195" t="s">
        <v>157</v>
      </c>
      <c r="I18" s="196">
        <v>6</v>
      </c>
      <c r="J18" s="528"/>
      <c r="K18" s="529"/>
      <c r="L18" s="529"/>
      <c r="M18" s="530"/>
      <c r="N18" s="530"/>
      <c r="O18" s="530"/>
      <c r="P18" s="530"/>
      <c r="Q18" s="528"/>
      <c r="R18" s="528"/>
    </row>
    <row r="19" spans="1:18" ht="30" x14ac:dyDescent="0.25">
      <c r="A19" s="529"/>
      <c r="B19" s="529"/>
      <c r="C19" s="529"/>
      <c r="D19" s="529"/>
      <c r="E19" s="529"/>
      <c r="F19" s="423"/>
      <c r="G19" s="528"/>
      <c r="H19" s="195" t="s">
        <v>158</v>
      </c>
      <c r="I19" s="196">
        <v>40</v>
      </c>
      <c r="J19" s="528"/>
      <c r="K19" s="529"/>
      <c r="L19" s="529"/>
      <c r="M19" s="530"/>
      <c r="N19" s="530"/>
      <c r="O19" s="530"/>
      <c r="P19" s="530"/>
      <c r="Q19" s="528"/>
      <c r="R19" s="528"/>
    </row>
    <row r="20" spans="1:18" ht="28.5" customHeight="1" x14ac:dyDescent="0.25">
      <c r="A20" s="529"/>
      <c r="B20" s="529"/>
      <c r="C20" s="529"/>
      <c r="D20" s="529"/>
      <c r="E20" s="529"/>
      <c r="F20" s="423"/>
      <c r="G20" s="528"/>
      <c r="H20" s="195" t="s">
        <v>62</v>
      </c>
      <c r="I20" s="196">
        <v>5</v>
      </c>
      <c r="J20" s="528"/>
      <c r="K20" s="529"/>
      <c r="L20" s="529"/>
      <c r="M20" s="530"/>
      <c r="N20" s="530"/>
      <c r="O20" s="530"/>
      <c r="P20" s="530"/>
      <c r="Q20" s="528"/>
      <c r="R20" s="528"/>
    </row>
    <row r="21" spans="1:18" ht="30" x14ac:dyDescent="0.25">
      <c r="A21" s="529"/>
      <c r="B21" s="529"/>
      <c r="C21" s="529"/>
      <c r="D21" s="529"/>
      <c r="E21" s="529"/>
      <c r="F21" s="423"/>
      <c r="G21" s="528"/>
      <c r="H21" s="195" t="s">
        <v>159</v>
      </c>
      <c r="I21" s="196">
        <v>75</v>
      </c>
      <c r="J21" s="528"/>
      <c r="K21" s="529"/>
      <c r="L21" s="529"/>
      <c r="M21" s="530"/>
      <c r="N21" s="530"/>
      <c r="O21" s="530"/>
      <c r="P21" s="530"/>
      <c r="Q21" s="528"/>
      <c r="R21" s="528"/>
    </row>
    <row r="22" spans="1:18" ht="60.75" customHeight="1" x14ac:dyDescent="0.25">
      <c r="A22" s="528">
        <v>4</v>
      </c>
      <c r="B22" s="528">
        <v>1</v>
      </c>
      <c r="C22" s="528">
        <v>1</v>
      </c>
      <c r="D22" s="528">
        <v>9</v>
      </c>
      <c r="E22" s="528" t="s">
        <v>3113</v>
      </c>
      <c r="F22" s="423" t="s">
        <v>3114</v>
      </c>
      <c r="G22" s="528" t="s">
        <v>160</v>
      </c>
      <c r="H22" s="195" t="s">
        <v>41</v>
      </c>
      <c r="I22" s="195">
        <v>2</v>
      </c>
      <c r="J22" s="528" t="s">
        <v>3115</v>
      </c>
      <c r="K22" s="528" t="s">
        <v>138</v>
      </c>
      <c r="L22" s="528"/>
      <c r="M22" s="536">
        <v>18424</v>
      </c>
      <c r="N22" s="536"/>
      <c r="O22" s="536">
        <v>16623.650000000001</v>
      </c>
      <c r="P22" s="536"/>
      <c r="Q22" s="528" t="s">
        <v>161</v>
      </c>
      <c r="R22" s="528" t="s">
        <v>162</v>
      </c>
    </row>
    <row r="23" spans="1:18" ht="54.75" customHeight="1" x14ac:dyDescent="0.25">
      <c r="A23" s="528"/>
      <c r="B23" s="528"/>
      <c r="C23" s="528"/>
      <c r="D23" s="528"/>
      <c r="E23" s="528"/>
      <c r="F23" s="423"/>
      <c r="G23" s="528"/>
      <c r="H23" s="195" t="s">
        <v>95</v>
      </c>
      <c r="I23" s="195">
        <v>40</v>
      </c>
      <c r="J23" s="528"/>
      <c r="K23" s="528"/>
      <c r="L23" s="528"/>
      <c r="M23" s="536"/>
      <c r="N23" s="536"/>
      <c r="O23" s="536"/>
      <c r="P23" s="536"/>
      <c r="Q23" s="528"/>
      <c r="R23" s="528"/>
    </row>
    <row r="24" spans="1:18" ht="64.5" customHeight="1" x14ac:dyDescent="0.25">
      <c r="A24" s="528"/>
      <c r="B24" s="528"/>
      <c r="C24" s="528"/>
      <c r="D24" s="528"/>
      <c r="E24" s="528"/>
      <c r="F24" s="423"/>
      <c r="G24" s="528"/>
      <c r="H24" s="195" t="s">
        <v>49</v>
      </c>
      <c r="I24" s="195">
        <v>1</v>
      </c>
      <c r="J24" s="528"/>
      <c r="K24" s="528"/>
      <c r="L24" s="528"/>
      <c r="M24" s="536"/>
      <c r="N24" s="536"/>
      <c r="O24" s="536"/>
      <c r="P24" s="536"/>
      <c r="Q24" s="528"/>
      <c r="R24" s="528"/>
    </row>
    <row r="25" spans="1:18" ht="45" customHeight="1" x14ac:dyDescent="0.25">
      <c r="A25" s="528"/>
      <c r="B25" s="528"/>
      <c r="C25" s="528"/>
      <c r="D25" s="528"/>
      <c r="E25" s="528"/>
      <c r="F25" s="423"/>
      <c r="G25" s="528"/>
      <c r="H25" s="195" t="s">
        <v>50</v>
      </c>
      <c r="I25" s="195">
        <v>80</v>
      </c>
      <c r="J25" s="528"/>
      <c r="K25" s="528"/>
      <c r="L25" s="528"/>
      <c r="M25" s="536"/>
      <c r="N25" s="536"/>
      <c r="O25" s="536"/>
      <c r="P25" s="536"/>
      <c r="Q25" s="528"/>
      <c r="R25" s="528"/>
    </row>
    <row r="26" spans="1:18" ht="45" customHeight="1" x14ac:dyDescent="0.25">
      <c r="A26" s="528">
        <v>5</v>
      </c>
      <c r="B26" s="528">
        <v>6</v>
      </c>
      <c r="C26" s="528">
        <v>1</v>
      </c>
      <c r="D26" s="528">
        <v>13</v>
      </c>
      <c r="E26" s="528" t="s">
        <v>164</v>
      </c>
      <c r="F26" s="423" t="s">
        <v>3114</v>
      </c>
      <c r="G26" s="528" t="s">
        <v>165</v>
      </c>
      <c r="H26" s="195" t="s">
        <v>163</v>
      </c>
      <c r="I26" s="195">
        <v>4</v>
      </c>
      <c r="J26" s="528" t="s">
        <v>3116</v>
      </c>
      <c r="K26" s="528" t="s">
        <v>138</v>
      </c>
      <c r="L26" s="528"/>
      <c r="M26" s="528">
        <v>64343.55</v>
      </c>
      <c r="N26" s="528"/>
      <c r="O26" s="536">
        <v>47942.55</v>
      </c>
      <c r="P26" s="528"/>
      <c r="Q26" s="528" t="s">
        <v>166</v>
      </c>
      <c r="R26" s="528" t="s">
        <v>167</v>
      </c>
    </row>
    <row r="27" spans="1:18" ht="57" customHeight="1" x14ac:dyDescent="0.25">
      <c r="A27" s="528"/>
      <c r="B27" s="528"/>
      <c r="C27" s="528"/>
      <c r="D27" s="528"/>
      <c r="E27" s="528"/>
      <c r="F27" s="423"/>
      <c r="G27" s="528"/>
      <c r="H27" s="195" t="s">
        <v>168</v>
      </c>
      <c r="I27" s="195">
        <v>80</v>
      </c>
      <c r="J27" s="528"/>
      <c r="K27" s="528"/>
      <c r="L27" s="528"/>
      <c r="M27" s="528"/>
      <c r="N27" s="528"/>
      <c r="O27" s="536"/>
      <c r="P27" s="528"/>
      <c r="Q27" s="528"/>
      <c r="R27" s="528"/>
    </row>
    <row r="28" spans="1:18" ht="41.25" customHeight="1" x14ac:dyDescent="0.25">
      <c r="A28" s="528"/>
      <c r="B28" s="528"/>
      <c r="C28" s="528"/>
      <c r="D28" s="528"/>
      <c r="E28" s="528"/>
      <c r="F28" s="423"/>
      <c r="G28" s="528"/>
      <c r="H28" s="195" t="s">
        <v>169</v>
      </c>
      <c r="I28" s="195">
        <v>1000</v>
      </c>
      <c r="J28" s="528"/>
      <c r="K28" s="528"/>
      <c r="L28" s="528"/>
      <c r="M28" s="528"/>
      <c r="N28" s="528"/>
      <c r="O28" s="536"/>
      <c r="P28" s="528"/>
      <c r="Q28" s="528"/>
      <c r="R28" s="528"/>
    </row>
    <row r="29" spans="1:18" ht="41.25" customHeight="1" x14ac:dyDescent="0.25">
      <c r="A29" s="528"/>
      <c r="B29" s="528"/>
      <c r="C29" s="528"/>
      <c r="D29" s="528"/>
      <c r="E29" s="528"/>
      <c r="F29" s="423"/>
      <c r="G29" s="528"/>
      <c r="H29" s="195" t="s">
        <v>3117</v>
      </c>
      <c r="I29" s="195">
        <v>80</v>
      </c>
      <c r="J29" s="528"/>
      <c r="K29" s="528"/>
      <c r="L29" s="528"/>
      <c r="M29" s="528"/>
      <c r="N29" s="528"/>
      <c r="O29" s="536"/>
      <c r="P29" s="528"/>
      <c r="Q29" s="528"/>
      <c r="R29" s="528"/>
    </row>
    <row r="30" spans="1:18" ht="45" x14ac:dyDescent="0.25">
      <c r="A30" s="528"/>
      <c r="B30" s="528"/>
      <c r="C30" s="528"/>
      <c r="D30" s="528"/>
      <c r="E30" s="528"/>
      <c r="F30" s="423"/>
      <c r="G30" s="528"/>
      <c r="H30" s="195" t="s">
        <v>3118</v>
      </c>
      <c r="I30" s="195">
        <v>20</v>
      </c>
      <c r="J30" s="528"/>
      <c r="K30" s="528"/>
      <c r="L30" s="528"/>
      <c r="M30" s="528"/>
      <c r="N30" s="528"/>
      <c r="O30" s="536"/>
      <c r="P30" s="528"/>
      <c r="Q30" s="528"/>
      <c r="R30" s="528"/>
    </row>
    <row r="31" spans="1:18" x14ac:dyDescent="0.25">
      <c r="A31" s="528"/>
      <c r="B31" s="528"/>
      <c r="C31" s="528"/>
      <c r="D31" s="528"/>
      <c r="E31" s="528"/>
      <c r="F31" s="423"/>
      <c r="G31" s="528"/>
      <c r="H31" s="195" t="s">
        <v>170</v>
      </c>
      <c r="I31" s="195">
        <v>100</v>
      </c>
      <c r="J31" s="528"/>
      <c r="K31" s="528"/>
      <c r="L31" s="528"/>
      <c r="M31" s="528"/>
      <c r="N31" s="528"/>
      <c r="O31" s="536"/>
      <c r="P31" s="528"/>
      <c r="Q31" s="528"/>
      <c r="R31" s="528"/>
    </row>
    <row r="32" spans="1:18" ht="140.25" customHeight="1" x14ac:dyDescent="0.25">
      <c r="A32" s="528">
        <v>6</v>
      </c>
      <c r="B32" s="528">
        <v>1</v>
      </c>
      <c r="C32" s="528">
        <v>1.3</v>
      </c>
      <c r="D32" s="528">
        <v>13</v>
      </c>
      <c r="E32" s="528" t="s">
        <v>174</v>
      </c>
      <c r="F32" s="423" t="s">
        <v>3119</v>
      </c>
      <c r="G32" s="528" t="s">
        <v>175</v>
      </c>
      <c r="H32" s="195" t="s">
        <v>41</v>
      </c>
      <c r="I32" s="195">
        <v>3</v>
      </c>
      <c r="J32" s="513" t="s">
        <v>3120</v>
      </c>
      <c r="K32" s="513" t="s">
        <v>138</v>
      </c>
      <c r="L32" s="513"/>
      <c r="M32" s="525">
        <v>17910</v>
      </c>
      <c r="N32" s="525"/>
      <c r="O32" s="525">
        <v>12090</v>
      </c>
      <c r="P32" s="525"/>
      <c r="Q32" s="513" t="s">
        <v>176</v>
      </c>
      <c r="R32" s="513" t="s">
        <v>177</v>
      </c>
    </row>
    <row r="33" spans="1:18" ht="121.5" customHeight="1" x14ac:dyDescent="0.25">
      <c r="A33" s="528"/>
      <c r="B33" s="528"/>
      <c r="C33" s="528"/>
      <c r="D33" s="528"/>
      <c r="E33" s="528"/>
      <c r="F33" s="423"/>
      <c r="G33" s="528"/>
      <c r="H33" s="195" t="s">
        <v>3121</v>
      </c>
      <c r="I33" s="195">
        <v>78</v>
      </c>
      <c r="J33" s="515"/>
      <c r="K33" s="515"/>
      <c r="L33" s="515"/>
      <c r="M33" s="527"/>
      <c r="N33" s="527"/>
      <c r="O33" s="527"/>
      <c r="P33" s="527"/>
      <c r="Q33" s="515"/>
      <c r="R33" s="515"/>
    </row>
    <row r="34" spans="1:18" ht="46.5" customHeight="1" x14ac:dyDescent="0.25">
      <c r="A34" s="513">
        <v>7</v>
      </c>
      <c r="B34" s="513">
        <v>3</v>
      </c>
      <c r="C34" s="513">
        <v>1</v>
      </c>
      <c r="D34" s="513">
        <v>6</v>
      </c>
      <c r="E34" s="513" t="s">
        <v>178</v>
      </c>
      <c r="F34" s="428" t="s">
        <v>179</v>
      </c>
      <c r="G34" s="513" t="s">
        <v>180</v>
      </c>
      <c r="H34" s="195" t="s">
        <v>41</v>
      </c>
      <c r="I34" s="195">
        <v>4</v>
      </c>
      <c r="J34" s="513" t="s">
        <v>2855</v>
      </c>
      <c r="K34" s="513" t="s">
        <v>138</v>
      </c>
      <c r="L34" s="513"/>
      <c r="M34" s="525">
        <v>47706.62</v>
      </c>
      <c r="N34" s="525"/>
      <c r="O34" s="525">
        <v>29998.62</v>
      </c>
      <c r="P34" s="525"/>
      <c r="Q34" s="513" t="s">
        <v>181</v>
      </c>
      <c r="R34" s="513" t="s">
        <v>2856</v>
      </c>
    </row>
    <row r="35" spans="1:18" ht="61.5" customHeight="1" x14ac:dyDescent="0.25">
      <c r="A35" s="514"/>
      <c r="B35" s="514"/>
      <c r="C35" s="514"/>
      <c r="D35" s="514"/>
      <c r="E35" s="514"/>
      <c r="F35" s="429"/>
      <c r="G35" s="514"/>
      <c r="H35" s="195" t="s">
        <v>95</v>
      </c>
      <c r="I35" s="195">
        <v>44</v>
      </c>
      <c r="J35" s="514"/>
      <c r="K35" s="514"/>
      <c r="L35" s="514"/>
      <c r="M35" s="526"/>
      <c r="N35" s="526"/>
      <c r="O35" s="526"/>
      <c r="P35" s="526"/>
      <c r="Q35" s="514"/>
      <c r="R35" s="514"/>
    </row>
    <row r="36" spans="1:18" ht="54" customHeight="1" x14ac:dyDescent="0.25">
      <c r="A36" s="514"/>
      <c r="B36" s="514"/>
      <c r="C36" s="514"/>
      <c r="D36" s="514"/>
      <c r="E36" s="514"/>
      <c r="F36" s="429"/>
      <c r="G36" s="514"/>
      <c r="H36" s="195" t="s">
        <v>3122</v>
      </c>
      <c r="I36" s="195">
        <v>2</v>
      </c>
      <c r="J36" s="514"/>
      <c r="K36" s="514"/>
      <c r="L36" s="514"/>
      <c r="M36" s="526"/>
      <c r="N36" s="526"/>
      <c r="O36" s="526"/>
      <c r="P36" s="526"/>
      <c r="Q36" s="514"/>
      <c r="R36" s="514"/>
    </row>
    <row r="37" spans="1:18" ht="38.25" customHeight="1" x14ac:dyDescent="0.25">
      <c r="A37" s="515"/>
      <c r="B37" s="515"/>
      <c r="C37" s="515"/>
      <c r="D37" s="515"/>
      <c r="E37" s="515"/>
      <c r="F37" s="430"/>
      <c r="G37" s="515"/>
      <c r="H37" s="195" t="s">
        <v>50</v>
      </c>
      <c r="I37" s="195">
        <v>62</v>
      </c>
      <c r="J37" s="515"/>
      <c r="K37" s="515"/>
      <c r="L37" s="515"/>
      <c r="M37" s="527"/>
      <c r="N37" s="527"/>
      <c r="O37" s="527"/>
      <c r="P37" s="527"/>
      <c r="Q37" s="515"/>
      <c r="R37" s="515"/>
    </row>
    <row r="38" spans="1:18" ht="57.75" customHeight="1" x14ac:dyDescent="0.25">
      <c r="A38" s="513">
        <v>8</v>
      </c>
      <c r="B38" s="513">
        <v>1</v>
      </c>
      <c r="C38" s="513">
        <v>1</v>
      </c>
      <c r="D38" s="513">
        <v>9</v>
      </c>
      <c r="E38" s="513" t="s">
        <v>185</v>
      </c>
      <c r="F38" s="513" t="s">
        <v>3123</v>
      </c>
      <c r="G38" s="513" t="s">
        <v>186</v>
      </c>
      <c r="H38" s="195" t="s">
        <v>182</v>
      </c>
      <c r="I38" s="195">
        <v>1</v>
      </c>
      <c r="J38" s="513" t="s">
        <v>187</v>
      </c>
      <c r="K38" s="513" t="s">
        <v>188</v>
      </c>
      <c r="L38" s="513"/>
      <c r="M38" s="525">
        <v>53733.83</v>
      </c>
      <c r="N38" s="525"/>
      <c r="O38" s="525">
        <v>39903.83</v>
      </c>
      <c r="P38" s="525"/>
      <c r="Q38" s="513" t="s">
        <v>189</v>
      </c>
      <c r="R38" s="513" t="s">
        <v>190</v>
      </c>
    </row>
    <row r="39" spans="1:18" ht="39.75" customHeight="1" x14ac:dyDescent="0.25">
      <c r="A39" s="514"/>
      <c r="B39" s="514"/>
      <c r="C39" s="514"/>
      <c r="D39" s="514"/>
      <c r="E39" s="514"/>
      <c r="F39" s="514"/>
      <c r="G39" s="514"/>
      <c r="H39" s="195" t="s">
        <v>78</v>
      </c>
      <c r="I39" s="195">
        <v>50</v>
      </c>
      <c r="J39" s="514"/>
      <c r="K39" s="514"/>
      <c r="L39" s="514"/>
      <c r="M39" s="526"/>
      <c r="N39" s="526"/>
      <c r="O39" s="526"/>
      <c r="P39" s="526"/>
      <c r="Q39" s="514"/>
      <c r="R39" s="514"/>
    </row>
    <row r="40" spans="1:18" ht="37.5" customHeight="1" x14ac:dyDescent="0.25">
      <c r="A40" s="514"/>
      <c r="B40" s="514"/>
      <c r="C40" s="514"/>
      <c r="D40" s="514"/>
      <c r="E40" s="514"/>
      <c r="F40" s="514"/>
      <c r="G40" s="514"/>
      <c r="H40" s="195" t="s">
        <v>184</v>
      </c>
      <c r="I40" s="195">
        <v>1</v>
      </c>
      <c r="J40" s="514"/>
      <c r="K40" s="514"/>
      <c r="L40" s="514"/>
      <c r="M40" s="526"/>
      <c r="N40" s="526"/>
      <c r="O40" s="526"/>
      <c r="P40" s="526"/>
      <c r="Q40" s="514"/>
      <c r="R40" s="514"/>
    </row>
    <row r="41" spans="1:18" ht="58.5" customHeight="1" x14ac:dyDescent="0.25">
      <c r="A41" s="514"/>
      <c r="B41" s="514"/>
      <c r="C41" s="514"/>
      <c r="D41" s="514"/>
      <c r="E41" s="514"/>
      <c r="F41" s="514"/>
      <c r="G41" s="514"/>
      <c r="H41" s="195" t="s">
        <v>3124</v>
      </c>
      <c r="I41" s="195">
        <v>500</v>
      </c>
      <c r="J41" s="514"/>
      <c r="K41" s="514"/>
      <c r="L41" s="514"/>
      <c r="M41" s="526"/>
      <c r="N41" s="526"/>
      <c r="O41" s="526"/>
      <c r="P41" s="526"/>
      <c r="Q41" s="514"/>
      <c r="R41" s="514"/>
    </row>
    <row r="42" spans="1:18" ht="24" customHeight="1" x14ac:dyDescent="0.25">
      <c r="A42" s="514"/>
      <c r="B42" s="514"/>
      <c r="C42" s="514"/>
      <c r="D42" s="514"/>
      <c r="E42" s="514"/>
      <c r="F42" s="514"/>
      <c r="G42" s="514"/>
      <c r="H42" s="195" t="s">
        <v>183</v>
      </c>
      <c r="I42" s="195">
        <v>4</v>
      </c>
      <c r="J42" s="514"/>
      <c r="K42" s="514"/>
      <c r="L42" s="514"/>
      <c r="M42" s="526"/>
      <c r="N42" s="526"/>
      <c r="O42" s="526"/>
      <c r="P42" s="526"/>
      <c r="Q42" s="514"/>
      <c r="R42" s="514"/>
    </row>
    <row r="43" spans="1:18" ht="29.25" customHeight="1" x14ac:dyDescent="0.25">
      <c r="A43" s="515"/>
      <c r="B43" s="515"/>
      <c r="C43" s="515"/>
      <c r="D43" s="515"/>
      <c r="E43" s="515"/>
      <c r="F43" s="515"/>
      <c r="G43" s="515"/>
      <c r="H43" s="195" t="s">
        <v>3125</v>
      </c>
      <c r="I43" s="195">
        <v>100</v>
      </c>
      <c r="J43" s="515"/>
      <c r="K43" s="515"/>
      <c r="L43" s="515"/>
      <c r="M43" s="527"/>
      <c r="N43" s="527"/>
      <c r="O43" s="527"/>
      <c r="P43" s="527"/>
      <c r="Q43" s="515"/>
      <c r="R43" s="515"/>
    </row>
    <row r="44" spans="1:18" ht="59.25" customHeight="1" x14ac:dyDescent="0.25">
      <c r="A44" s="513">
        <v>9</v>
      </c>
      <c r="B44" s="513">
        <v>1</v>
      </c>
      <c r="C44" s="513">
        <v>1</v>
      </c>
      <c r="D44" s="513">
        <v>9</v>
      </c>
      <c r="E44" s="513" t="s">
        <v>191</v>
      </c>
      <c r="F44" s="528" t="s">
        <v>192</v>
      </c>
      <c r="G44" s="513" t="s">
        <v>193</v>
      </c>
      <c r="H44" s="195" t="s">
        <v>183</v>
      </c>
      <c r="I44" s="195">
        <v>1</v>
      </c>
      <c r="J44" s="513" t="s">
        <v>3126</v>
      </c>
      <c r="K44" s="528" t="s">
        <v>138</v>
      </c>
      <c r="L44" s="513"/>
      <c r="M44" s="525">
        <v>65922</v>
      </c>
      <c r="N44" s="525"/>
      <c r="O44" s="525">
        <v>53233.919999999998</v>
      </c>
      <c r="P44" s="525"/>
      <c r="Q44" s="513" t="s">
        <v>194</v>
      </c>
      <c r="R44" s="513" t="s">
        <v>195</v>
      </c>
    </row>
    <row r="45" spans="1:18" ht="47.25" customHeight="1" x14ac:dyDescent="0.25">
      <c r="A45" s="514"/>
      <c r="B45" s="514"/>
      <c r="C45" s="514"/>
      <c r="D45" s="514"/>
      <c r="E45" s="514"/>
      <c r="F45" s="528"/>
      <c r="G45" s="514"/>
      <c r="H45" s="195" t="s">
        <v>3125</v>
      </c>
      <c r="I45" s="195">
        <v>30</v>
      </c>
      <c r="J45" s="514"/>
      <c r="K45" s="528"/>
      <c r="L45" s="514"/>
      <c r="M45" s="526"/>
      <c r="N45" s="526"/>
      <c r="O45" s="526"/>
      <c r="P45" s="526"/>
      <c r="Q45" s="514"/>
      <c r="R45" s="514"/>
    </row>
    <row r="46" spans="1:18" ht="30" x14ac:dyDescent="0.25">
      <c r="A46" s="514"/>
      <c r="B46" s="514"/>
      <c r="C46" s="514"/>
      <c r="D46" s="514"/>
      <c r="E46" s="514"/>
      <c r="F46" s="528"/>
      <c r="G46" s="514"/>
      <c r="H46" s="195" t="s">
        <v>184</v>
      </c>
      <c r="I46" s="195">
        <v>1</v>
      </c>
      <c r="J46" s="514"/>
      <c r="K46" s="528"/>
      <c r="L46" s="514"/>
      <c r="M46" s="526"/>
      <c r="N46" s="526"/>
      <c r="O46" s="526"/>
      <c r="P46" s="526"/>
      <c r="Q46" s="514"/>
      <c r="R46" s="514"/>
    </row>
    <row r="47" spans="1:18" ht="30" x14ac:dyDescent="0.25">
      <c r="A47" s="514"/>
      <c r="B47" s="514"/>
      <c r="C47" s="514"/>
      <c r="D47" s="514"/>
      <c r="E47" s="514"/>
      <c r="F47" s="528"/>
      <c r="G47" s="514"/>
      <c r="H47" s="195" t="s">
        <v>196</v>
      </c>
      <c r="I47" s="195">
        <v>1000</v>
      </c>
      <c r="J47" s="514"/>
      <c r="K47" s="528"/>
      <c r="L47" s="514"/>
      <c r="M47" s="526"/>
      <c r="N47" s="526"/>
      <c r="O47" s="526"/>
      <c r="P47" s="526"/>
      <c r="Q47" s="514"/>
      <c r="R47" s="514"/>
    </row>
    <row r="48" spans="1:18" x14ac:dyDescent="0.25">
      <c r="A48" s="514"/>
      <c r="B48" s="514"/>
      <c r="C48" s="514"/>
      <c r="D48" s="514"/>
      <c r="E48" s="514"/>
      <c r="F48" s="528"/>
      <c r="G48" s="514"/>
      <c r="H48" s="195" t="s">
        <v>182</v>
      </c>
      <c r="I48" s="195">
        <v>1</v>
      </c>
      <c r="J48" s="514"/>
      <c r="K48" s="528"/>
      <c r="L48" s="514"/>
      <c r="M48" s="526"/>
      <c r="N48" s="526"/>
      <c r="O48" s="526"/>
      <c r="P48" s="526"/>
      <c r="Q48" s="514"/>
      <c r="R48" s="514"/>
    </row>
    <row r="49" spans="1:19" ht="30" x14ac:dyDescent="0.25">
      <c r="A49" s="515"/>
      <c r="B49" s="515"/>
      <c r="C49" s="515"/>
      <c r="D49" s="515"/>
      <c r="E49" s="515"/>
      <c r="F49" s="528"/>
      <c r="G49" s="515"/>
      <c r="H49" s="195" t="s">
        <v>3127</v>
      </c>
      <c r="I49" s="195">
        <v>31</v>
      </c>
      <c r="J49" s="515"/>
      <c r="K49" s="528"/>
      <c r="L49" s="515"/>
      <c r="M49" s="527"/>
      <c r="N49" s="527"/>
      <c r="O49" s="527"/>
      <c r="P49" s="527"/>
      <c r="Q49" s="515"/>
      <c r="R49" s="515"/>
    </row>
    <row r="50" spans="1:19" ht="42" customHeight="1" x14ac:dyDescent="0.25">
      <c r="A50" s="513">
        <v>10</v>
      </c>
      <c r="B50" s="513">
        <v>6</v>
      </c>
      <c r="C50" s="513">
        <v>1</v>
      </c>
      <c r="D50" s="513">
        <v>13</v>
      </c>
      <c r="E50" s="513" t="s">
        <v>197</v>
      </c>
      <c r="F50" s="528" t="s">
        <v>198</v>
      </c>
      <c r="G50" s="513" t="s">
        <v>199</v>
      </c>
      <c r="H50" s="195" t="s">
        <v>182</v>
      </c>
      <c r="I50" s="195">
        <v>6</v>
      </c>
      <c r="J50" s="513" t="s">
        <v>3128</v>
      </c>
      <c r="K50" s="513" t="s">
        <v>138</v>
      </c>
      <c r="L50" s="513"/>
      <c r="M50" s="525">
        <v>48620</v>
      </c>
      <c r="N50" s="525"/>
      <c r="O50" s="525">
        <v>35730</v>
      </c>
      <c r="P50" s="525"/>
      <c r="Q50" s="513" t="s">
        <v>200</v>
      </c>
      <c r="R50" s="513" t="s">
        <v>201</v>
      </c>
    </row>
    <row r="51" spans="1:19" ht="30" x14ac:dyDescent="0.25">
      <c r="A51" s="514"/>
      <c r="B51" s="514"/>
      <c r="C51" s="514"/>
      <c r="D51" s="514"/>
      <c r="E51" s="514"/>
      <c r="F51" s="528"/>
      <c r="G51" s="514"/>
      <c r="H51" s="195" t="s">
        <v>3127</v>
      </c>
      <c r="I51" s="195">
        <v>96</v>
      </c>
      <c r="J51" s="514"/>
      <c r="K51" s="514"/>
      <c r="L51" s="514"/>
      <c r="M51" s="526"/>
      <c r="N51" s="526"/>
      <c r="O51" s="526"/>
      <c r="P51" s="526"/>
      <c r="Q51" s="514"/>
      <c r="R51" s="514"/>
    </row>
    <row r="52" spans="1:19" ht="36" customHeight="1" x14ac:dyDescent="0.25">
      <c r="A52" s="514"/>
      <c r="B52" s="514"/>
      <c r="C52" s="514"/>
      <c r="D52" s="514"/>
      <c r="E52" s="514"/>
      <c r="F52" s="528"/>
      <c r="G52" s="514"/>
      <c r="H52" s="195" t="s">
        <v>3129</v>
      </c>
      <c r="I52" s="195">
        <v>16</v>
      </c>
      <c r="J52" s="514"/>
      <c r="K52" s="514"/>
      <c r="L52" s="514"/>
      <c r="M52" s="526"/>
      <c r="N52" s="526"/>
      <c r="O52" s="526"/>
      <c r="P52" s="526"/>
      <c r="Q52" s="514"/>
      <c r="R52" s="514"/>
    </row>
    <row r="53" spans="1:19" ht="30" x14ac:dyDescent="0.25">
      <c r="A53" s="514"/>
      <c r="B53" s="514"/>
      <c r="C53" s="514"/>
      <c r="D53" s="514"/>
      <c r="E53" s="514"/>
      <c r="F53" s="528"/>
      <c r="G53" s="514"/>
      <c r="H53" s="195" t="s">
        <v>3130</v>
      </c>
      <c r="I53" s="195">
        <v>256</v>
      </c>
      <c r="J53" s="514"/>
      <c r="K53" s="514"/>
      <c r="L53" s="514"/>
      <c r="M53" s="526"/>
      <c r="N53" s="526"/>
      <c r="O53" s="526"/>
      <c r="P53" s="526"/>
      <c r="Q53" s="514"/>
      <c r="R53" s="514"/>
    </row>
    <row r="54" spans="1:19" ht="30" customHeight="1" x14ac:dyDescent="0.25">
      <c r="A54" s="514"/>
      <c r="B54" s="514"/>
      <c r="C54" s="514"/>
      <c r="D54" s="514"/>
      <c r="E54" s="514"/>
      <c r="F54" s="528"/>
      <c r="G54" s="514"/>
      <c r="H54" s="513" t="s">
        <v>202</v>
      </c>
      <c r="I54" s="533">
        <v>1</v>
      </c>
      <c r="J54" s="514"/>
      <c r="K54" s="514"/>
      <c r="L54" s="514"/>
      <c r="M54" s="526"/>
      <c r="N54" s="526"/>
      <c r="O54" s="526"/>
      <c r="P54" s="526"/>
      <c r="Q54" s="514"/>
      <c r="R54" s="514"/>
    </row>
    <row r="55" spans="1:19" ht="36.75" customHeight="1" x14ac:dyDescent="0.25">
      <c r="A55" s="514"/>
      <c r="B55" s="514"/>
      <c r="C55" s="514"/>
      <c r="D55" s="514"/>
      <c r="E55" s="514"/>
      <c r="F55" s="528"/>
      <c r="G55" s="514"/>
      <c r="H55" s="514"/>
      <c r="I55" s="534"/>
      <c r="J55" s="514"/>
      <c r="K55" s="514"/>
      <c r="L55" s="514"/>
      <c r="M55" s="526"/>
      <c r="N55" s="526"/>
      <c r="O55" s="526"/>
      <c r="P55" s="526"/>
      <c r="Q55" s="514"/>
      <c r="R55" s="514"/>
    </row>
    <row r="56" spans="1:19" ht="21" customHeight="1" x14ac:dyDescent="0.25">
      <c r="A56" s="514"/>
      <c r="B56" s="514"/>
      <c r="C56" s="514"/>
      <c r="D56" s="514"/>
      <c r="E56" s="514"/>
      <c r="F56" s="528"/>
      <c r="G56" s="514"/>
      <c r="H56" s="514"/>
      <c r="I56" s="534"/>
      <c r="J56" s="514"/>
      <c r="K56" s="514"/>
      <c r="L56" s="514"/>
      <c r="M56" s="526"/>
      <c r="N56" s="526"/>
      <c r="O56" s="526"/>
      <c r="P56" s="526"/>
      <c r="Q56" s="514"/>
      <c r="R56" s="514"/>
    </row>
    <row r="57" spans="1:19" hidden="1" x14ac:dyDescent="0.25">
      <c r="A57" s="515"/>
      <c r="B57" s="515"/>
      <c r="C57" s="515"/>
      <c r="D57" s="515"/>
      <c r="E57" s="515"/>
      <c r="F57" s="528"/>
      <c r="G57" s="515"/>
      <c r="H57" s="515"/>
      <c r="I57" s="535"/>
      <c r="J57" s="515"/>
      <c r="K57" s="515"/>
      <c r="L57" s="515"/>
      <c r="M57" s="527"/>
      <c r="N57" s="527"/>
      <c r="O57" s="527"/>
      <c r="P57" s="527"/>
      <c r="Q57" s="515"/>
      <c r="R57" s="515"/>
    </row>
    <row r="58" spans="1:19" s="26" customFormat="1" ht="134.25" customHeight="1" x14ac:dyDescent="0.25">
      <c r="A58" s="528">
        <v>11</v>
      </c>
      <c r="B58" s="528">
        <v>6</v>
      </c>
      <c r="C58" s="528">
        <v>1.2</v>
      </c>
      <c r="D58" s="528">
        <v>3</v>
      </c>
      <c r="E58" s="528" t="s">
        <v>3131</v>
      </c>
      <c r="F58" s="528" t="s">
        <v>3132</v>
      </c>
      <c r="G58" s="528" t="s">
        <v>204</v>
      </c>
      <c r="H58" s="528" t="s">
        <v>202</v>
      </c>
      <c r="I58" s="531">
        <v>1</v>
      </c>
      <c r="J58" s="528" t="s">
        <v>205</v>
      </c>
      <c r="K58" s="528" t="s">
        <v>138</v>
      </c>
      <c r="L58" s="532"/>
      <c r="M58" s="536">
        <v>28475.83</v>
      </c>
      <c r="N58" s="528"/>
      <c r="O58" s="536">
        <v>22035.83</v>
      </c>
      <c r="P58" s="528"/>
      <c r="Q58" s="528" t="s">
        <v>203</v>
      </c>
      <c r="R58" s="528" t="s">
        <v>2857</v>
      </c>
    </row>
    <row r="59" spans="1:19" s="26" customFormat="1" ht="22.5" customHeight="1" x14ac:dyDescent="0.25">
      <c r="A59" s="528"/>
      <c r="B59" s="528"/>
      <c r="C59" s="528"/>
      <c r="D59" s="528"/>
      <c r="E59" s="528"/>
      <c r="F59" s="528"/>
      <c r="G59" s="528"/>
      <c r="H59" s="528"/>
      <c r="I59" s="531"/>
      <c r="J59" s="528"/>
      <c r="K59" s="528"/>
      <c r="L59" s="532"/>
      <c r="M59" s="536"/>
      <c r="N59" s="528"/>
      <c r="O59" s="536"/>
      <c r="P59" s="528"/>
      <c r="Q59" s="528"/>
      <c r="R59" s="528"/>
    </row>
    <row r="60" spans="1:19" s="26" customFormat="1" ht="30.75" customHeight="1" x14ac:dyDescent="0.25">
      <c r="A60" s="528"/>
      <c r="B60" s="528"/>
      <c r="C60" s="528"/>
      <c r="D60" s="528"/>
      <c r="E60" s="528"/>
      <c r="F60" s="528"/>
      <c r="G60" s="528"/>
      <c r="H60" s="528"/>
      <c r="I60" s="531"/>
      <c r="J60" s="528"/>
      <c r="K60" s="528"/>
      <c r="L60" s="532"/>
      <c r="M60" s="536"/>
      <c r="N60" s="528"/>
      <c r="O60" s="536"/>
      <c r="P60" s="528"/>
      <c r="Q60" s="528"/>
      <c r="R60" s="528"/>
    </row>
    <row r="61" spans="1:19" s="26" customFormat="1" ht="52.5" customHeight="1" x14ac:dyDescent="0.25">
      <c r="A61" s="528"/>
      <c r="B61" s="528"/>
      <c r="C61" s="528"/>
      <c r="D61" s="528"/>
      <c r="E61" s="528"/>
      <c r="F61" s="528"/>
      <c r="G61" s="528"/>
      <c r="H61" s="528"/>
      <c r="I61" s="531"/>
      <c r="J61" s="528"/>
      <c r="K61" s="528"/>
      <c r="L61" s="532"/>
      <c r="M61" s="536"/>
      <c r="N61" s="528"/>
      <c r="O61" s="536"/>
      <c r="P61" s="528"/>
      <c r="Q61" s="528"/>
      <c r="R61" s="528"/>
    </row>
    <row r="62" spans="1:19" s="113" customFormat="1" ht="240" x14ac:dyDescent="0.25">
      <c r="A62" s="169">
        <v>12</v>
      </c>
      <c r="B62" s="169">
        <v>6</v>
      </c>
      <c r="C62" s="169">
        <v>1</v>
      </c>
      <c r="D62" s="206">
        <v>3</v>
      </c>
      <c r="E62" s="206" t="s">
        <v>2858</v>
      </c>
      <c r="F62" s="206" t="s">
        <v>3133</v>
      </c>
      <c r="G62" s="206" t="s">
        <v>2859</v>
      </c>
      <c r="H62" s="206" t="s">
        <v>1247</v>
      </c>
      <c r="I62" s="218" t="s">
        <v>215</v>
      </c>
      <c r="J62" s="206" t="s">
        <v>2860</v>
      </c>
      <c r="K62" s="226"/>
      <c r="L62" s="222" t="s">
        <v>55</v>
      </c>
      <c r="M62" s="144"/>
      <c r="N62" s="144">
        <v>15990</v>
      </c>
      <c r="O62" s="144"/>
      <c r="P62" s="144">
        <v>15990</v>
      </c>
      <c r="Q62" s="206" t="s">
        <v>2861</v>
      </c>
      <c r="R62" s="206" t="s">
        <v>2862</v>
      </c>
      <c r="S62" s="14"/>
    </row>
    <row r="63" spans="1:19" ht="120" customHeight="1" x14ac:dyDescent="0.25">
      <c r="A63" s="522">
        <v>13</v>
      </c>
      <c r="B63" s="522">
        <v>6</v>
      </c>
      <c r="C63" s="522">
        <v>5</v>
      </c>
      <c r="D63" s="522">
        <v>4</v>
      </c>
      <c r="E63" s="513" t="s">
        <v>3134</v>
      </c>
      <c r="F63" s="513" t="s">
        <v>3135</v>
      </c>
      <c r="G63" s="522" t="s">
        <v>641</v>
      </c>
      <c r="H63" s="196" t="s">
        <v>163</v>
      </c>
      <c r="I63" s="196">
        <v>2</v>
      </c>
      <c r="J63" s="513" t="s">
        <v>2863</v>
      </c>
      <c r="K63" s="519"/>
      <c r="L63" s="522" t="s">
        <v>2864</v>
      </c>
      <c r="M63" s="516"/>
      <c r="N63" s="510">
        <v>54476</v>
      </c>
      <c r="O63" s="516"/>
      <c r="P63" s="510">
        <v>48176</v>
      </c>
      <c r="Q63" s="513" t="s">
        <v>2865</v>
      </c>
      <c r="R63" s="513" t="s">
        <v>2866</v>
      </c>
    </row>
    <row r="64" spans="1:19" ht="76.5" customHeight="1" x14ac:dyDescent="0.25">
      <c r="A64" s="524"/>
      <c r="B64" s="524"/>
      <c r="C64" s="524"/>
      <c r="D64" s="524"/>
      <c r="E64" s="515"/>
      <c r="F64" s="515"/>
      <c r="G64" s="524"/>
      <c r="H64" s="196" t="s">
        <v>1727</v>
      </c>
      <c r="I64" s="196">
        <v>92</v>
      </c>
      <c r="J64" s="515"/>
      <c r="K64" s="520"/>
      <c r="L64" s="524"/>
      <c r="M64" s="518"/>
      <c r="N64" s="512"/>
      <c r="O64" s="518"/>
      <c r="P64" s="512"/>
      <c r="Q64" s="515"/>
      <c r="R64" s="515"/>
    </row>
    <row r="65" spans="1:18" ht="210" x14ac:dyDescent="0.25">
      <c r="A65" s="195">
        <v>14</v>
      </c>
      <c r="B65" s="195">
        <v>6</v>
      </c>
      <c r="C65" s="195">
        <v>1</v>
      </c>
      <c r="D65" s="195">
        <v>6</v>
      </c>
      <c r="E65" s="195" t="s">
        <v>2867</v>
      </c>
      <c r="F65" s="195" t="s">
        <v>3136</v>
      </c>
      <c r="G65" s="196" t="s">
        <v>613</v>
      </c>
      <c r="H65" s="196" t="s">
        <v>1706</v>
      </c>
      <c r="I65" s="196">
        <v>13</v>
      </c>
      <c r="J65" s="195" t="s">
        <v>2868</v>
      </c>
      <c r="K65" s="226"/>
      <c r="L65" s="196" t="s">
        <v>138</v>
      </c>
      <c r="M65" s="188"/>
      <c r="N65" s="200">
        <v>42420</v>
      </c>
      <c r="O65" s="188"/>
      <c r="P65" s="200">
        <v>38020</v>
      </c>
      <c r="Q65" s="195" t="s">
        <v>2869</v>
      </c>
      <c r="R65" s="195" t="s">
        <v>2870</v>
      </c>
    </row>
    <row r="66" spans="1:18" ht="60" customHeight="1" x14ac:dyDescent="0.25">
      <c r="A66" s="528">
        <v>15</v>
      </c>
      <c r="B66" s="528">
        <v>1</v>
      </c>
      <c r="C66" s="528">
        <v>1</v>
      </c>
      <c r="D66" s="528">
        <v>6</v>
      </c>
      <c r="E66" s="528" t="s">
        <v>2871</v>
      </c>
      <c r="F66" s="528" t="s">
        <v>3137</v>
      </c>
      <c r="G66" s="522" t="s">
        <v>641</v>
      </c>
      <c r="H66" s="196" t="s">
        <v>1706</v>
      </c>
      <c r="I66" s="196">
        <v>57</v>
      </c>
      <c r="J66" s="528" t="s">
        <v>2872</v>
      </c>
      <c r="K66" s="519"/>
      <c r="L66" s="529" t="s">
        <v>138</v>
      </c>
      <c r="M66" s="516"/>
      <c r="N66" s="530">
        <v>53499.4</v>
      </c>
      <c r="O66" s="516"/>
      <c r="P66" s="530">
        <v>37599.4</v>
      </c>
      <c r="Q66" s="528" t="s">
        <v>2865</v>
      </c>
      <c r="R66" s="528" t="s">
        <v>2873</v>
      </c>
    </row>
    <row r="67" spans="1:18" ht="54.75" customHeight="1" x14ac:dyDescent="0.25">
      <c r="A67" s="528"/>
      <c r="B67" s="528"/>
      <c r="C67" s="528"/>
      <c r="D67" s="528"/>
      <c r="E67" s="528"/>
      <c r="F67" s="528"/>
      <c r="G67" s="524"/>
      <c r="H67" s="195" t="s">
        <v>163</v>
      </c>
      <c r="I67" s="196">
        <v>1</v>
      </c>
      <c r="J67" s="528"/>
      <c r="K67" s="521"/>
      <c r="L67" s="529"/>
      <c r="M67" s="517"/>
      <c r="N67" s="530"/>
      <c r="O67" s="517"/>
      <c r="P67" s="530"/>
      <c r="Q67" s="528"/>
      <c r="R67" s="528"/>
    </row>
    <row r="68" spans="1:18" ht="63" customHeight="1" x14ac:dyDescent="0.25">
      <c r="A68" s="528"/>
      <c r="B68" s="528"/>
      <c r="C68" s="528"/>
      <c r="D68" s="528"/>
      <c r="E68" s="528"/>
      <c r="F68" s="528"/>
      <c r="G68" s="196" t="s">
        <v>749</v>
      </c>
      <c r="H68" s="195" t="s">
        <v>1586</v>
      </c>
      <c r="I68" s="196">
        <v>1</v>
      </c>
      <c r="J68" s="528"/>
      <c r="K68" s="521"/>
      <c r="L68" s="529"/>
      <c r="M68" s="517"/>
      <c r="N68" s="530"/>
      <c r="O68" s="517"/>
      <c r="P68" s="530"/>
      <c r="Q68" s="528"/>
      <c r="R68" s="528"/>
    </row>
    <row r="69" spans="1:18" ht="61.5" customHeight="1" x14ac:dyDescent="0.25">
      <c r="A69" s="528"/>
      <c r="B69" s="528"/>
      <c r="C69" s="528"/>
      <c r="D69" s="528"/>
      <c r="E69" s="528"/>
      <c r="F69" s="528"/>
      <c r="G69" s="196" t="s">
        <v>2874</v>
      </c>
      <c r="H69" s="196" t="s">
        <v>145</v>
      </c>
      <c r="I69" s="196">
        <v>1</v>
      </c>
      <c r="J69" s="528"/>
      <c r="K69" s="520"/>
      <c r="L69" s="529"/>
      <c r="M69" s="518"/>
      <c r="N69" s="530"/>
      <c r="O69" s="518"/>
      <c r="P69" s="530"/>
      <c r="Q69" s="528"/>
      <c r="R69" s="528"/>
    </row>
    <row r="70" spans="1:18" ht="66.75" customHeight="1" x14ac:dyDescent="0.25">
      <c r="A70" s="513">
        <v>16</v>
      </c>
      <c r="B70" s="513">
        <v>1</v>
      </c>
      <c r="C70" s="513">
        <v>1</v>
      </c>
      <c r="D70" s="513">
        <v>6</v>
      </c>
      <c r="E70" s="513" t="s">
        <v>2875</v>
      </c>
      <c r="F70" s="513" t="s">
        <v>3138</v>
      </c>
      <c r="G70" s="513" t="s">
        <v>667</v>
      </c>
      <c r="H70" s="195" t="s">
        <v>41</v>
      </c>
      <c r="I70" s="195">
        <v>1</v>
      </c>
      <c r="J70" s="513" t="s">
        <v>2876</v>
      </c>
      <c r="K70" s="519"/>
      <c r="L70" s="522" t="s">
        <v>138</v>
      </c>
      <c r="M70" s="516"/>
      <c r="N70" s="510">
        <v>48206.36</v>
      </c>
      <c r="O70" s="516"/>
      <c r="P70" s="510">
        <v>41514</v>
      </c>
      <c r="Q70" s="513" t="s">
        <v>2877</v>
      </c>
      <c r="R70" s="513" t="s">
        <v>2878</v>
      </c>
    </row>
    <row r="71" spans="1:18" ht="43.5" customHeight="1" x14ac:dyDescent="0.25">
      <c r="A71" s="514"/>
      <c r="B71" s="514"/>
      <c r="C71" s="514"/>
      <c r="D71" s="514"/>
      <c r="E71" s="514"/>
      <c r="F71" s="514"/>
      <c r="G71" s="515"/>
      <c r="H71" s="195" t="s">
        <v>1727</v>
      </c>
      <c r="I71" s="195">
        <v>50</v>
      </c>
      <c r="J71" s="514"/>
      <c r="K71" s="521"/>
      <c r="L71" s="523"/>
      <c r="M71" s="517"/>
      <c r="N71" s="511"/>
      <c r="O71" s="517"/>
      <c r="P71" s="511"/>
      <c r="Q71" s="514"/>
      <c r="R71" s="514"/>
    </row>
    <row r="72" spans="1:18" ht="82.5" customHeight="1" x14ac:dyDescent="0.25">
      <c r="A72" s="515"/>
      <c r="B72" s="515"/>
      <c r="C72" s="515"/>
      <c r="D72" s="515"/>
      <c r="E72" s="515"/>
      <c r="F72" s="515"/>
      <c r="G72" s="195" t="s">
        <v>1855</v>
      </c>
      <c r="H72" s="195" t="s">
        <v>1586</v>
      </c>
      <c r="I72" s="195">
        <v>1</v>
      </c>
      <c r="J72" s="515"/>
      <c r="K72" s="520"/>
      <c r="L72" s="524"/>
      <c r="M72" s="518"/>
      <c r="N72" s="512"/>
      <c r="O72" s="518"/>
      <c r="P72" s="512"/>
      <c r="Q72" s="515"/>
      <c r="R72" s="515"/>
    </row>
    <row r="73" spans="1:18" ht="61.5" customHeight="1" x14ac:dyDescent="0.25">
      <c r="A73" s="522">
        <v>17</v>
      </c>
      <c r="B73" s="522">
        <v>1</v>
      </c>
      <c r="C73" s="522">
        <v>1</v>
      </c>
      <c r="D73" s="522">
        <v>6</v>
      </c>
      <c r="E73" s="513" t="s">
        <v>2879</v>
      </c>
      <c r="F73" s="513" t="s">
        <v>3139</v>
      </c>
      <c r="G73" s="513" t="s">
        <v>667</v>
      </c>
      <c r="H73" s="195" t="s">
        <v>41</v>
      </c>
      <c r="I73" s="196">
        <v>6</v>
      </c>
      <c r="J73" s="513" t="s">
        <v>2880</v>
      </c>
      <c r="K73" s="519"/>
      <c r="L73" s="522" t="s">
        <v>138</v>
      </c>
      <c r="M73" s="516"/>
      <c r="N73" s="510">
        <v>55994.2</v>
      </c>
      <c r="O73" s="516"/>
      <c r="P73" s="510">
        <v>38459.199999999997</v>
      </c>
      <c r="Q73" s="513" t="s">
        <v>2881</v>
      </c>
      <c r="R73" s="513" t="s">
        <v>2882</v>
      </c>
    </row>
    <row r="74" spans="1:18" ht="55.5" customHeight="1" x14ac:dyDescent="0.25">
      <c r="A74" s="523"/>
      <c r="B74" s="523"/>
      <c r="C74" s="523"/>
      <c r="D74" s="523"/>
      <c r="E74" s="514"/>
      <c r="F74" s="514"/>
      <c r="G74" s="515"/>
      <c r="H74" s="195" t="s">
        <v>1706</v>
      </c>
      <c r="I74" s="196">
        <v>60</v>
      </c>
      <c r="J74" s="514"/>
      <c r="K74" s="521"/>
      <c r="L74" s="523"/>
      <c r="M74" s="517"/>
      <c r="N74" s="511"/>
      <c r="O74" s="517"/>
      <c r="P74" s="511"/>
      <c r="Q74" s="514"/>
      <c r="R74" s="514"/>
    </row>
    <row r="75" spans="1:18" ht="51.75" customHeight="1" x14ac:dyDescent="0.25">
      <c r="A75" s="523"/>
      <c r="B75" s="523"/>
      <c r="C75" s="523"/>
      <c r="D75" s="523"/>
      <c r="E75" s="514"/>
      <c r="F75" s="514"/>
      <c r="G75" s="513" t="s">
        <v>641</v>
      </c>
      <c r="H75" s="195" t="s">
        <v>163</v>
      </c>
      <c r="I75" s="196">
        <v>2</v>
      </c>
      <c r="J75" s="514"/>
      <c r="K75" s="521"/>
      <c r="L75" s="523"/>
      <c r="M75" s="517"/>
      <c r="N75" s="511"/>
      <c r="O75" s="517"/>
      <c r="P75" s="511"/>
      <c r="Q75" s="514"/>
      <c r="R75" s="514"/>
    </row>
    <row r="76" spans="1:18" ht="63" customHeight="1" x14ac:dyDescent="0.25">
      <c r="A76" s="523"/>
      <c r="B76" s="523"/>
      <c r="C76" s="523"/>
      <c r="D76" s="523"/>
      <c r="E76" s="514"/>
      <c r="F76" s="514"/>
      <c r="G76" s="515"/>
      <c r="H76" s="195" t="s">
        <v>1706</v>
      </c>
      <c r="I76" s="196">
        <v>30</v>
      </c>
      <c r="J76" s="514"/>
      <c r="K76" s="521"/>
      <c r="L76" s="523"/>
      <c r="M76" s="517"/>
      <c r="N76" s="511"/>
      <c r="O76" s="517"/>
      <c r="P76" s="511"/>
      <c r="Q76" s="514"/>
      <c r="R76" s="514"/>
    </row>
    <row r="77" spans="1:18" ht="39.75" customHeight="1" x14ac:dyDescent="0.25">
      <c r="A77" s="524"/>
      <c r="B77" s="524"/>
      <c r="C77" s="524"/>
      <c r="D77" s="524"/>
      <c r="E77" s="515"/>
      <c r="F77" s="515"/>
      <c r="G77" s="195" t="s">
        <v>749</v>
      </c>
      <c r="H77" s="195" t="s">
        <v>1586</v>
      </c>
      <c r="I77" s="196">
        <v>2</v>
      </c>
      <c r="J77" s="515"/>
      <c r="K77" s="520"/>
      <c r="L77" s="524"/>
      <c r="M77" s="518"/>
      <c r="N77" s="512"/>
      <c r="O77" s="518"/>
      <c r="P77" s="512"/>
      <c r="Q77" s="515"/>
      <c r="R77" s="515"/>
    </row>
    <row r="78" spans="1:18" ht="84.75" customHeight="1" x14ac:dyDescent="0.25">
      <c r="A78" s="522">
        <v>18</v>
      </c>
      <c r="B78" s="522">
        <v>2</v>
      </c>
      <c r="C78" s="522">
        <v>1</v>
      </c>
      <c r="D78" s="522">
        <v>6</v>
      </c>
      <c r="E78" s="513" t="s">
        <v>2883</v>
      </c>
      <c r="F78" s="513" t="s">
        <v>3140</v>
      </c>
      <c r="G78" s="522" t="s">
        <v>641</v>
      </c>
      <c r="H78" s="196" t="s">
        <v>163</v>
      </c>
      <c r="I78" s="196">
        <v>1</v>
      </c>
      <c r="J78" s="513" t="s">
        <v>2884</v>
      </c>
      <c r="K78" s="519"/>
      <c r="L78" s="522" t="s">
        <v>138</v>
      </c>
      <c r="M78" s="516"/>
      <c r="N78" s="510">
        <v>47460</v>
      </c>
      <c r="O78" s="516"/>
      <c r="P78" s="510">
        <v>41730</v>
      </c>
      <c r="Q78" s="513" t="s">
        <v>2885</v>
      </c>
      <c r="R78" s="513" t="s">
        <v>2886</v>
      </c>
    </row>
    <row r="79" spans="1:18" ht="93" customHeight="1" x14ac:dyDescent="0.25">
      <c r="A79" s="524"/>
      <c r="B79" s="524"/>
      <c r="C79" s="524"/>
      <c r="D79" s="524"/>
      <c r="E79" s="515"/>
      <c r="F79" s="515"/>
      <c r="G79" s="524"/>
      <c r="H79" s="196" t="s">
        <v>1706</v>
      </c>
      <c r="I79" s="196">
        <v>20</v>
      </c>
      <c r="J79" s="515"/>
      <c r="K79" s="520"/>
      <c r="L79" s="524"/>
      <c r="M79" s="518"/>
      <c r="N79" s="512"/>
      <c r="O79" s="518"/>
      <c r="P79" s="512"/>
      <c r="Q79" s="515"/>
      <c r="R79" s="515"/>
    </row>
    <row r="80" spans="1:18" ht="99.75" customHeight="1" x14ac:dyDescent="0.25">
      <c r="A80" s="513">
        <v>19</v>
      </c>
      <c r="B80" s="513">
        <v>3</v>
      </c>
      <c r="C80" s="513">
        <v>1</v>
      </c>
      <c r="D80" s="513">
        <v>6</v>
      </c>
      <c r="E80" s="513" t="s">
        <v>2887</v>
      </c>
      <c r="F80" s="513" t="s">
        <v>3141</v>
      </c>
      <c r="G80" s="513" t="s">
        <v>667</v>
      </c>
      <c r="H80" s="196" t="s">
        <v>41</v>
      </c>
      <c r="I80" s="196">
        <v>6</v>
      </c>
      <c r="J80" s="513" t="s">
        <v>3142</v>
      </c>
      <c r="K80" s="519"/>
      <c r="L80" s="522" t="s">
        <v>138</v>
      </c>
      <c r="M80" s="516"/>
      <c r="N80" s="510">
        <v>35062.5</v>
      </c>
      <c r="O80" s="516"/>
      <c r="P80" s="510">
        <v>31800</v>
      </c>
      <c r="Q80" s="513" t="s">
        <v>2888</v>
      </c>
      <c r="R80" s="513" t="s">
        <v>2889</v>
      </c>
    </row>
    <row r="81" spans="1:18" ht="81" customHeight="1" x14ac:dyDescent="0.25">
      <c r="A81" s="515"/>
      <c r="B81" s="515"/>
      <c r="C81" s="515"/>
      <c r="D81" s="515"/>
      <c r="E81" s="515"/>
      <c r="F81" s="515"/>
      <c r="G81" s="515"/>
      <c r="H81" s="196" t="s">
        <v>1706</v>
      </c>
      <c r="I81" s="196">
        <v>180</v>
      </c>
      <c r="J81" s="515"/>
      <c r="K81" s="520"/>
      <c r="L81" s="524"/>
      <c r="M81" s="518"/>
      <c r="N81" s="512"/>
      <c r="O81" s="518"/>
      <c r="P81" s="512"/>
      <c r="Q81" s="515"/>
      <c r="R81" s="515"/>
    </row>
    <row r="82" spans="1:18" ht="43.5" customHeight="1" x14ac:dyDescent="0.25">
      <c r="A82" s="522">
        <v>20</v>
      </c>
      <c r="B82" s="522">
        <v>1</v>
      </c>
      <c r="C82" s="522">
        <v>1</v>
      </c>
      <c r="D82" s="522">
        <v>9</v>
      </c>
      <c r="E82" s="522" t="s">
        <v>2890</v>
      </c>
      <c r="F82" s="513" t="s">
        <v>3143</v>
      </c>
      <c r="G82" s="513" t="s">
        <v>641</v>
      </c>
      <c r="H82" s="195" t="s">
        <v>163</v>
      </c>
      <c r="I82" s="195">
        <v>1</v>
      </c>
      <c r="J82" s="513" t="s">
        <v>2891</v>
      </c>
      <c r="K82" s="519"/>
      <c r="L82" s="522" t="s">
        <v>138</v>
      </c>
      <c r="M82" s="516"/>
      <c r="N82" s="510">
        <v>71546.36</v>
      </c>
      <c r="O82" s="516"/>
      <c r="P82" s="510">
        <v>50700.36</v>
      </c>
      <c r="Q82" s="513" t="s">
        <v>2892</v>
      </c>
      <c r="R82" s="513" t="s">
        <v>195</v>
      </c>
    </row>
    <row r="83" spans="1:18" ht="36.75" customHeight="1" x14ac:dyDescent="0.25">
      <c r="A83" s="523"/>
      <c r="B83" s="523"/>
      <c r="C83" s="523"/>
      <c r="D83" s="523"/>
      <c r="E83" s="523"/>
      <c r="F83" s="514"/>
      <c r="G83" s="515"/>
      <c r="H83" s="195" t="s">
        <v>1706</v>
      </c>
      <c r="I83" s="195">
        <v>33</v>
      </c>
      <c r="J83" s="514"/>
      <c r="K83" s="521"/>
      <c r="L83" s="523"/>
      <c r="M83" s="517"/>
      <c r="N83" s="511"/>
      <c r="O83" s="517"/>
      <c r="P83" s="511"/>
      <c r="Q83" s="514"/>
      <c r="R83" s="514"/>
    </row>
    <row r="84" spans="1:18" ht="33" customHeight="1" x14ac:dyDescent="0.25">
      <c r="A84" s="523"/>
      <c r="B84" s="523"/>
      <c r="C84" s="523"/>
      <c r="D84" s="523"/>
      <c r="E84" s="523"/>
      <c r="F84" s="514"/>
      <c r="G84" s="513" t="s">
        <v>724</v>
      </c>
      <c r="H84" s="195" t="s">
        <v>62</v>
      </c>
      <c r="I84" s="195">
        <v>1</v>
      </c>
      <c r="J84" s="514"/>
      <c r="K84" s="521"/>
      <c r="L84" s="523"/>
      <c r="M84" s="517"/>
      <c r="N84" s="511"/>
      <c r="O84" s="517"/>
      <c r="P84" s="511"/>
      <c r="Q84" s="514"/>
      <c r="R84" s="514"/>
    </row>
    <row r="85" spans="1:18" ht="32.25" customHeight="1" x14ac:dyDescent="0.25">
      <c r="A85" s="523"/>
      <c r="B85" s="523"/>
      <c r="C85" s="523"/>
      <c r="D85" s="523"/>
      <c r="E85" s="523"/>
      <c r="F85" s="514"/>
      <c r="G85" s="515"/>
      <c r="H85" s="195" t="s">
        <v>1706</v>
      </c>
      <c r="I85" s="195">
        <v>30</v>
      </c>
      <c r="J85" s="514"/>
      <c r="K85" s="521"/>
      <c r="L85" s="523"/>
      <c r="M85" s="517"/>
      <c r="N85" s="511"/>
      <c r="O85" s="517"/>
      <c r="P85" s="511"/>
      <c r="Q85" s="514"/>
      <c r="R85" s="514"/>
    </row>
    <row r="86" spans="1:18" ht="77.25" customHeight="1" x14ac:dyDescent="0.25">
      <c r="A86" s="524"/>
      <c r="B86" s="524"/>
      <c r="C86" s="524"/>
      <c r="D86" s="524"/>
      <c r="E86" s="524"/>
      <c r="F86" s="515"/>
      <c r="G86" s="195" t="s">
        <v>749</v>
      </c>
      <c r="H86" s="195" t="s">
        <v>1586</v>
      </c>
      <c r="I86" s="195">
        <v>1</v>
      </c>
      <c r="J86" s="515"/>
      <c r="K86" s="520"/>
      <c r="L86" s="524"/>
      <c r="M86" s="518"/>
      <c r="N86" s="512"/>
      <c r="O86" s="518"/>
      <c r="P86" s="512"/>
      <c r="Q86" s="515"/>
      <c r="R86" s="515"/>
    </row>
    <row r="87" spans="1:18" ht="57" customHeight="1" x14ac:dyDescent="0.25">
      <c r="A87" s="522">
        <v>21</v>
      </c>
      <c r="B87" s="522">
        <v>6</v>
      </c>
      <c r="C87" s="522">
        <v>1</v>
      </c>
      <c r="D87" s="522">
        <v>9</v>
      </c>
      <c r="E87" s="513" t="s">
        <v>2893</v>
      </c>
      <c r="F87" s="513" t="s">
        <v>3144</v>
      </c>
      <c r="G87" s="522" t="s">
        <v>641</v>
      </c>
      <c r="H87" s="196" t="s">
        <v>163</v>
      </c>
      <c r="I87" s="196">
        <v>1</v>
      </c>
      <c r="J87" s="513" t="s">
        <v>2894</v>
      </c>
      <c r="K87" s="519"/>
      <c r="L87" s="522" t="s">
        <v>138</v>
      </c>
      <c r="M87" s="516"/>
      <c r="N87" s="510">
        <v>43202.5</v>
      </c>
      <c r="O87" s="516"/>
      <c r="P87" s="510">
        <v>36940</v>
      </c>
      <c r="Q87" s="513" t="s">
        <v>2709</v>
      </c>
      <c r="R87" s="513" t="s">
        <v>2895</v>
      </c>
    </row>
    <row r="88" spans="1:18" ht="38.25" customHeight="1" x14ac:dyDescent="0.25">
      <c r="A88" s="523"/>
      <c r="B88" s="523"/>
      <c r="C88" s="523"/>
      <c r="D88" s="523"/>
      <c r="E88" s="514"/>
      <c r="F88" s="514"/>
      <c r="G88" s="524"/>
      <c r="H88" s="196" t="s">
        <v>1706</v>
      </c>
      <c r="I88" s="196">
        <v>25</v>
      </c>
      <c r="J88" s="514"/>
      <c r="K88" s="521"/>
      <c r="L88" s="523"/>
      <c r="M88" s="517"/>
      <c r="N88" s="511"/>
      <c r="O88" s="517"/>
      <c r="P88" s="511"/>
      <c r="Q88" s="514"/>
      <c r="R88" s="514"/>
    </row>
    <row r="89" spans="1:18" ht="37.5" customHeight="1" x14ac:dyDescent="0.25">
      <c r="A89" s="523"/>
      <c r="B89" s="523"/>
      <c r="C89" s="523"/>
      <c r="D89" s="523"/>
      <c r="E89" s="514"/>
      <c r="F89" s="514"/>
      <c r="G89" s="196" t="s">
        <v>711</v>
      </c>
      <c r="H89" s="195" t="s">
        <v>202</v>
      </c>
      <c r="I89" s="196">
        <v>1</v>
      </c>
      <c r="J89" s="514"/>
      <c r="K89" s="521"/>
      <c r="L89" s="523"/>
      <c r="M89" s="517"/>
      <c r="N89" s="511"/>
      <c r="O89" s="517"/>
      <c r="P89" s="511"/>
      <c r="Q89" s="514"/>
      <c r="R89" s="514"/>
    </row>
    <row r="90" spans="1:18" ht="30.75" customHeight="1" x14ac:dyDescent="0.25">
      <c r="A90" s="523"/>
      <c r="B90" s="523"/>
      <c r="C90" s="523"/>
      <c r="D90" s="523"/>
      <c r="E90" s="514"/>
      <c r="F90" s="514"/>
      <c r="G90" s="522" t="s">
        <v>724</v>
      </c>
      <c r="H90" s="196" t="s">
        <v>62</v>
      </c>
      <c r="I90" s="196">
        <v>1</v>
      </c>
      <c r="J90" s="514"/>
      <c r="K90" s="521"/>
      <c r="L90" s="523"/>
      <c r="M90" s="517"/>
      <c r="N90" s="511"/>
      <c r="O90" s="517"/>
      <c r="P90" s="511"/>
      <c r="Q90" s="514"/>
      <c r="R90" s="514"/>
    </row>
    <row r="91" spans="1:18" ht="42" customHeight="1" x14ac:dyDescent="0.25">
      <c r="A91" s="524"/>
      <c r="B91" s="524"/>
      <c r="C91" s="524"/>
      <c r="D91" s="524"/>
      <c r="E91" s="515"/>
      <c r="F91" s="515"/>
      <c r="G91" s="524"/>
      <c r="H91" s="196" t="s">
        <v>1706</v>
      </c>
      <c r="I91" s="196">
        <v>15</v>
      </c>
      <c r="J91" s="515"/>
      <c r="K91" s="520"/>
      <c r="L91" s="524"/>
      <c r="M91" s="518"/>
      <c r="N91" s="512"/>
      <c r="O91" s="518"/>
      <c r="P91" s="512"/>
      <c r="Q91" s="515"/>
      <c r="R91" s="515"/>
    </row>
    <row r="92" spans="1:18" ht="45.75" customHeight="1" x14ac:dyDescent="0.25">
      <c r="A92" s="522">
        <v>22</v>
      </c>
      <c r="B92" s="522">
        <v>3</v>
      </c>
      <c r="C92" s="522">
        <v>1</v>
      </c>
      <c r="D92" s="522">
        <v>9</v>
      </c>
      <c r="E92" s="522" t="s">
        <v>2896</v>
      </c>
      <c r="F92" s="513" t="s">
        <v>3145</v>
      </c>
      <c r="G92" s="522" t="s">
        <v>667</v>
      </c>
      <c r="H92" s="195" t="s">
        <v>41</v>
      </c>
      <c r="I92" s="196">
        <v>1</v>
      </c>
      <c r="J92" s="513" t="s">
        <v>2897</v>
      </c>
      <c r="K92" s="519"/>
      <c r="L92" s="522" t="s">
        <v>138</v>
      </c>
      <c r="M92" s="516"/>
      <c r="N92" s="510">
        <v>67658.8</v>
      </c>
      <c r="O92" s="516"/>
      <c r="P92" s="510">
        <v>58058.8</v>
      </c>
      <c r="Q92" s="513" t="s">
        <v>150</v>
      </c>
      <c r="R92" s="513" t="s">
        <v>2898</v>
      </c>
    </row>
    <row r="93" spans="1:18" ht="42.75" customHeight="1" x14ac:dyDescent="0.25">
      <c r="A93" s="523"/>
      <c r="B93" s="523"/>
      <c r="C93" s="523"/>
      <c r="D93" s="523"/>
      <c r="E93" s="523"/>
      <c r="F93" s="514"/>
      <c r="G93" s="524"/>
      <c r="H93" s="195" t="s">
        <v>1706</v>
      </c>
      <c r="I93" s="196">
        <v>35</v>
      </c>
      <c r="J93" s="514"/>
      <c r="K93" s="521"/>
      <c r="L93" s="523"/>
      <c r="M93" s="517"/>
      <c r="N93" s="511"/>
      <c r="O93" s="517"/>
      <c r="P93" s="511"/>
      <c r="Q93" s="514"/>
      <c r="R93" s="514"/>
    </row>
    <row r="94" spans="1:18" ht="30.75" customHeight="1" x14ac:dyDescent="0.25">
      <c r="A94" s="523"/>
      <c r="B94" s="523"/>
      <c r="C94" s="523"/>
      <c r="D94" s="523"/>
      <c r="E94" s="523"/>
      <c r="F94" s="514"/>
      <c r="G94" s="522" t="s">
        <v>613</v>
      </c>
      <c r="H94" s="195" t="s">
        <v>1723</v>
      </c>
      <c r="I94" s="196">
        <v>1</v>
      </c>
      <c r="J94" s="514"/>
      <c r="K94" s="521"/>
      <c r="L94" s="523"/>
      <c r="M94" s="517"/>
      <c r="N94" s="511"/>
      <c r="O94" s="517"/>
      <c r="P94" s="511"/>
      <c r="Q94" s="514"/>
      <c r="R94" s="514"/>
    </row>
    <row r="95" spans="1:18" ht="35.25" customHeight="1" x14ac:dyDescent="0.25">
      <c r="A95" s="523"/>
      <c r="B95" s="523"/>
      <c r="C95" s="523"/>
      <c r="D95" s="523"/>
      <c r="E95" s="523"/>
      <c r="F95" s="514"/>
      <c r="G95" s="524"/>
      <c r="H95" s="195" t="s">
        <v>1706</v>
      </c>
      <c r="I95" s="196">
        <v>37</v>
      </c>
      <c r="J95" s="514"/>
      <c r="K95" s="521"/>
      <c r="L95" s="523"/>
      <c r="M95" s="517"/>
      <c r="N95" s="511"/>
      <c r="O95" s="517"/>
      <c r="P95" s="511"/>
      <c r="Q95" s="514"/>
      <c r="R95" s="514"/>
    </row>
    <row r="96" spans="1:18" ht="46.5" customHeight="1" x14ac:dyDescent="0.25">
      <c r="A96" s="524"/>
      <c r="B96" s="524"/>
      <c r="C96" s="524"/>
      <c r="D96" s="524"/>
      <c r="E96" s="524"/>
      <c r="F96" s="515"/>
      <c r="G96" s="196" t="s">
        <v>749</v>
      </c>
      <c r="H96" s="195" t="s">
        <v>1586</v>
      </c>
      <c r="I96" s="196">
        <v>1</v>
      </c>
      <c r="J96" s="515"/>
      <c r="K96" s="520"/>
      <c r="L96" s="524"/>
      <c r="M96" s="518"/>
      <c r="N96" s="512"/>
      <c r="O96" s="518"/>
      <c r="P96" s="512"/>
      <c r="Q96" s="515"/>
      <c r="R96" s="515"/>
    </row>
    <row r="97" spans="1:18" ht="77.25" customHeight="1" x14ac:dyDescent="0.25">
      <c r="A97" s="513">
        <v>23</v>
      </c>
      <c r="B97" s="513">
        <v>6</v>
      </c>
      <c r="C97" s="513">
        <v>5</v>
      </c>
      <c r="D97" s="513">
        <v>11</v>
      </c>
      <c r="E97" s="513" t="s">
        <v>2899</v>
      </c>
      <c r="F97" s="513" t="s">
        <v>3146</v>
      </c>
      <c r="G97" s="513" t="s">
        <v>667</v>
      </c>
      <c r="H97" s="195" t="s">
        <v>41</v>
      </c>
      <c r="I97" s="195">
        <v>4</v>
      </c>
      <c r="J97" s="513" t="s">
        <v>3147</v>
      </c>
      <c r="K97" s="519"/>
      <c r="L97" s="522" t="s">
        <v>138</v>
      </c>
      <c r="M97" s="516"/>
      <c r="N97" s="525">
        <v>26856.799999999999</v>
      </c>
      <c r="O97" s="516"/>
      <c r="P97" s="510">
        <v>18653</v>
      </c>
      <c r="Q97" s="513" t="s">
        <v>2900</v>
      </c>
      <c r="R97" s="513" t="s">
        <v>2901</v>
      </c>
    </row>
    <row r="98" spans="1:18" ht="56.25" customHeight="1" x14ac:dyDescent="0.25">
      <c r="A98" s="514"/>
      <c r="B98" s="514"/>
      <c r="C98" s="514"/>
      <c r="D98" s="514"/>
      <c r="E98" s="514"/>
      <c r="F98" s="514"/>
      <c r="G98" s="515"/>
      <c r="H98" s="196" t="s">
        <v>1706</v>
      </c>
      <c r="I98" s="196">
        <v>100</v>
      </c>
      <c r="J98" s="514"/>
      <c r="K98" s="521"/>
      <c r="L98" s="523"/>
      <c r="M98" s="517"/>
      <c r="N98" s="526"/>
      <c r="O98" s="517"/>
      <c r="P98" s="511"/>
      <c r="Q98" s="514"/>
      <c r="R98" s="514"/>
    </row>
    <row r="99" spans="1:18" ht="58.5" customHeight="1" x14ac:dyDescent="0.25">
      <c r="A99" s="514"/>
      <c r="B99" s="514"/>
      <c r="C99" s="514"/>
      <c r="D99" s="514"/>
      <c r="E99" s="514"/>
      <c r="F99" s="514"/>
      <c r="G99" s="522" t="s">
        <v>724</v>
      </c>
      <c r="H99" s="196" t="s">
        <v>62</v>
      </c>
      <c r="I99" s="196">
        <v>1</v>
      </c>
      <c r="J99" s="514"/>
      <c r="K99" s="521"/>
      <c r="L99" s="523"/>
      <c r="M99" s="517"/>
      <c r="N99" s="526"/>
      <c r="O99" s="517"/>
      <c r="P99" s="511"/>
      <c r="Q99" s="514"/>
      <c r="R99" s="514"/>
    </row>
    <row r="100" spans="1:18" x14ac:dyDescent="0.25">
      <c r="A100" s="515"/>
      <c r="B100" s="515"/>
      <c r="C100" s="515"/>
      <c r="D100" s="515"/>
      <c r="E100" s="515"/>
      <c r="F100" s="515"/>
      <c r="G100" s="524"/>
      <c r="H100" s="196" t="s">
        <v>1706</v>
      </c>
      <c r="I100" s="196">
        <v>50</v>
      </c>
      <c r="J100" s="515"/>
      <c r="K100" s="520"/>
      <c r="L100" s="524"/>
      <c r="M100" s="518"/>
      <c r="N100" s="527"/>
      <c r="O100" s="518"/>
      <c r="P100" s="512"/>
      <c r="Q100" s="515"/>
      <c r="R100" s="515"/>
    </row>
    <row r="101" spans="1:18" ht="255" x14ac:dyDescent="0.25">
      <c r="A101" s="195">
        <v>24</v>
      </c>
      <c r="B101" s="195">
        <v>6</v>
      </c>
      <c r="C101" s="195">
        <v>5</v>
      </c>
      <c r="D101" s="195">
        <v>11</v>
      </c>
      <c r="E101" s="195" t="s">
        <v>2902</v>
      </c>
      <c r="F101" s="195" t="s">
        <v>3148</v>
      </c>
      <c r="G101" s="195" t="s">
        <v>749</v>
      </c>
      <c r="H101" s="195" t="s">
        <v>1586</v>
      </c>
      <c r="I101" s="195">
        <v>1</v>
      </c>
      <c r="J101" s="195" t="s">
        <v>3149</v>
      </c>
      <c r="K101" s="226"/>
      <c r="L101" s="196" t="s">
        <v>138</v>
      </c>
      <c r="M101" s="188"/>
      <c r="N101" s="200">
        <v>82000</v>
      </c>
      <c r="O101" s="188"/>
      <c r="P101" s="200">
        <v>73800</v>
      </c>
      <c r="Q101" s="195" t="s">
        <v>2869</v>
      </c>
      <c r="R101" s="195" t="s">
        <v>2903</v>
      </c>
    </row>
    <row r="102" spans="1:18" ht="56.25" customHeight="1" x14ac:dyDescent="0.25">
      <c r="A102" s="513">
        <v>25</v>
      </c>
      <c r="B102" s="513">
        <v>6</v>
      </c>
      <c r="C102" s="513">
        <v>5</v>
      </c>
      <c r="D102" s="513">
        <v>11</v>
      </c>
      <c r="E102" s="513" t="s">
        <v>2904</v>
      </c>
      <c r="F102" s="513" t="s">
        <v>3150</v>
      </c>
      <c r="G102" s="513" t="s">
        <v>667</v>
      </c>
      <c r="H102" s="195" t="s">
        <v>41</v>
      </c>
      <c r="I102" s="195">
        <v>6</v>
      </c>
      <c r="J102" s="513" t="s">
        <v>2905</v>
      </c>
      <c r="K102" s="519"/>
      <c r="L102" s="522" t="s">
        <v>138</v>
      </c>
      <c r="M102" s="516"/>
      <c r="N102" s="510">
        <v>56515</v>
      </c>
      <c r="O102" s="516"/>
      <c r="P102" s="510">
        <v>38242</v>
      </c>
      <c r="Q102" s="513" t="s">
        <v>2906</v>
      </c>
      <c r="R102" s="513" t="s">
        <v>2907</v>
      </c>
    </row>
    <row r="103" spans="1:18" ht="41.25" customHeight="1" x14ac:dyDescent="0.25">
      <c r="A103" s="514"/>
      <c r="B103" s="514"/>
      <c r="C103" s="514"/>
      <c r="D103" s="514"/>
      <c r="E103" s="514"/>
      <c r="F103" s="514"/>
      <c r="G103" s="515"/>
      <c r="H103" s="196" t="s">
        <v>1706</v>
      </c>
      <c r="I103" s="196">
        <v>92</v>
      </c>
      <c r="J103" s="514"/>
      <c r="K103" s="521"/>
      <c r="L103" s="523"/>
      <c r="M103" s="517"/>
      <c r="N103" s="511"/>
      <c r="O103" s="517"/>
      <c r="P103" s="511"/>
      <c r="Q103" s="514"/>
      <c r="R103" s="514"/>
    </row>
    <row r="104" spans="1:18" ht="49.5" customHeight="1" x14ac:dyDescent="0.25">
      <c r="A104" s="514"/>
      <c r="B104" s="514"/>
      <c r="C104" s="514"/>
      <c r="D104" s="514"/>
      <c r="E104" s="514"/>
      <c r="F104" s="514"/>
      <c r="G104" s="522" t="s">
        <v>613</v>
      </c>
      <c r="H104" s="196" t="s">
        <v>1723</v>
      </c>
      <c r="I104" s="196">
        <v>1</v>
      </c>
      <c r="J104" s="514"/>
      <c r="K104" s="521"/>
      <c r="L104" s="523"/>
      <c r="M104" s="517"/>
      <c r="N104" s="511"/>
      <c r="O104" s="517"/>
      <c r="P104" s="511"/>
      <c r="Q104" s="514"/>
      <c r="R104" s="514"/>
    </row>
    <row r="105" spans="1:18" ht="61.5" customHeight="1" x14ac:dyDescent="0.25">
      <c r="A105" s="515"/>
      <c r="B105" s="515"/>
      <c r="C105" s="515"/>
      <c r="D105" s="515"/>
      <c r="E105" s="515"/>
      <c r="F105" s="515"/>
      <c r="G105" s="524"/>
      <c r="H105" s="196" t="s">
        <v>1706</v>
      </c>
      <c r="I105" s="196">
        <v>50</v>
      </c>
      <c r="J105" s="515"/>
      <c r="K105" s="520"/>
      <c r="L105" s="524"/>
      <c r="M105" s="518"/>
      <c r="N105" s="512"/>
      <c r="O105" s="518"/>
      <c r="P105" s="512"/>
      <c r="Q105" s="515"/>
      <c r="R105" s="515"/>
    </row>
    <row r="106" spans="1:18" ht="90" customHeight="1" x14ac:dyDescent="0.25">
      <c r="A106" s="522">
        <v>26</v>
      </c>
      <c r="B106" s="522">
        <v>6</v>
      </c>
      <c r="C106" s="522">
        <v>5</v>
      </c>
      <c r="D106" s="522">
        <v>11</v>
      </c>
      <c r="E106" s="513" t="s">
        <v>2908</v>
      </c>
      <c r="F106" s="513" t="s">
        <v>3151</v>
      </c>
      <c r="G106" s="522" t="s">
        <v>667</v>
      </c>
      <c r="H106" s="196" t="s">
        <v>41</v>
      </c>
      <c r="I106" s="196">
        <v>1</v>
      </c>
      <c r="J106" s="522" t="s">
        <v>2909</v>
      </c>
      <c r="K106" s="519"/>
      <c r="L106" s="522" t="s">
        <v>138</v>
      </c>
      <c r="M106" s="516"/>
      <c r="N106" s="525">
        <v>32260.799999999999</v>
      </c>
      <c r="O106" s="525"/>
      <c r="P106" s="525">
        <v>28300</v>
      </c>
      <c r="Q106" s="513" t="s">
        <v>2910</v>
      </c>
      <c r="R106" s="513" t="s">
        <v>2911</v>
      </c>
    </row>
    <row r="107" spans="1:18" ht="78" customHeight="1" x14ac:dyDescent="0.25">
      <c r="A107" s="524"/>
      <c r="B107" s="524"/>
      <c r="C107" s="524"/>
      <c r="D107" s="524"/>
      <c r="E107" s="515"/>
      <c r="F107" s="515"/>
      <c r="G107" s="524"/>
      <c r="H107" s="196" t="s">
        <v>1706</v>
      </c>
      <c r="I107" s="196">
        <v>50</v>
      </c>
      <c r="J107" s="524"/>
      <c r="K107" s="520"/>
      <c r="L107" s="524"/>
      <c r="M107" s="518"/>
      <c r="N107" s="527"/>
      <c r="O107" s="527"/>
      <c r="P107" s="527"/>
      <c r="Q107" s="515"/>
      <c r="R107" s="515"/>
    </row>
    <row r="108" spans="1:18" ht="37.5" customHeight="1" x14ac:dyDescent="0.25">
      <c r="A108" s="513">
        <v>27</v>
      </c>
      <c r="B108" s="513">
        <v>6</v>
      </c>
      <c r="C108" s="513">
        <v>5</v>
      </c>
      <c r="D108" s="513">
        <v>11</v>
      </c>
      <c r="E108" s="513" t="s">
        <v>2912</v>
      </c>
      <c r="F108" s="513" t="s">
        <v>3152</v>
      </c>
      <c r="G108" s="513" t="s">
        <v>667</v>
      </c>
      <c r="H108" s="196" t="s">
        <v>41</v>
      </c>
      <c r="I108" s="195">
        <v>2</v>
      </c>
      <c r="J108" s="522" t="s">
        <v>2909</v>
      </c>
      <c r="K108" s="519"/>
      <c r="L108" s="522" t="s">
        <v>138</v>
      </c>
      <c r="M108" s="516"/>
      <c r="N108" s="510">
        <v>5390.14</v>
      </c>
      <c r="O108" s="516"/>
      <c r="P108" s="510">
        <v>2560.34</v>
      </c>
      <c r="Q108" s="513" t="s">
        <v>2913</v>
      </c>
      <c r="R108" s="513" t="s">
        <v>2914</v>
      </c>
    </row>
    <row r="109" spans="1:18" ht="37.5" customHeight="1" x14ac:dyDescent="0.25">
      <c r="A109" s="514"/>
      <c r="B109" s="514"/>
      <c r="C109" s="514"/>
      <c r="D109" s="514"/>
      <c r="E109" s="514"/>
      <c r="F109" s="514"/>
      <c r="G109" s="515"/>
      <c r="H109" s="196" t="s">
        <v>1706</v>
      </c>
      <c r="I109" s="196">
        <v>40</v>
      </c>
      <c r="J109" s="523"/>
      <c r="K109" s="521"/>
      <c r="L109" s="523"/>
      <c r="M109" s="517"/>
      <c r="N109" s="511"/>
      <c r="O109" s="517"/>
      <c r="P109" s="511"/>
      <c r="Q109" s="514"/>
      <c r="R109" s="514"/>
    </row>
    <row r="110" spans="1:18" ht="38.25" customHeight="1" x14ac:dyDescent="0.25">
      <c r="A110" s="514"/>
      <c r="B110" s="514"/>
      <c r="C110" s="514"/>
      <c r="D110" s="514"/>
      <c r="E110" s="514"/>
      <c r="F110" s="514"/>
      <c r="G110" s="196" t="s">
        <v>749</v>
      </c>
      <c r="H110" s="195" t="s">
        <v>1586</v>
      </c>
      <c r="I110" s="196">
        <v>1</v>
      </c>
      <c r="J110" s="523"/>
      <c r="K110" s="521"/>
      <c r="L110" s="523"/>
      <c r="M110" s="517"/>
      <c r="N110" s="511"/>
      <c r="O110" s="517"/>
      <c r="P110" s="511"/>
      <c r="Q110" s="514"/>
      <c r="R110" s="514"/>
    </row>
    <row r="111" spans="1:18" ht="28.5" customHeight="1" x14ac:dyDescent="0.25">
      <c r="A111" s="514"/>
      <c r="B111" s="514"/>
      <c r="C111" s="514"/>
      <c r="D111" s="514"/>
      <c r="E111" s="514"/>
      <c r="F111" s="514"/>
      <c r="G111" s="522" t="s">
        <v>724</v>
      </c>
      <c r="H111" s="196" t="s">
        <v>62</v>
      </c>
      <c r="I111" s="196">
        <v>1</v>
      </c>
      <c r="J111" s="523"/>
      <c r="K111" s="521"/>
      <c r="L111" s="523"/>
      <c r="M111" s="517"/>
      <c r="N111" s="511"/>
      <c r="O111" s="517"/>
      <c r="P111" s="511"/>
      <c r="Q111" s="514"/>
      <c r="R111" s="514"/>
    </row>
    <row r="112" spans="1:18" ht="29.25" customHeight="1" x14ac:dyDescent="0.25">
      <c r="A112" s="515"/>
      <c r="B112" s="515"/>
      <c r="C112" s="515"/>
      <c r="D112" s="515"/>
      <c r="E112" s="515"/>
      <c r="F112" s="515"/>
      <c r="G112" s="524"/>
      <c r="H112" s="196" t="s">
        <v>1706</v>
      </c>
      <c r="I112" s="196">
        <v>30</v>
      </c>
      <c r="J112" s="524"/>
      <c r="K112" s="520"/>
      <c r="L112" s="524"/>
      <c r="M112" s="518"/>
      <c r="N112" s="512"/>
      <c r="O112" s="518"/>
      <c r="P112" s="512"/>
      <c r="Q112" s="515"/>
      <c r="R112" s="515"/>
    </row>
    <row r="113" spans="1:18" ht="39.75" customHeight="1" x14ac:dyDescent="0.25">
      <c r="A113" s="513">
        <v>28</v>
      </c>
      <c r="B113" s="513">
        <v>6</v>
      </c>
      <c r="C113" s="513">
        <v>5</v>
      </c>
      <c r="D113" s="513">
        <v>11</v>
      </c>
      <c r="E113" s="513" t="s">
        <v>2915</v>
      </c>
      <c r="F113" s="513" t="s">
        <v>3153</v>
      </c>
      <c r="G113" s="195" t="s">
        <v>749</v>
      </c>
      <c r="H113" s="195" t="s">
        <v>1586</v>
      </c>
      <c r="I113" s="195">
        <v>1</v>
      </c>
      <c r="J113" s="513" t="s">
        <v>3154</v>
      </c>
      <c r="K113" s="513"/>
      <c r="L113" s="513" t="s">
        <v>138</v>
      </c>
      <c r="M113" s="516"/>
      <c r="N113" s="510">
        <v>14023.5</v>
      </c>
      <c r="O113" s="516"/>
      <c r="P113" s="510">
        <v>12700</v>
      </c>
      <c r="Q113" s="513" t="s">
        <v>2916</v>
      </c>
      <c r="R113" s="513" t="s">
        <v>2917</v>
      </c>
    </row>
    <row r="114" spans="1:18" ht="27" customHeight="1" x14ac:dyDescent="0.25">
      <c r="A114" s="514"/>
      <c r="B114" s="514"/>
      <c r="C114" s="514"/>
      <c r="D114" s="514"/>
      <c r="E114" s="514"/>
      <c r="F114" s="514"/>
      <c r="G114" s="513" t="s">
        <v>667</v>
      </c>
      <c r="H114" s="196" t="s">
        <v>41</v>
      </c>
      <c r="I114" s="195">
        <v>1</v>
      </c>
      <c r="J114" s="514"/>
      <c r="K114" s="514"/>
      <c r="L114" s="514"/>
      <c r="M114" s="517"/>
      <c r="N114" s="511"/>
      <c r="O114" s="517"/>
      <c r="P114" s="511"/>
      <c r="Q114" s="514"/>
      <c r="R114" s="514"/>
    </row>
    <row r="115" spans="1:18" ht="20.25" customHeight="1" x14ac:dyDescent="0.25">
      <c r="A115" s="514"/>
      <c r="B115" s="514"/>
      <c r="C115" s="514"/>
      <c r="D115" s="514"/>
      <c r="E115" s="514"/>
      <c r="F115" s="514"/>
      <c r="G115" s="515"/>
      <c r="H115" s="196" t="s">
        <v>1706</v>
      </c>
      <c r="I115" s="195">
        <v>25</v>
      </c>
      <c r="J115" s="514"/>
      <c r="K115" s="514"/>
      <c r="L115" s="514"/>
      <c r="M115" s="517"/>
      <c r="N115" s="511"/>
      <c r="O115" s="517"/>
      <c r="P115" s="511"/>
      <c r="Q115" s="514"/>
      <c r="R115" s="514"/>
    </row>
    <row r="116" spans="1:18" ht="22.5" customHeight="1" x14ac:dyDescent="0.25">
      <c r="A116" s="515"/>
      <c r="B116" s="515"/>
      <c r="C116" s="515"/>
      <c r="D116" s="515"/>
      <c r="E116" s="515"/>
      <c r="F116" s="515"/>
      <c r="G116" s="195" t="s">
        <v>724</v>
      </c>
      <c r="H116" s="196" t="s">
        <v>62</v>
      </c>
      <c r="I116" s="195">
        <v>1</v>
      </c>
      <c r="J116" s="515"/>
      <c r="K116" s="515"/>
      <c r="L116" s="515"/>
      <c r="M116" s="518"/>
      <c r="N116" s="512"/>
      <c r="O116" s="518"/>
      <c r="P116" s="512"/>
      <c r="Q116" s="515"/>
      <c r="R116" s="515"/>
    </row>
    <row r="117" spans="1:18" ht="122.25" customHeight="1" x14ac:dyDescent="0.25">
      <c r="A117" s="513">
        <v>29</v>
      </c>
      <c r="B117" s="513">
        <v>1</v>
      </c>
      <c r="C117" s="513">
        <v>1</v>
      </c>
      <c r="D117" s="513">
        <v>13</v>
      </c>
      <c r="E117" s="513" t="s">
        <v>2918</v>
      </c>
      <c r="F117" s="513" t="s">
        <v>3155</v>
      </c>
      <c r="G117" s="513" t="s">
        <v>667</v>
      </c>
      <c r="H117" s="195" t="s">
        <v>41</v>
      </c>
      <c r="I117" s="195">
        <v>8</v>
      </c>
      <c r="J117" s="513" t="s">
        <v>3156</v>
      </c>
      <c r="K117" s="513"/>
      <c r="L117" s="513" t="s">
        <v>138</v>
      </c>
      <c r="M117" s="516"/>
      <c r="N117" s="510">
        <v>27913.8</v>
      </c>
      <c r="O117" s="516"/>
      <c r="P117" s="510">
        <v>25288.799999999999</v>
      </c>
      <c r="Q117" s="513" t="s">
        <v>2919</v>
      </c>
      <c r="R117" s="513" t="s">
        <v>162</v>
      </c>
    </row>
    <row r="118" spans="1:18" ht="118.5" customHeight="1" x14ac:dyDescent="0.25">
      <c r="A118" s="515"/>
      <c r="B118" s="515"/>
      <c r="C118" s="515"/>
      <c r="D118" s="515"/>
      <c r="E118" s="515"/>
      <c r="F118" s="515"/>
      <c r="G118" s="515"/>
      <c r="H118" s="195" t="s">
        <v>1706</v>
      </c>
      <c r="I118" s="195">
        <v>120</v>
      </c>
      <c r="J118" s="515"/>
      <c r="K118" s="515"/>
      <c r="L118" s="515"/>
      <c r="M118" s="518"/>
      <c r="N118" s="512"/>
      <c r="O118" s="518"/>
      <c r="P118" s="512"/>
      <c r="Q118" s="515"/>
      <c r="R118" s="515"/>
    </row>
    <row r="119" spans="1:18" ht="37.5" customHeight="1" x14ac:dyDescent="0.25">
      <c r="A119" s="513">
        <v>30</v>
      </c>
      <c r="B119" s="513">
        <v>6</v>
      </c>
      <c r="C119" s="513">
        <v>1</v>
      </c>
      <c r="D119" s="513">
        <v>13</v>
      </c>
      <c r="E119" s="513" t="s">
        <v>3157</v>
      </c>
      <c r="F119" s="513" t="s">
        <v>2920</v>
      </c>
      <c r="G119" s="513" t="s">
        <v>667</v>
      </c>
      <c r="H119" s="195" t="s">
        <v>41</v>
      </c>
      <c r="I119" s="195">
        <v>8</v>
      </c>
      <c r="J119" s="513" t="s">
        <v>2921</v>
      </c>
      <c r="K119" s="513"/>
      <c r="L119" s="513" t="s">
        <v>138</v>
      </c>
      <c r="M119" s="516"/>
      <c r="N119" s="510">
        <v>17334.16</v>
      </c>
      <c r="O119" s="516"/>
      <c r="P119" s="510">
        <v>11677.16</v>
      </c>
      <c r="Q119" s="513" t="s">
        <v>2922</v>
      </c>
      <c r="R119" s="513" t="s">
        <v>2923</v>
      </c>
    </row>
    <row r="120" spans="1:18" ht="42" customHeight="1" x14ac:dyDescent="0.25">
      <c r="A120" s="514"/>
      <c r="B120" s="514"/>
      <c r="C120" s="514"/>
      <c r="D120" s="514"/>
      <c r="E120" s="514"/>
      <c r="F120" s="514"/>
      <c r="G120" s="515"/>
      <c r="H120" s="195" t="s">
        <v>1706</v>
      </c>
      <c r="I120" s="195">
        <v>80</v>
      </c>
      <c r="J120" s="514"/>
      <c r="K120" s="514"/>
      <c r="L120" s="514"/>
      <c r="M120" s="517"/>
      <c r="N120" s="511"/>
      <c r="O120" s="517"/>
      <c r="P120" s="511"/>
      <c r="Q120" s="514"/>
      <c r="R120" s="514"/>
    </row>
    <row r="121" spans="1:18" ht="27.75" customHeight="1" x14ac:dyDescent="0.25">
      <c r="A121" s="514"/>
      <c r="B121" s="514"/>
      <c r="C121" s="514"/>
      <c r="D121" s="514"/>
      <c r="E121" s="514"/>
      <c r="F121" s="514"/>
      <c r="G121" s="522" t="s">
        <v>641</v>
      </c>
      <c r="H121" s="196" t="s">
        <v>163</v>
      </c>
      <c r="I121" s="196">
        <v>1</v>
      </c>
      <c r="J121" s="514"/>
      <c r="K121" s="514"/>
      <c r="L121" s="514"/>
      <c r="M121" s="517"/>
      <c r="N121" s="511"/>
      <c r="O121" s="517"/>
      <c r="P121" s="511"/>
      <c r="Q121" s="514"/>
      <c r="R121" s="514"/>
    </row>
    <row r="122" spans="1:18" ht="33" customHeight="1" x14ac:dyDescent="0.25">
      <c r="A122" s="514"/>
      <c r="B122" s="514"/>
      <c r="C122" s="514"/>
      <c r="D122" s="514"/>
      <c r="E122" s="514"/>
      <c r="F122" s="514"/>
      <c r="G122" s="524"/>
      <c r="H122" s="196" t="s">
        <v>1706</v>
      </c>
      <c r="I122" s="196">
        <v>16</v>
      </c>
      <c r="J122" s="514"/>
      <c r="K122" s="514"/>
      <c r="L122" s="514"/>
      <c r="M122" s="517"/>
      <c r="N122" s="511"/>
      <c r="O122" s="517"/>
      <c r="P122" s="511"/>
      <c r="Q122" s="514"/>
      <c r="R122" s="514"/>
    </row>
    <row r="123" spans="1:18" ht="36" customHeight="1" x14ac:dyDescent="0.25">
      <c r="A123" s="515"/>
      <c r="B123" s="515"/>
      <c r="C123" s="515"/>
      <c r="D123" s="515"/>
      <c r="E123" s="515"/>
      <c r="F123" s="515"/>
      <c r="G123" s="196" t="s">
        <v>711</v>
      </c>
      <c r="H123" s="195" t="s">
        <v>202</v>
      </c>
      <c r="I123" s="196">
        <v>1</v>
      </c>
      <c r="J123" s="515"/>
      <c r="K123" s="515"/>
      <c r="L123" s="515"/>
      <c r="M123" s="518"/>
      <c r="N123" s="512"/>
      <c r="O123" s="518"/>
      <c r="P123" s="512"/>
      <c r="Q123" s="515"/>
      <c r="R123" s="515"/>
    </row>
    <row r="124" spans="1:18" ht="47.25" customHeight="1" x14ac:dyDescent="0.25">
      <c r="A124" s="513">
        <v>31</v>
      </c>
      <c r="B124" s="513">
        <v>6</v>
      </c>
      <c r="C124" s="513">
        <v>1</v>
      </c>
      <c r="D124" s="513">
        <v>13</v>
      </c>
      <c r="E124" s="513" t="s">
        <v>2924</v>
      </c>
      <c r="F124" s="513" t="s">
        <v>3158</v>
      </c>
      <c r="G124" s="513" t="s">
        <v>641</v>
      </c>
      <c r="H124" s="195" t="s">
        <v>163</v>
      </c>
      <c r="I124" s="195">
        <v>2</v>
      </c>
      <c r="J124" s="513" t="s">
        <v>3159</v>
      </c>
      <c r="K124" s="513"/>
      <c r="L124" s="513" t="s">
        <v>138</v>
      </c>
      <c r="M124" s="525"/>
      <c r="N124" s="525">
        <v>50924.77</v>
      </c>
      <c r="O124" s="525"/>
      <c r="P124" s="525">
        <v>34481.769999999997</v>
      </c>
      <c r="Q124" s="513" t="s">
        <v>166</v>
      </c>
      <c r="R124" s="513" t="s">
        <v>2925</v>
      </c>
    </row>
    <row r="125" spans="1:18" ht="43.5" customHeight="1" x14ac:dyDescent="0.25">
      <c r="A125" s="514"/>
      <c r="B125" s="514"/>
      <c r="C125" s="514"/>
      <c r="D125" s="514"/>
      <c r="E125" s="514"/>
      <c r="F125" s="514"/>
      <c r="G125" s="515"/>
      <c r="H125" s="195" t="s">
        <v>1706</v>
      </c>
      <c r="I125" s="195">
        <v>30</v>
      </c>
      <c r="J125" s="514"/>
      <c r="K125" s="514"/>
      <c r="L125" s="514"/>
      <c r="M125" s="526"/>
      <c r="N125" s="526"/>
      <c r="O125" s="526"/>
      <c r="P125" s="526"/>
      <c r="Q125" s="514"/>
      <c r="R125" s="514"/>
    </row>
    <row r="126" spans="1:18" ht="45" customHeight="1" x14ac:dyDescent="0.25">
      <c r="A126" s="514"/>
      <c r="B126" s="514"/>
      <c r="C126" s="514"/>
      <c r="D126" s="514"/>
      <c r="E126" s="514"/>
      <c r="F126" s="514"/>
      <c r="G126" s="513" t="s">
        <v>667</v>
      </c>
      <c r="H126" s="195" t="s">
        <v>41</v>
      </c>
      <c r="I126" s="195">
        <v>2</v>
      </c>
      <c r="J126" s="514"/>
      <c r="K126" s="514"/>
      <c r="L126" s="514"/>
      <c r="M126" s="526"/>
      <c r="N126" s="526"/>
      <c r="O126" s="526"/>
      <c r="P126" s="526"/>
      <c r="Q126" s="514"/>
      <c r="R126" s="514"/>
    </row>
    <row r="127" spans="1:18" ht="41.25" customHeight="1" x14ac:dyDescent="0.25">
      <c r="A127" s="514"/>
      <c r="B127" s="514"/>
      <c r="C127" s="514"/>
      <c r="D127" s="514"/>
      <c r="E127" s="514"/>
      <c r="F127" s="514"/>
      <c r="G127" s="515"/>
      <c r="H127" s="195" t="s">
        <v>1706</v>
      </c>
      <c r="I127" s="195">
        <v>30</v>
      </c>
      <c r="J127" s="514"/>
      <c r="K127" s="514"/>
      <c r="L127" s="514"/>
      <c r="M127" s="526"/>
      <c r="N127" s="526"/>
      <c r="O127" s="526"/>
      <c r="P127" s="526"/>
      <c r="Q127" s="514"/>
      <c r="R127" s="514"/>
    </row>
    <row r="128" spans="1:18" ht="36.75" customHeight="1" x14ac:dyDescent="0.25">
      <c r="A128" s="515"/>
      <c r="B128" s="515"/>
      <c r="C128" s="515"/>
      <c r="D128" s="515"/>
      <c r="E128" s="515"/>
      <c r="F128" s="515"/>
      <c r="G128" s="195" t="s">
        <v>711</v>
      </c>
      <c r="H128" s="195" t="s">
        <v>202</v>
      </c>
      <c r="I128" s="195">
        <v>1</v>
      </c>
      <c r="J128" s="515"/>
      <c r="K128" s="515"/>
      <c r="L128" s="515"/>
      <c r="M128" s="527"/>
      <c r="N128" s="527"/>
      <c r="O128" s="527"/>
      <c r="P128" s="527"/>
      <c r="Q128" s="515"/>
      <c r="R128" s="515"/>
    </row>
    <row r="129" spans="1:18" ht="33" customHeight="1" x14ac:dyDescent="0.25">
      <c r="A129" s="513">
        <v>32</v>
      </c>
      <c r="B129" s="513">
        <v>6</v>
      </c>
      <c r="C129" s="513">
        <v>1.3</v>
      </c>
      <c r="D129" s="513">
        <v>13</v>
      </c>
      <c r="E129" s="513" t="s">
        <v>2926</v>
      </c>
      <c r="F129" s="513" t="s">
        <v>2927</v>
      </c>
      <c r="G129" s="513" t="s">
        <v>667</v>
      </c>
      <c r="H129" s="195" t="s">
        <v>41</v>
      </c>
      <c r="I129" s="195">
        <v>1</v>
      </c>
      <c r="J129" s="513" t="s">
        <v>2928</v>
      </c>
      <c r="K129" s="513"/>
      <c r="L129" s="513" t="s">
        <v>138</v>
      </c>
      <c r="M129" s="525"/>
      <c r="N129" s="525">
        <v>57015.03</v>
      </c>
      <c r="O129" s="525"/>
      <c r="P129" s="525">
        <v>40772.720000000001</v>
      </c>
      <c r="Q129" s="513" t="s">
        <v>2929</v>
      </c>
      <c r="R129" s="513" t="s">
        <v>2930</v>
      </c>
    </row>
    <row r="130" spans="1:18" ht="20.25" customHeight="1" x14ac:dyDescent="0.25">
      <c r="A130" s="514"/>
      <c r="B130" s="514"/>
      <c r="C130" s="514"/>
      <c r="D130" s="514"/>
      <c r="E130" s="514"/>
      <c r="F130" s="514"/>
      <c r="G130" s="515"/>
      <c r="H130" s="195" t="s">
        <v>1706</v>
      </c>
      <c r="I130" s="195" t="s">
        <v>2931</v>
      </c>
      <c r="J130" s="514"/>
      <c r="K130" s="514"/>
      <c r="L130" s="514"/>
      <c r="M130" s="526"/>
      <c r="N130" s="526"/>
      <c r="O130" s="526"/>
      <c r="P130" s="526"/>
      <c r="Q130" s="514"/>
      <c r="R130" s="514"/>
    </row>
    <row r="131" spans="1:18" ht="28.5" customHeight="1" x14ac:dyDescent="0.25">
      <c r="A131" s="514"/>
      <c r="B131" s="514"/>
      <c r="C131" s="514"/>
      <c r="D131" s="514"/>
      <c r="E131" s="514"/>
      <c r="F131" s="514"/>
      <c r="G131" s="195" t="s">
        <v>749</v>
      </c>
      <c r="H131" s="195" t="s">
        <v>2932</v>
      </c>
      <c r="I131" s="195">
        <v>1</v>
      </c>
      <c r="J131" s="514"/>
      <c r="K131" s="514"/>
      <c r="L131" s="514"/>
      <c r="M131" s="526"/>
      <c r="N131" s="526"/>
      <c r="O131" s="526"/>
      <c r="P131" s="526"/>
      <c r="Q131" s="514"/>
      <c r="R131" s="514"/>
    </row>
    <row r="132" spans="1:18" ht="23.25" customHeight="1" x14ac:dyDescent="0.25">
      <c r="A132" s="514"/>
      <c r="B132" s="514"/>
      <c r="C132" s="514"/>
      <c r="D132" s="514"/>
      <c r="E132" s="514"/>
      <c r="F132" s="514"/>
      <c r="G132" s="195" t="s">
        <v>798</v>
      </c>
      <c r="H132" s="195" t="s">
        <v>311</v>
      </c>
      <c r="I132" s="195" t="s">
        <v>2933</v>
      </c>
      <c r="J132" s="514"/>
      <c r="K132" s="514"/>
      <c r="L132" s="514"/>
      <c r="M132" s="526"/>
      <c r="N132" s="526"/>
      <c r="O132" s="526"/>
      <c r="P132" s="526"/>
      <c r="Q132" s="514"/>
      <c r="R132" s="514"/>
    </row>
    <row r="133" spans="1:18" ht="25.5" customHeight="1" x14ac:dyDescent="0.25">
      <c r="A133" s="514"/>
      <c r="B133" s="514"/>
      <c r="C133" s="514"/>
      <c r="D133" s="514"/>
      <c r="E133" s="514"/>
      <c r="F133" s="514"/>
      <c r="G133" s="195" t="s">
        <v>1088</v>
      </c>
      <c r="H133" s="195" t="s">
        <v>2934</v>
      </c>
      <c r="I133" s="195">
        <v>1</v>
      </c>
      <c r="J133" s="514"/>
      <c r="K133" s="514"/>
      <c r="L133" s="514"/>
      <c r="M133" s="526"/>
      <c r="N133" s="526"/>
      <c r="O133" s="526"/>
      <c r="P133" s="526"/>
      <c r="Q133" s="514"/>
      <c r="R133" s="514"/>
    </row>
    <row r="134" spans="1:18" ht="18.75" customHeight="1" x14ac:dyDescent="0.25">
      <c r="A134" s="514"/>
      <c r="B134" s="514"/>
      <c r="C134" s="514"/>
      <c r="D134" s="514"/>
      <c r="E134" s="514"/>
      <c r="F134" s="514"/>
      <c r="G134" s="513" t="s">
        <v>724</v>
      </c>
      <c r="H134" s="195" t="s">
        <v>62</v>
      </c>
      <c r="I134" s="195">
        <v>1</v>
      </c>
      <c r="J134" s="514"/>
      <c r="K134" s="514"/>
      <c r="L134" s="514"/>
      <c r="M134" s="526"/>
      <c r="N134" s="526"/>
      <c r="O134" s="526"/>
      <c r="P134" s="526"/>
      <c r="Q134" s="514"/>
      <c r="R134" s="514"/>
    </row>
    <row r="135" spans="1:18" ht="12" customHeight="1" x14ac:dyDescent="0.25">
      <c r="A135" s="514"/>
      <c r="B135" s="514"/>
      <c r="C135" s="514"/>
      <c r="D135" s="514"/>
      <c r="E135" s="514"/>
      <c r="F135" s="514"/>
      <c r="G135" s="515"/>
      <c r="H135" s="195" t="s">
        <v>1706</v>
      </c>
      <c r="I135" s="195" t="s">
        <v>2935</v>
      </c>
      <c r="J135" s="514"/>
      <c r="K135" s="514"/>
      <c r="L135" s="514"/>
      <c r="M135" s="526"/>
      <c r="N135" s="526"/>
      <c r="O135" s="526"/>
      <c r="P135" s="526"/>
      <c r="Q135" s="514"/>
      <c r="R135" s="514"/>
    </row>
    <row r="136" spans="1:18" ht="18" customHeight="1" x14ac:dyDescent="0.25">
      <c r="A136" s="514"/>
      <c r="B136" s="514"/>
      <c r="C136" s="514"/>
      <c r="D136" s="514"/>
      <c r="E136" s="514"/>
      <c r="F136" s="514"/>
      <c r="G136" s="513" t="s">
        <v>641</v>
      </c>
      <c r="H136" s="195" t="s">
        <v>163</v>
      </c>
      <c r="I136" s="195">
        <v>1</v>
      </c>
      <c r="J136" s="514"/>
      <c r="K136" s="514"/>
      <c r="L136" s="514"/>
      <c r="M136" s="526"/>
      <c r="N136" s="526"/>
      <c r="O136" s="526"/>
      <c r="P136" s="526"/>
      <c r="Q136" s="514"/>
      <c r="R136" s="514"/>
    </row>
    <row r="137" spans="1:18" ht="19.5" customHeight="1" x14ac:dyDescent="0.25">
      <c r="A137" s="515"/>
      <c r="B137" s="515"/>
      <c r="C137" s="515"/>
      <c r="D137" s="515"/>
      <c r="E137" s="515"/>
      <c r="F137" s="515"/>
      <c r="G137" s="515"/>
      <c r="H137" s="195" t="s">
        <v>1706</v>
      </c>
      <c r="I137" s="195">
        <v>16</v>
      </c>
      <c r="J137" s="515"/>
      <c r="K137" s="515"/>
      <c r="L137" s="515"/>
      <c r="M137" s="527"/>
      <c r="N137" s="527"/>
      <c r="O137" s="527"/>
      <c r="P137" s="527"/>
      <c r="Q137" s="515"/>
      <c r="R137" s="515"/>
    </row>
    <row r="138" spans="1:18" ht="58.5" customHeight="1" x14ac:dyDescent="0.25">
      <c r="A138" s="513">
        <v>33</v>
      </c>
      <c r="B138" s="513">
        <v>6</v>
      </c>
      <c r="C138" s="513">
        <v>1.3</v>
      </c>
      <c r="D138" s="513">
        <v>13</v>
      </c>
      <c r="E138" s="513" t="s">
        <v>2936</v>
      </c>
      <c r="F138" s="513" t="s">
        <v>3160</v>
      </c>
      <c r="G138" s="513" t="s">
        <v>641</v>
      </c>
      <c r="H138" s="195" t="s">
        <v>163</v>
      </c>
      <c r="I138" s="195">
        <v>1</v>
      </c>
      <c r="J138" s="513" t="s">
        <v>3161</v>
      </c>
      <c r="K138" s="513"/>
      <c r="L138" s="513" t="s">
        <v>138</v>
      </c>
      <c r="M138" s="525"/>
      <c r="N138" s="525">
        <v>32998.28</v>
      </c>
      <c r="O138" s="525"/>
      <c r="P138" s="525">
        <v>24298.28</v>
      </c>
      <c r="Q138" s="513" t="s">
        <v>2929</v>
      </c>
      <c r="R138" s="513" t="s">
        <v>2930</v>
      </c>
    </row>
    <row r="139" spans="1:18" ht="43.5" customHeight="1" x14ac:dyDescent="0.25">
      <c r="A139" s="514"/>
      <c r="B139" s="514"/>
      <c r="C139" s="514"/>
      <c r="D139" s="514"/>
      <c r="E139" s="514"/>
      <c r="F139" s="514"/>
      <c r="G139" s="515"/>
      <c r="H139" s="195" t="s">
        <v>1706</v>
      </c>
      <c r="I139" s="195">
        <v>16</v>
      </c>
      <c r="J139" s="514"/>
      <c r="K139" s="514"/>
      <c r="L139" s="514"/>
      <c r="M139" s="526"/>
      <c r="N139" s="526"/>
      <c r="O139" s="526"/>
      <c r="P139" s="526"/>
      <c r="Q139" s="514"/>
      <c r="R139" s="514"/>
    </row>
    <row r="140" spans="1:18" ht="62.25" customHeight="1" x14ac:dyDescent="0.25">
      <c r="A140" s="514"/>
      <c r="B140" s="514"/>
      <c r="C140" s="514"/>
      <c r="D140" s="514"/>
      <c r="E140" s="514"/>
      <c r="F140" s="514"/>
      <c r="G140" s="195" t="s">
        <v>2937</v>
      </c>
      <c r="H140" s="195" t="s">
        <v>2938</v>
      </c>
      <c r="I140" s="195">
        <v>500</v>
      </c>
      <c r="J140" s="514"/>
      <c r="K140" s="514"/>
      <c r="L140" s="514"/>
      <c r="M140" s="526"/>
      <c r="N140" s="526"/>
      <c r="O140" s="526"/>
      <c r="P140" s="526"/>
      <c r="Q140" s="514"/>
      <c r="R140" s="514"/>
    </row>
    <row r="141" spans="1:18" ht="79.5" customHeight="1" x14ac:dyDescent="0.25">
      <c r="A141" s="515"/>
      <c r="B141" s="515"/>
      <c r="C141" s="515"/>
      <c r="D141" s="515"/>
      <c r="E141" s="515"/>
      <c r="F141" s="515"/>
      <c r="G141" s="195" t="s">
        <v>2939</v>
      </c>
      <c r="H141" s="195" t="s">
        <v>2940</v>
      </c>
      <c r="I141" s="195">
        <v>1</v>
      </c>
      <c r="J141" s="515"/>
      <c r="K141" s="515"/>
      <c r="L141" s="515"/>
      <c r="M141" s="527"/>
      <c r="N141" s="527"/>
      <c r="O141" s="527"/>
      <c r="P141" s="527"/>
      <c r="Q141" s="515"/>
      <c r="R141" s="515"/>
    </row>
    <row r="142" spans="1:18" ht="93" customHeight="1" x14ac:dyDescent="0.25">
      <c r="A142" s="513">
        <v>34</v>
      </c>
      <c r="B142" s="513">
        <v>1</v>
      </c>
      <c r="C142" s="513">
        <v>1</v>
      </c>
      <c r="D142" s="513">
        <v>13</v>
      </c>
      <c r="E142" s="513" t="s">
        <v>2941</v>
      </c>
      <c r="F142" s="513" t="s">
        <v>2952</v>
      </c>
      <c r="G142" s="513" t="s">
        <v>667</v>
      </c>
      <c r="H142" s="195" t="s">
        <v>172</v>
      </c>
      <c r="I142" s="195">
        <v>1</v>
      </c>
      <c r="J142" s="513" t="s">
        <v>2942</v>
      </c>
      <c r="K142" s="513"/>
      <c r="L142" s="513" t="s">
        <v>138</v>
      </c>
      <c r="M142" s="525"/>
      <c r="N142" s="525">
        <v>35081.199999999997</v>
      </c>
      <c r="O142" s="525"/>
      <c r="P142" s="525">
        <v>31680</v>
      </c>
      <c r="Q142" s="513" t="s">
        <v>2943</v>
      </c>
      <c r="R142" s="513" t="s">
        <v>2944</v>
      </c>
    </row>
    <row r="143" spans="1:18" ht="82.5" customHeight="1" x14ac:dyDescent="0.25">
      <c r="A143" s="514"/>
      <c r="B143" s="514"/>
      <c r="C143" s="514"/>
      <c r="D143" s="514"/>
      <c r="E143" s="514"/>
      <c r="F143" s="514"/>
      <c r="G143" s="515"/>
      <c r="H143" s="194" t="s">
        <v>1706</v>
      </c>
      <c r="I143" s="195" t="s">
        <v>2945</v>
      </c>
      <c r="J143" s="514"/>
      <c r="K143" s="514"/>
      <c r="L143" s="514"/>
      <c r="M143" s="526"/>
      <c r="N143" s="526"/>
      <c r="O143" s="526"/>
      <c r="P143" s="526"/>
      <c r="Q143" s="514"/>
      <c r="R143" s="514"/>
    </row>
    <row r="144" spans="1:18" ht="77.25" customHeight="1" x14ac:dyDescent="0.25">
      <c r="A144" s="515"/>
      <c r="B144" s="515"/>
      <c r="C144" s="515"/>
      <c r="D144" s="515"/>
      <c r="E144" s="515"/>
      <c r="F144" s="515"/>
      <c r="G144" s="195" t="s">
        <v>749</v>
      </c>
      <c r="H144" s="195" t="s">
        <v>1586</v>
      </c>
      <c r="I144" s="195">
        <v>1</v>
      </c>
      <c r="J144" s="515"/>
      <c r="K144" s="515"/>
      <c r="L144" s="515"/>
      <c r="M144" s="527"/>
      <c r="N144" s="527"/>
      <c r="O144" s="527"/>
      <c r="P144" s="527"/>
      <c r="Q144" s="515"/>
      <c r="R144" s="515"/>
    </row>
    <row r="145" spans="1:18" x14ac:dyDescent="0.25">
      <c r="A145" s="167"/>
      <c r="B145" s="167"/>
      <c r="C145" s="167"/>
      <c r="D145" s="167"/>
      <c r="E145" s="167"/>
      <c r="F145" s="167"/>
      <c r="G145" s="167"/>
      <c r="H145" s="167"/>
      <c r="I145" s="167"/>
      <c r="J145" s="167"/>
      <c r="K145" s="167"/>
      <c r="L145" s="167"/>
      <c r="M145" s="189"/>
      <c r="Q145" s="167"/>
      <c r="R145" s="167"/>
    </row>
    <row r="146" spans="1:18" x14ac:dyDescent="0.25">
      <c r="N146" s="471"/>
      <c r="O146" s="474" t="s">
        <v>1368</v>
      </c>
      <c r="P146" s="474"/>
      <c r="Q146" s="474"/>
    </row>
    <row r="147" spans="1:18" x14ac:dyDescent="0.25">
      <c r="N147" s="472"/>
      <c r="O147" s="474" t="s">
        <v>36</v>
      </c>
      <c r="P147" s="474" t="s">
        <v>0</v>
      </c>
      <c r="Q147" s="474"/>
    </row>
    <row r="148" spans="1:18" x14ac:dyDescent="0.25">
      <c r="N148" s="473"/>
      <c r="O148" s="474"/>
      <c r="P148" s="171">
        <v>2020</v>
      </c>
      <c r="Q148" s="171">
        <v>2021</v>
      </c>
    </row>
    <row r="149" spans="1:18" x14ac:dyDescent="0.25">
      <c r="N149" s="171" t="s">
        <v>1135</v>
      </c>
      <c r="O149" s="117">
        <v>34</v>
      </c>
      <c r="P149" s="176">
        <f>O7+O10+O12+O22+O26+O32+O34+O38+O44+O50+O58</f>
        <v>400534.4</v>
      </c>
      <c r="Q149" s="176">
        <f>P142+P138+P129+P124+P119+P117+P113+P108+P106+P102+P101+P97+P92+P87+P82+P80+P78+P73+P70+P66+P65+P62+P63</f>
        <v>781441.83</v>
      </c>
    </row>
  </sheetData>
  <mergeCells count="529">
    <mergeCell ref="Q4:Q5"/>
    <mergeCell ref="R4:R5"/>
    <mergeCell ref="A7:A9"/>
    <mergeCell ref="B7:B9"/>
    <mergeCell ref="C7:C9"/>
    <mergeCell ref="D7:D9"/>
    <mergeCell ref="E7:E9"/>
    <mergeCell ref="F7:F9"/>
    <mergeCell ref="G7:G9"/>
    <mergeCell ref="J7:J9"/>
    <mergeCell ref="G4:G5"/>
    <mergeCell ref="H4:I4"/>
    <mergeCell ref="J4:J5"/>
    <mergeCell ref="K4:L4"/>
    <mergeCell ref="M4:N4"/>
    <mergeCell ref="O4:P4"/>
    <mergeCell ref="A4:A5"/>
    <mergeCell ref="B4:B5"/>
    <mergeCell ref="C4:C5"/>
    <mergeCell ref="D4:D5"/>
    <mergeCell ref="E4:E5"/>
    <mergeCell ref="F4:F5"/>
    <mergeCell ref="Q7:Q9"/>
    <mergeCell ref="R7:R9"/>
    <mergeCell ref="A10:A11"/>
    <mergeCell ref="B10:B11"/>
    <mergeCell ref="C10:C11"/>
    <mergeCell ref="D10:D11"/>
    <mergeCell ref="E10:E11"/>
    <mergeCell ref="F10:F11"/>
    <mergeCell ref="G10:G11"/>
    <mergeCell ref="J10:J11"/>
    <mergeCell ref="K7:K9"/>
    <mergeCell ref="L7:L9"/>
    <mergeCell ref="M7:M9"/>
    <mergeCell ref="N7:N9"/>
    <mergeCell ref="O7:O9"/>
    <mergeCell ref="P7:P9"/>
    <mergeCell ref="Q10:Q11"/>
    <mergeCell ref="R10:R11"/>
    <mergeCell ref="A12:A21"/>
    <mergeCell ref="B12:B21"/>
    <mergeCell ref="C12:C21"/>
    <mergeCell ref="D12:D21"/>
    <mergeCell ref="E12:E21"/>
    <mergeCell ref="F12:F21"/>
    <mergeCell ref="G12:G21"/>
    <mergeCell ref="J12:J21"/>
    <mergeCell ref="K10:K11"/>
    <mergeCell ref="L10:L11"/>
    <mergeCell ref="M10:M11"/>
    <mergeCell ref="N10:N11"/>
    <mergeCell ref="O10:O11"/>
    <mergeCell ref="P10:P11"/>
    <mergeCell ref="Q12:Q21"/>
    <mergeCell ref="R12:R21"/>
    <mergeCell ref="L12:L21"/>
    <mergeCell ref="A22:A25"/>
    <mergeCell ref="B22:B25"/>
    <mergeCell ref="C22:C25"/>
    <mergeCell ref="D22:D25"/>
    <mergeCell ref="E22:E25"/>
    <mergeCell ref="F22:F25"/>
    <mergeCell ref="G22:G25"/>
    <mergeCell ref="J22:J25"/>
    <mergeCell ref="K12:K21"/>
    <mergeCell ref="M12:M21"/>
    <mergeCell ref="N12:N21"/>
    <mergeCell ref="O12:O21"/>
    <mergeCell ref="P12:P21"/>
    <mergeCell ref="Q22:Q25"/>
    <mergeCell ref="R22:R25"/>
    <mergeCell ref="A26:A31"/>
    <mergeCell ref="B26:B31"/>
    <mergeCell ref="C26:C31"/>
    <mergeCell ref="D26:D31"/>
    <mergeCell ref="E26:E31"/>
    <mergeCell ref="F26:F31"/>
    <mergeCell ref="G26:G31"/>
    <mergeCell ref="J26:J31"/>
    <mergeCell ref="K22:K25"/>
    <mergeCell ref="L22:L25"/>
    <mergeCell ref="M22:M25"/>
    <mergeCell ref="N22:N25"/>
    <mergeCell ref="O22:O25"/>
    <mergeCell ref="P22:P25"/>
    <mergeCell ref="Q26:Q31"/>
    <mergeCell ref="R26:R31"/>
    <mergeCell ref="L26:L31"/>
    <mergeCell ref="M26:M31"/>
    <mergeCell ref="A32:A33"/>
    <mergeCell ref="B32:B33"/>
    <mergeCell ref="C32:C33"/>
    <mergeCell ref="D32:D33"/>
    <mergeCell ref="E32:E33"/>
    <mergeCell ref="F32:F33"/>
    <mergeCell ref="G32:G33"/>
    <mergeCell ref="J32:J33"/>
    <mergeCell ref="K26:K31"/>
    <mergeCell ref="N26:N31"/>
    <mergeCell ref="O26:O31"/>
    <mergeCell ref="P26:P31"/>
    <mergeCell ref="Q32:Q33"/>
    <mergeCell ref="R32:R33"/>
    <mergeCell ref="A34:A37"/>
    <mergeCell ref="B34:B37"/>
    <mergeCell ref="C34:C37"/>
    <mergeCell ref="D34:D37"/>
    <mergeCell ref="E34:E37"/>
    <mergeCell ref="F34:F37"/>
    <mergeCell ref="G34:G37"/>
    <mergeCell ref="J34:J37"/>
    <mergeCell ref="K32:K33"/>
    <mergeCell ref="L32:L33"/>
    <mergeCell ref="M32:M33"/>
    <mergeCell ref="N32:N33"/>
    <mergeCell ref="O32:O33"/>
    <mergeCell ref="P32:P33"/>
    <mergeCell ref="Q34:Q37"/>
    <mergeCell ref="R34:R37"/>
    <mergeCell ref="L34:L37"/>
    <mergeCell ref="M34:M37"/>
    <mergeCell ref="N34:N37"/>
    <mergeCell ref="A38:A43"/>
    <mergeCell ref="B38:B43"/>
    <mergeCell ref="C38:C43"/>
    <mergeCell ref="D38:D43"/>
    <mergeCell ref="E38:E43"/>
    <mergeCell ref="F38:F43"/>
    <mergeCell ref="G38:G43"/>
    <mergeCell ref="J38:J43"/>
    <mergeCell ref="K34:K37"/>
    <mergeCell ref="O34:O37"/>
    <mergeCell ref="P34:P37"/>
    <mergeCell ref="Q38:Q43"/>
    <mergeCell ref="R38:R43"/>
    <mergeCell ref="A44:A49"/>
    <mergeCell ref="B44:B49"/>
    <mergeCell ref="C44:C49"/>
    <mergeCell ref="D44:D49"/>
    <mergeCell ref="E44:E49"/>
    <mergeCell ref="F44:F49"/>
    <mergeCell ref="G44:G49"/>
    <mergeCell ref="J44:J49"/>
    <mergeCell ref="K38:K43"/>
    <mergeCell ref="L38:L43"/>
    <mergeCell ref="M38:M43"/>
    <mergeCell ref="N38:N43"/>
    <mergeCell ref="O38:O43"/>
    <mergeCell ref="P38:P43"/>
    <mergeCell ref="Q44:Q49"/>
    <mergeCell ref="R44:R49"/>
    <mergeCell ref="L44:L49"/>
    <mergeCell ref="M44:M49"/>
    <mergeCell ref="N44:N49"/>
    <mergeCell ref="O44:O49"/>
    <mergeCell ref="A50:A57"/>
    <mergeCell ref="B50:B57"/>
    <mergeCell ref="C50:C57"/>
    <mergeCell ref="D50:D57"/>
    <mergeCell ref="E50:E57"/>
    <mergeCell ref="F50:F57"/>
    <mergeCell ref="G50:G57"/>
    <mergeCell ref="J50:J57"/>
    <mergeCell ref="K44:K49"/>
    <mergeCell ref="P44:P49"/>
    <mergeCell ref="Q50:Q57"/>
    <mergeCell ref="R50:R57"/>
    <mergeCell ref="H54:H57"/>
    <mergeCell ref="I54:I57"/>
    <mergeCell ref="A58:A61"/>
    <mergeCell ref="B58:B61"/>
    <mergeCell ref="C58:C61"/>
    <mergeCell ref="D58:D61"/>
    <mergeCell ref="E58:E61"/>
    <mergeCell ref="F58:F61"/>
    <mergeCell ref="K50:K57"/>
    <mergeCell ref="L50:L57"/>
    <mergeCell ref="M50:M57"/>
    <mergeCell ref="N50:N57"/>
    <mergeCell ref="O50:O57"/>
    <mergeCell ref="P50:P57"/>
    <mergeCell ref="M58:M61"/>
    <mergeCell ref="N58:N61"/>
    <mergeCell ref="O58:O61"/>
    <mergeCell ref="P58:P61"/>
    <mergeCell ref="Q58:Q61"/>
    <mergeCell ref="R58:R61"/>
    <mergeCell ref="G58:G61"/>
    <mergeCell ref="A63:A64"/>
    <mergeCell ref="B63:B64"/>
    <mergeCell ref="C63:C64"/>
    <mergeCell ref="D63:D64"/>
    <mergeCell ref="E63:E64"/>
    <mergeCell ref="F63:F64"/>
    <mergeCell ref="G63:G64"/>
    <mergeCell ref="J63:J64"/>
    <mergeCell ref="L63:L64"/>
    <mergeCell ref="H58:H61"/>
    <mergeCell ref="I58:I61"/>
    <mergeCell ref="J58:J61"/>
    <mergeCell ref="K58:K61"/>
    <mergeCell ref="L58:L61"/>
    <mergeCell ref="N63:N64"/>
    <mergeCell ref="P63:P64"/>
    <mergeCell ref="Q63:Q64"/>
    <mergeCell ref="R63:R64"/>
    <mergeCell ref="R70:R72"/>
    <mergeCell ref="R66:R69"/>
    <mergeCell ref="A70:A72"/>
    <mergeCell ref="B70:B72"/>
    <mergeCell ref="C70:C72"/>
    <mergeCell ref="D70:D72"/>
    <mergeCell ref="E70:E72"/>
    <mergeCell ref="F70:F72"/>
    <mergeCell ref="G70:G71"/>
    <mergeCell ref="J70:J72"/>
    <mergeCell ref="G66:G67"/>
    <mergeCell ref="J66:J69"/>
    <mergeCell ref="L66:L69"/>
    <mergeCell ref="N66:N69"/>
    <mergeCell ref="P66:P69"/>
    <mergeCell ref="Q66:Q69"/>
    <mergeCell ref="A66:A69"/>
    <mergeCell ref="B66:B69"/>
    <mergeCell ref="C66:C69"/>
    <mergeCell ref="D66:D69"/>
    <mergeCell ref="E66:E69"/>
    <mergeCell ref="F66:F69"/>
    <mergeCell ref="Q73:Q77"/>
    <mergeCell ref="A73:A77"/>
    <mergeCell ref="B73:B77"/>
    <mergeCell ref="C73:C77"/>
    <mergeCell ref="D73:D77"/>
    <mergeCell ref="E73:E77"/>
    <mergeCell ref="F73:F77"/>
    <mergeCell ref="P70:P72"/>
    <mergeCell ref="Q70:Q72"/>
    <mergeCell ref="P78:P79"/>
    <mergeCell ref="J78:J79"/>
    <mergeCell ref="L78:L79"/>
    <mergeCell ref="N78:N79"/>
    <mergeCell ref="G73:G74"/>
    <mergeCell ref="J73:J77"/>
    <mergeCell ref="L73:L77"/>
    <mergeCell ref="N73:N77"/>
    <mergeCell ref="P73:P77"/>
    <mergeCell ref="A78:A79"/>
    <mergeCell ref="B78:B79"/>
    <mergeCell ref="C78:C79"/>
    <mergeCell ref="D78:D79"/>
    <mergeCell ref="E78:E79"/>
    <mergeCell ref="F78:F79"/>
    <mergeCell ref="G78:G79"/>
    <mergeCell ref="A80:A81"/>
    <mergeCell ref="B80:B81"/>
    <mergeCell ref="C80:C81"/>
    <mergeCell ref="D80:D81"/>
    <mergeCell ref="E80:E81"/>
    <mergeCell ref="F80:F81"/>
    <mergeCell ref="G80:G81"/>
    <mergeCell ref="N80:N81"/>
    <mergeCell ref="P80:P81"/>
    <mergeCell ref="Q80:Q81"/>
    <mergeCell ref="G87:G88"/>
    <mergeCell ref="J87:J91"/>
    <mergeCell ref="L87:L91"/>
    <mergeCell ref="N87:N91"/>
    <mergeCell ref="R80:R81"/>
    <mergeCell ref="K80:K81"/>
    <mergeCell ref="M80:M81"/>
    <mergeCell ref="O80:O81"/>
    <mergeCell ref="J80:J81"/>
    <mergeCell ref="L80:L81"/>
    <mergeCell ref="P82:P86"/>
    <mergeCell ref="R87:R91"/>
    <mergeCell ref="G90:G91"/>
    <mergeCell ref="A82:A86"/>
    <mergeCell ref="B82:B86"/>
    <mergeCell ref="C82:C86"/>
    <mergeCell ref="D82:D86"/>
    <mergeCell ref="E82:E86"/>
    <mergeCell ref="Q82:Q86"/>
    <mergeCell ref="R82:R86"/>
    <mergeCell ref="G84:G85"/>
    <mergeCell ref="A87:A91"/>
    <mergeCell ref="B87:B91"/>
    <mergeCell ref="C87:C91"/>
    <mergeCell ref="D87:D91"/>
    <mergeCell ref="E87:E91"/>
    <mergeCell ref="F87:F91"/>
    <mergeCell ref="F82:F86"/>
    <mergeCell ref="G82:G83"/>
    <mergeCell ref="J82:J86"/>
    <mergeCell ref="A97:A100"/>
    <mergeCell ref="B97:B100"/>
    <mergeCell ref="C97:C100"/>
    <mergeCell ref="D97:D100"/>
    <mergeCell ref="E97:E100"/>
    <mergeCell ref="F97:F100"/>
    <mergeCell ref="G97:G98"/>
    <mergeCell ref="J97:J100"/>
    <mergeCell ref="J92:J96"/>
    <mergeCell ref="F92:F96"/>
    <mergeCell ref="G92:G93"/>
    <mergeCell ref="G94:G95"/>
    <mergeCell ref="A92:A96"/>
    <mergeCell ref="B92:B96"/>
    <mergeCell ref="C92:C96"/>
    <mergeCell ref="D92:D96"/>
    <mergeCell ref="E92:E96"/>
    <mergeCell ref="L102:L105"/>
    <mergeCell ref="N102:N105"/>
    <mergeCell ref="P102:P105"/>
    <mergeCell ref="Q102:Q105"/>
    <mergeCell ref="R102:R105"/>
    <mergeCell ref="G104:G105"/>
    <mergeCell ref="A102:A105"/>
    <mergeCell ref="B102:B105"/>
    <mergeCell ref="C102:C105"/>
    <mergeCell ref="D102:D105"/>
    <mergeCell ref="E102:E105"/>
    <mergeCell ref="F102:F105"/>
    <mergeCell ref="G102:G103"/>
    <mergeCell ref="J102:J105"/>
    <mergeCell ref="K102:K105"/>
    <mergeCell ref="M102:M105"/>
    <mergeCell ref="O102:O105"/>
    <mergeCell ref="A108:A112"/>
    <mergeCell ref="B108:B112"/>
    <mergeCell ref="C108:C112"/>
    <mergeCell ref="D108:D112"/>
    <mergeCell ref="E108:E112"/>
    <mergeCell ref="Q108:Q112"/>
    <mergeCell ref="R108:R112"/>
    <mergeCell ref="G111:G112"/>
    <mergeCell ref="A106:A107"/>
    <mergeCell ref="B106:B107"/>
    <mergeCell ref="C106:C107"/>
    <mergeCell ref="D106:D107"/>
    <mergeCell ref="E106:E107"/>
    <mergeCell ref="F106:F107"/>
    <mergeCell ref="G106:G107"/>
    <mergeCell ref="J106:J107"/>
    <mergeCell ref="L106:L107"/>
    <mergeCell ref="N106:N107"/>
    <mergeCell ref="P106:P107"/>
    <mergeCell ref="Q106:Q107"/>
    <mergeCell ref="R106:R107"/>
    <mergeCell ref="K106:K107"/>
    <mergeCell ref="M106:M107"/>
    <mergeCell ref="O106:O107"/>
    <mergeCell ref="E113:E116"/>
    <mergeCell ref="F113:F116"/>
    <mergeCell ref="F108:F112"/>
    <mergeCell ref="G108:G109"/>
    <mergeCell ref="J108:J112"/>
    <mergeCell ref="L108:L112"/>
    <mergeCell ref="N108:N112"/>
    <mergeCell ref="P108:P112"/>
    <mergeCell ref="O113:O116"/>
    <mergeCell ref="K108:K112"/>
    <mergeCell ref="M108:M112"/>
    <mergeCell ref="O108:O112"/>
    <mergeCell ref="P117:P118"/>
    <mergeCell ref="Q117:Q118"/>
    <mergeCell ref="R117:R118"/>
    <mergeCell ref="G114:G115"/>
    <mergeCell ref="A117:A118"/>
    <mergeCell ref="B117:B118"/>
    <mergeCell ref="C117:C118"/>
    <mergeCell ref="D117:D118"/>
    <mergeCell ref="E117:E118"/>
    <mergeCell ref="F117:F118"/>
    <mergeCell ref="G117:G118"/>
    <mergeCell ref="J117:J118"/>
    <mergeCell ref="J113:J116"/>
    <mergeCell ref="L113:L116"/>
    <mergeCell ref="N113:N116"/>
    <mergeCell ref="P113:P116"/>
    <mergeCell ref="Q113:Q116"/>
    <mergeCell ref="R113:R116"/>
    <mergeCell ref="K113:K116"/>
    <mergeCell ref="M113:M116"/>
    <mergeCell ref="A113:A116"/>
    <mergeCell ref="B113:B116"/>
    <mergeCell ref="C113:C116"/>
    <mergeCell ref="D113:D116"/>
    <mergeCell ref="R119:R123"/>
    <mergeCell ref="G121:G122"/>
    <mergeCell ref="A124:A128"/>
    <mergeCell ref="B124:B128"/>
    <mergeCell ref="C124:C128"/>
    <mergeCell ref="D124:D128"/>
    <mergeCell ref="E124:E128"/>
    <mergeCell ref="F124:F128"/>
    <mergeCell ref="G124:G125"/>
    <mergeCell ref="G119:G120"/>
    <mergeCell ref="J119:J123"/>
    <mergeCell ref="L119:L123"/>
    <mergeCell ref="N119:N123"/>
    <mergeCell ref="P119:P123"/>
    <mergeCell ref="Q119:Q123"/>
    <mergeCell ref="A119:A123"/>
    <mergeCell ref="B119:B123"/>
    <mergeCell ref="C119:C123"/>
    <mergeCell ref="D119:D123"/>
    <mergeCell ref="E119:E123"/>
    <mergeCell ref="F119:F123"/>
    <mergeCell ref="K124:K128"/>
    <mergeCell ref="M124:M128"/>
    <mergeCell ref="K119:K123"/>
    <mergeCell ref="P129:P137"/>
    <mergeCell ref="Q129:Q137"/>
    <mergeCell ref="R129:R137"/>
    <mergeCell ref="G134:G135"/>
    <mergeCell ref="G136:G137"/>
    <mergeCell ref="G126:G127"/>
    <mergeCell ref="A129:A137"/>
    <mergeCell ref="B129:B137"/>
    <mergeCell ref="C129:C137"/>
    <mergeCell ref="D129:D137"/>
    <mergeCell ref="E129:E137"/>
    <mergeCell ref="F129:F137"/>
    <mergeCell ref="G129:G130"/>
    <mergeCell ref="J129:J137"/>
    <mergeCell ref="J124:J128"/>
    <mergeCell ref="L124:L128"/>
    <mergeCell ref="N124:N128"/>
    <mergeCell ref="P124:P128"/>
    <mergeCell ref="Q124:Q128"/>
    <mergeCell ref="R124:R128"/>
    <mergeCell ref="K129:K137"/>
    <mergeCell ref="M129:M137"/>
    <mergeCell ref="O129:O137"/>
    <mergeCell ref="O124:O128"/>
    <mergeCell ref="A142:A144"/>
    <mergeCell ref="B142:B144"/>
    <mergeCell ref="C142:C144"/>
    <mergeCell ref="D142:D144"/>
    <mergeCell ref="E142:E144"/>
    <mergeCell ref="Q142:Q144"/>
    <mergeCell ref="R142:R144"/>
    <mergeCell ref="A138:A141"/>
    <mergeCell ref="B138:B141"/>
    <mergeCell ref="C138:C141"/>
    <mergeCell ref="D138:D141"/>
    <mergeCell ref="E138:E141"/>
    <mergeCell ref="F138:F141"/>
    <mergeCell ref="G138:G139"/>
    <mergeCell ref="J138:J141"/>
    <mergeCell ref="L138:L141"/>
    <mergeCell ref="N138:N141"/>
    <mergeCell ref="P138:P141"/>
    <mergeCell ref="Q138:Q141"/>
    <mergeCell ref="R138:R141"/>
    <mergeCell ref="K138:K141"/>
    <mergeCell ref="M138:M141"/>
    <mergeCell ref="O138:O141"/>
    <mergeCell ref="N146:N148"/>
    <mergeCell ref="O146:Q146"/>
    <mergeCell ref="O147:O148"/>
    <mergeCell ref="P147:Q147"/>
    <mergeCell ref="F142:F144"/>
    <mergeCell ref="G142:G143"/>
    <mergeCell ref="J142:J144"/>
    <mergeCell ref="L142:L144"/>
    <mergeCell ref="N142:N144"/>
    <mergeCell ref="P142:P144"/>
    <mergeCell ref="K142:K144"/>
    <mergeCell ref="M142:M144"/>
    <mergeCell ref="O142:O144"/>
    <mergeCell ref="M119:M123"/>
    <mergeCell ref="O119:O123"/>
    <mergeCell ref="K117:K118"/>
    <mergeCell ref="M117:M118"/>
    <mergeCell ref="O117:O118"/>
    <mergeCell ref="L129:L137"/>
    <mergeCell ref="N129:N137"/>
    <mergeCell ref="L117:L118"/>
    <mergeCell ref="N117:N118"/>
    <mergeCell ref="R78:R79"/>
    <mergeCell ref="R73:R77"/>
    <mergeCell ref="G75:G76"/>
    <mergeCell ref="O97:O100"/>
    <mergeCell ref="K92:K96"/>
    <mergeCell ref="M92:M96"/>
    <mergeCell ref="O92:O96"/>
    <mergeCell ref="K87:K91"/>
    <mergeCell ref="M87:M91"/>
    <mergeCell ref="O87:O91"/>
    <mergeCell ref="K82:K86"/>
    <mergeCell ref="M82:M86"/>
    <mergeCell ref="O82:O86"/>
    <mergeCell ref="L97:L100"/>
    <mergeCell ref="N97:N100"/>
    <mergeCell ref="P87:P91"/>
    <mergeCell ref="Q87:Q91"/>
    <mergeCell ref="P97:P100"/>
    <mergeCell ref="Q97:Q100"/>
    <mergeCell ref="R97:R100"/>
    <mergeCell ref="G99:G100"/>
    <mergeCell ref="R92:R96"/>
    <mergeCell ref="K97:K100"/>
    <mergeCell ref="M97:M100"/>
    <mergeCell ref="P92:P96"/>
    <mergeCell ref="Q92:Q96"/>
    <mergeCell ref="O66:O69"/>
    <mergeCell ref="K63:K64"/>
    <mergeCell ref="M63:M64"/>
    <mergeCell ref="O63:O64"/>
    <mergeCell ref="K78:K79"/>
    <mergeCell ref="M78:M79"/>
    <mergeCell ref="O78:O79"/>
    <mergeCell ref="K73:K77"/>
    <mergeCell ref="M73:M77"/>
    <mergeCell ref="O73:O77"/>
    <mergeCell ref="K70:K72"/>
    <mergeCell ref="M70:M72"/>
    <mergeCell ref="O70:O72"/>
    <mergeCell ref="L70:L72"/>
    <mergeCell ref="N70:N72"/>
    <mergeCell ref="K66:K69"/>
    <mergeCell ref="M66:M69"/>
    <mergeCell ref="L92:L96"/>
    <mergeCell ref="N92:N96"/>
    <mergeCell ref="Q78:Q79"/>
    <mergeCell ref="L82:L86"/>
    <mergeCell ref="N82:N86"/>
  </mergeCells>
  <pageMargins left="0.7" right="0.7" top="0.75" bottom="0.75" header="0.3" footer="0.3"/>
  <pageSetup paperSize="9" scale="3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W44"/>
  <sheetViews>
    <sheetView topLeftCell="A40" zoomScale="70" zoomScaleNormal="70" workbookViewId="0">
      <selection activeCell="A2" sqref="A2:XFD2"/>
    </sheetView>
  </sheetViews>
  <sheetFormatPr defaultRowHeight="15" x14ac:dyDescent="0.25"/>
  <cols>
    <col min="1" max="1" width="4.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5.28515625" style="1" customWidth="1"/>
    <col min="10" max="10" width="29.7109375" style="1" customWidth="1"/>
    <col min="11" max="11" width="10.7109375" style="1" customWidth="1"/>
    <col min="12" max="12" width="12.7109375" style="1" customWidth="1"/>
    <col min="13" max="13" width="20.85546875" style="2" customWidth="1"/>
    <col min="14" max="14" width="15.42578125" style="2" customWidth="1"/>
    <col min="15" max="16" width="14.7109375" style="2" customWidth="1"/>
    <col min="17" max="17" width="16.7109375" style="1" customWidth="1"/>
    <col min="18" max="18" width="2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23" ht="21" x14ac:dyDescent="0.35">
      <c r="A2" s="89" t="s">
        <v>3528</v>
      </c>
    </row>
    <row r="4" spans="1:23" s="8" customFormat="1" ht="47.25" customHeight="1" x14ac:dyDescent="0.25">
      <c r="A4" s="418" t="s">
        <v>1</v>
      </c>
      <c r="B4" s="420" t="s">
        <v>2</v>
      </c>
      <c r="C4" s="420" t="s">
        <v>3</v>
      </c>
      <c r="D4" s="420" t="s">
        <v>4</v>
      </c>
      <c r="E4" s="418" t="s">
        <v>5</v>
      </c>
      <c r="F4" s="418" t="s">
        <v>6</v>
      </c>
      <c r="G4" s="418" t="s">
        <v>7</v>
      </c>
      <c r="H4" s="424" t="s">
        <v>8</v>
      </c>
      <c r="I4" s="424"/>
      <c r="J4" s="418" t="s">
        <v>9</v>
      </c>
      <c r="K4" s="425" t="s">
        <v>10</v>
      </c>
      <c r="L4" s="426"/>
      <c r="M4" s="427" t="s">
        <v>11</v>
      </c>
      <c r="N4" s="427"/>
      <c r="O4" s="427" t="s">
        <v>12</v>
      </c>
      <c r="P4" s="427"/>
      <c r="Q4" s="418" t="s">
        <v>13</v>
      </c>
      <c r="R4" s="420" t="s">
        <v>14</v>
      </c>
      <c r="S4" s="7"/>
    </row>
    <row r="5" spans="1:23" s="8" customFormat="1" x14ac:dyDescent="0.2">
      <c r="A5" s="419"/>
      <c r="B5" s="421"/>
      <c r="C5" s="421"/>
      <c r="D5" s="421"/>
      <c r="E5" s="419"/>
      <c r="F5" s="419"/>
      <c r="G5" s="419"/>
      <c r="H5" s="77" t="s">
        <v>15</v>
      </c>
      <c r="I5" s="77" t="s">
        <v>16</v>
      </c>
      <c r="J5" s="419"/>
      <c r="K5" s="79">
        <v>2020</v>
      </c>
      <c r="L5" s="79">
        <v>2021</v>
      </c>
      <c r="M5" s="81">
        <v>2020</v>
      </c>
      <c r="N5" s="81">
        <v>2021</v>
      </c>
      <c r="O5" s="81">
        <v>2020</v>
      </c>
      <c r="P5" s="81">
        <v>2021</v>
      </c>
      <c r="Q5" s="419"/>
      <c r="R5" s="421"/>
      <c r="S5" s="7"/>
    </row>
    <row r="6" spans="1:23" s="8" customFormat="1" x14ac:dyDescent="0.2">
      <c r="A6" s="78" t="s">
        <v>17</v>
      </c>
      <c r="B6" s="77" t="s">
        <v>18</v>
      </c>
      <c r="C6" s="77" t="s">
        <v>19</v>
      </c>
      <c r="D6" s="77" t="s">
        <v>20</v>
      </c>
      <c r="E6" s="78" t="s">
        <v>21</v>
      </c>
      <c r="F6" s="78" t="s">
        <v>22</v>
      </c>
      <c r="G6" s="78" t="s">
        <v>23</v>
      </c>
      <c r="H6" s="77" t="s">
        <v>24</v>
      </c>
      <c r="I6" s="77" t="s">
        <v>25</v>
      </c>
      <c r="J6" s="78" t="s">
        <v>26</v>
      </c>
      <c r="K6" s="79" t="s">
        <v>27</v>
      </c>
      <c r="L6" s="79" t="s">
        <v>28</v>
      </c>
      <c r="M6" s="80" t="s">
        <v>29</v>
      </c>
      <c r="N6" s="80" t="s">
        <v>30</v>
      </c>
      <c r="O6" s="80" t="s">
        <v>31</v>
      </c>
      <c r="P6" s="80" t="s">
        <v>32</v>
      </c>
      <c r="Q6" s="78" t="s">
        <v>33</v>
      </c>
      <c r="R6" s="77" t="s">
        <v>34</v>
      </c>
      <c r="S6" s="7"/>
    </row>
    <row r="7" spans="1:23" s="3" customFormat="1" ht="165" x14ac:dyDescent="0.25">
      <c r="A7" s="90">
        <v>1</v>
      </c>
      <c r="B7" s="90">
        <v>6</v>
      </c>
      <c r="C7" s="90">
        <v>5</v>
      </c>
      <c r="D7" s="90">
        <v>4</v>
      </c>
      <c r="E7" s="90" t="s">
        <v>209</v>
      </c>
      <c r="F7" s="91" t="s">
        <v>210</v>
      </c>
      <c r="G7" s="90" t="s">
        <v>211</v>
      </c>
      <c r="H7" s="90" t="s">
        <v>212</v>
      </c>
      <c r="I7" s="92" t="s">
        <v>213</v>
      </c>
      <c r="J7" s="90" t="s">
        <v>214</v>
      </c>
      <c r="K7" s="92" t="s">
        <v>43</v>
      </c>
      <c r="L7" s="93"/>
      <c r="M7" s="94">
        <v>47875.85</v>
      </c>
      <c r="N7" s="95"/>
      <c r="O7" s="94">
        <v>47875.85</v>
      </c>
      <c r="P7" s="95"/>
      <c r="Q7" s="90" t="s">
        <v>207</v>
      </c>
      <c r="R7" s="90" t="s">
        <v>208</v>
      </c>
      <c r="S7" s="1"/>
      <c r="T7" s="1"/>
      <c r="U7" s="1"/>
      <c r="V7" s="1"/>
      <c r="W7" s="1"/>
    </row>
    <row r="8" spans="1:23" ht="255" x14ac:dyDescent="0.25">
      <c r="A8" s="92">
        <v>2</v>
      </c>
      <c r="B8" s="92">
        <v>1</v>
      </c>
      <c r="C8" s="92">
        <v>1</v>
      </c>
      <c r="D8" s="90">
        <v>9</v>
      </c>
      <c r="E8" s="90" t="s">
        <v>216</v>
      </c>
      <c r="F8" s="90" t="s">
        <v>217</v>
      </c>
      <c r="G8" s="90" t="s">
        <v>65</v>
      </c>
      <c r="H8" s="90" t="s">
        <v>244</v>
      </c>
      <c r="I8" s="96" t="s">
        <v>218</v>
      </c>
      <c r="J8" s="90" t="s">
        <v>219</v>
      </c>
      <c r="K8" s="93" t="s">
        <v>54</v>
      </c>
      <c r="L8" s="93"/>
      <c r="M8" s="97">
        <v>21452</v>
      </c>
      <c r="N8" s="92"/>
      <c r="O8" s="97">
        <v>16415</v>
      </c>
      <c r="P8" s="97"/>
      <c r="Q8" s="90" t="s">
        <v>220</v>
      </c>
      <c r="R8" s="90" t="s">
        <v>221</v>
      </c>
    </row>
    <row r="9" spans="1:23" ht="300" x14ac:dyDescent="0.25">
      <c r="A9" s="90">
        <v>3</v>
      </c>
      <c r="B9" s="92">
        <v>1</v>
      </c>
      <c r="C9" s="92">
        <v>1</v>
      </c>
      <c r="D9" s="90">
        <v>9</v>
      </c>
      <c r="E9" s="90" t="s">
        <v>222</v>
      </c>
      <c r="F9" s="90" t="s">
        <v>223</v>
      </c>
      <c r="G9" s="90" t="s">
        <v>224</v>
      </c>
      <c r="H9" s="90" t="s">
        <v>225</v>
      </c>
      <c r="I9" s="96" t="s">
        <v>226</v>
      </c>
      <c r="J9" s="90" t="s">
        <v>227</v>
      </c>
      <c r="K9" s="93" t="s">
        <v>59</v>
      </c>
      <c r="L9" s="93"/>
      <c r="M9" s="97">
        <v>9000</v>
      </c>
      <c r="N9" s="92"/>
      <c r="O9" s="97">
        <v>9000</v>
      </c>
      <c r="P9" s="97"/>
      <c r="Q9" s="90" t="s">
        <v>228</v>
      </c>
      <c r="R9" s="90" t="s">
        <v>229</v>
      </c>
    </row>
    <row r="10" spans="1:23" ht="240" x14ac:dyDescent="0.25">
      <c r="A10" s="92">
        <v>4</v>
      </c>
      <c r="B10" s="92">
        <v>1</v>
      </c>
      <c r="C10" s="92">
        <v>1</v>
      </c>
      <c r="D10" s="90">
        <v>9</v>
      </c>
      <c r="E10" s="90" t="s">
        <v>230</v>
      </c>
      <c r="F10" s="90" t="s">
        <v>231</v>
      </c>
      <c r="G10" s="90" t="s">
        <v>119</v>
      </c>
      <c r="H10" s="90" t="s">
        <v>232</v>
      </c>
      <c r="I10" s="96" t="s">
        <v>233</v>
      </c>
      <c r="J10" s="90" t="s">
        <v>1046</v>
      </c>
      <c r="K10" s="93" t="s">
        <v>43</v>
      </c>
      <c r="L10" s="93"/>
      <c r="M10" s="97">
        <v>5741.39</v>
      </c>
      <c r="N10" s="92"/>
      <c r="O10" s="97">
        <v>4953.58</v>
      </c>
      <c r="P10" s="97"/>
      <c r="Q10" s="90" t="s">
        <v>234</v>
      </c>
      <c r="R10" s="90" t="s">
        <v>235</v>
      </c>
    </row>
    <row r="11" spans="1:23" ht="120" x14ac:dyDescent="0.25">
      <c r="A11" s="90">
        <v>5</v>
      </c>
      <c r="B11" s="92">
        <v>6</v>
      </c>
      <c r="C11" s="92">
        <v>1</v>
      </c>
      <c r="D11" s="90">
        <v>9</v>
      </c>
      <c r="E11" s="90" t="s">
        <v>236</v>
      </c>
      <c r="F11" s="90" t="s">
        <v>237</v>
      </c>
      <c r="G11" s="90" t="s">
        <v>56</v>
      </c>
      <c r="H11" s="90" t="s">
        <v>238</v>
      </c>
      <c r="I11" s="96" t="s">
        <v>213</v>
      </c>
      <c r="J11" s="90" t="s">
        <v>239</v>
      </c>
      <c r="K11" s="93" t="s">
        <v>55</v>
      </c>
      <c r="L11" s="93"/>
      <c r="M11" s="97">
        <v>15616.4</v>
      </c>
      <c r="N11" s="92"/>
      <c r="O11" s="97">
        <v>11750</v>
      </c>
      <c r="P11" s="97"/>
      <c r="Q11" s="90" t="s">
        <v>240</v>
      </c>
      <c r="R11" s="90" t="s">
        <v>241</v>
      </c>
    </row>
    <row r="12" spans="1:23" ht="120" x14ac:dyDescent="0.25">
      <c r="A12" s="92">
        <v>6</v>
      </c>
      <c r="B12" s="92">
        <v>1</v>
      </c>
      <c r="C12" s="92">
        <v>1</v>
      </c>
      <c r="D12" s="90">
        <v>9</v>
      </c>
      <c r="E12" s="90" t="s">
        <v>242</v>
      </c>
      <c r="F12" s="90" t="s">
        <v>243</v>
      </c>
      <c r="G12" s="90" t="s">
        <v>65</v>
      </c>
      <c r="H12" s="90" t="s">
        <v>244</v>
      </c>
      <c r="I12" s="96" t="s">
        <v>245</v>
      </c>
      <c r="J12" s="90" t="s">
        <v>246</v>
      </c>
      <c r="K12" s="93" t="s">
        <v>55</v>
      </c>
      <c r="L12" s="93"/>
      <c r="M12" s="97">
        <v>10958.48</v>
      </c>
      <c r="N12" s="92"/>
      <c r="O12" s="97">
        <v>10958.48</v>
      </c>
      <c r="P12" s="97"/>
      <c r="Q12" s="90" t="s">
        <v>247</v>
      </c>
      <c r="R12" s="90" t="s">
        <v>1047</v>
      </c>
    </row>
    <row r="13" spans="1:23" ht="255" x14ac:dyDescent="0.25">
      <c r="A13" s="90">
        <v>7</v>
      </c>
      <c r="B13" s="92">
        <v>6</v>
      </c>
      <c r="C13" s="92">
        <v>3</v>
      </c>
      <c r="D13" s="90">
        <v>10</v>
      </c>
      <c r="E13" s="90" t="s">
        <v>248</v>
      </c>
      <c r="F13" s="90" t="s">
        <v>1048</v>
      </c>
      <c r="G13" s="90" t="s">
        <v>249</v>
      </c>
      <c r="H13" s="90" t="s">
        <v>250</v>
      </c>
      <c r="I13" s="96" t="s">
        <v>251</v>
      </c>
      <c r="J13" s="90" t="s">
        <v>252</v>
      </c>
      <c r="K13" s="93" t="s">
        <v>54</v>
      </c>
      <c r="L13" s="93"/>
      <c r="M13" s="97">
        <v>16900</v>
      </c>
      <c r="N13" s="92"/>
      <c r="O13" s="97">
        <v>14800</v>
      </c>
      <c r="P13" s="97"/>
      <c r="Q13" s="90" t="s">
        <v>220</v>
      </c>
      <c r="R13" s="90" t="s">
        <v>221</v>
      </c>
    </row>
    <row r="14" spans="1:23" ht="105" x14ac:dyDescent="0.25">
      <c r="A14" s="92">
        <v>8</v>
      </c>
      <c r="B14" s="92">
        <v>6</v>
      </c>
      <c r="C14" s="92">
        <v>3</v>
      </c>
      <c r="D14" s="90">
        <v>10</v>
      </c>
      <c r="E14" s="90" t="s">
        <v>253</v>
      </c>
      <c r="F14" s="90" t="s">
        <v>280</v>
      </c>
      <c r="G14" s="90" t="s">
        <v>254</v>
      </c>
      <c r="H14" s="90" t="s">
        <v>255</v>
      </c>
      <c r="I14" s="96" t="s">
        <v>1018</v>
      </c>
      <c r="J14" s="90" t="s">
        <v>256</v>
      </c>
      <c r="K14" s="93" t="s">
        <v>55</v>
      </c>
      <c r="L14" s="93"/>
      <c r="M14" s="97">
        <v>20742.38</v>
      </c>
      <c r="N14" s="92"/>
      <c r="O14" s="97">
        <v>18342.38</v>
      </c>
      <c r="P14" s="97"/>
      <c r="Q14" s="90" t="s">
        <v>257</v>
      </c>
      <c r="R14" s="90" t="s">
        <v>258</v>
      </c>
    </row>
    <row r="15" spans="1:23" ht="180" x14ac:dyDescent="0.25">
      <c r="A15" s="90">
        <v>9</v>
      </c>
      <c r="B15" s="92">
        <v>6</v>
      </c>
      <c r="C15" s="92">
        <v>5</v>
      </c>
      <c r="D15" s="90">
        <v>11</v>
      </c>
      <c r="E15" s="90" t="s">
        <v>259</v>
      </c>
      <c r="F15" s="90" t="s">
        <v>260</v>
      </c>
      <c r="G15" s="90" t="s">
        <v>93</v>
      </c>
      <c r="H15" s="90" t="s">
        <v>261</v>
      </c>
      <c r="I15" s="96" t="s">
        <v>262</v>
      </c>
      <c r="J15" s="90" t="s">
        <v>263</v>
      </c>
      <c r="K15" s="93" t="s">
        <v>58</v>
      </c>
      <c r="L15" s="93"/>
      <c r="M15" s="97">
        <v>1800</v>
      </c>
      <c r="N15" s="92"/>
      <c r="O15" s="97">
        <v>1800</v>
      </c>
      <c r="P15" s="97"/>
      <c r="Q15" s="90" t="s">
        <v>264</v>
      </c>
      <c r="R15" s="90" t="s">
        <v>265</v>
      </c>
    </row>
    <row r="16" spans="1:23" ht="165" x14ac:dyDescent="0.25">
      <c r="A16" s="92">
        <v>10</v>
      </c>
      <c r="B16" s="92">
        <v>6</v>
      </c>
      <c r="C16" s="92">
        <v>5</v>
      </c>
      <c r="D16" s="90">
        <v>11</v>
      </c>
      <c r="E16" s="90" t="s">
        <v>266</v>
      </c>
      <c r="F16" s="91" t="s">
        <v>281</v>
      </c>
      <c r="G16" s="90" t="s">
        <v>93</v>
      </c>
      <c r="H16" s="90" t="s">
        <v>261</v>
      </c>
      <c r="I16" s="96" t="s">
        <v>206</v>
      </c>
      <c r="J16" s="90" t="s">
        <v>267</v>
      </c>
      <c r="K16" s="93" t="s">
        <v>268</v>
      </c>
      <c r="L16" s="93"/>
      <c r="M16" s="97">
        <v>9900</v>
      </c>
      <c r="N16" s="92"/>
      <c r="O16" s="97">
        <v>9900</v>
      </c>
      <c r="P16" s="97"/>
      <c r="Q16" s="90" t="s">
        <v>247</v>
      </c>
      <c r="R16" s="90" t="s">
        <v>1047</v>
      </c>
    </row>
    <row r="17" spans="1:19" ht="195" x14ac:dyDescent="0.25">
      <c r="A17" s="90">
        <v>11</v>
      </c>
      <c r="B17" s="92">
        <v>1</v>
      </c>
      <c r="C17" s="92">
        <v>3</v>
      </c>
      <c r="D17" s="90">
        <v>13</v>
      </c>
      <c r="E17" s="90" t="s">
        <v>269</v>
      </c>
      <c r="F17" s="90" t="s">
        <v>270</v>
      </c>
      <c r="G17" s="90" t="s">
        <v>125</v>
      </c>
      <c r="H17" s="90" t="s">
        <v>271</v>
      </c>
      <c r="I17" s="96" t="s">
        <v>215</v>
      </c>
      <c r="J17" s="90" t="s">
        <v>272</v>
      </c>
      <c r="K17" s="93" t="s">
        <v>43</v>
      </c>
      <c r="L17" s="93"/>
      <c r="M17" s="97">
        <v>28077.8</v>
      </c>
      <c r="N17" s="92"/>
      <c r="O17" s="97">
        <v>24327.8</v>
      </c>
      <c r="P17" s="97"/>
      <c r="Q17" s="90" t="s">
        <v>220</v>
      </c>
      <c r="R17" s="90" t="s">
        <v>221</v>
      </c>
    </row>
    <row r="18" spans="1:19" ht="180" x14ac:dyDescent="0.25">
      <c r="A18" s="92">
        <v>12</v>
      </c>
      <c r="B18" s="92">
        <v>4</v>
      </c>
      <c r="C18" s="92">
        <v>1</v>
      </c>
      <c r="D18" s="90">
        <v>13</v>
      </c>
      <c r="E18" s="90" t="s">
        <v>273</v>
      </c>
      <c r="F18" s="90" t="s">
        <v>274</v>
      </c>
      <c r="G18" s="90" t="s">
        <v>128</v>
      </c>
      <c r="H18" s="90" t="s">
        <v>275</v>
      </c>
      <c r="I18" s="96" t="s">
        <v>1284</v>
      </c>
      <c r="J18" s="90" t="s">
        <v>1049</v>
      </c>
      <c r="K18" s="93" t="s">
        <v>58</v>
      </c>
      <c r="L18" s="93"/>
      <c r="M18" s="97">
        <v>9363.4500000000007</v>
      </c>
      <c r="N18" s="92"/>
      <c r="O18" s="97">
        <v>6131.5</v>
      </c>
      <c r="P18" s="97"/>
      <c r="Q18" s="90" t="s">
        <v>234</v>
      </c>
      <c r="R18" s="90" t="s">
        <v>235</v>
      </c>
    </row>
    <row r="19" spans="1:19" s="3" customFormat="1" ht="150" x14ac:dyDescent="0.25">
      <c r="A19" s="90">
        <v>13</v>
      </c>
      <c r="B19" s="92">
        <v>6</v>
      </c>
      <c r="C19" s="92">
        <v>1</v>
      </c>
      <c r="D19" s="90">
        <v>13</v>
      </c>
      <c r="E19" s="90" t="s">
        <v>276</v>
      </c>
      <c r="F19" s="90" t="s">
        <v>1050</v>
      </c>
      <c r="G19" s="90" t="s">
        <v>128</v>
      </c>
      <c r="H19" s="90" t="s">
        <v>277</v>
      </c>
      <c r="I19" s="96" t="s">
        <v>278</v>
      </c>
      <c r="J19" s="90" t="s">
        <v>279</v>
      </c>
      <c r="K19" s="92" t="s">
        <v>58</v>
      </c>
      <c r="L19" s="93"/>
      <c r="M19" s="97">
        <v>16721.97</v>
      </c>
      <c r="N19" s="97"/>
      <c r="O19" s="97">
        <v>8234.9699999999993</v>
      </c>
      <c r="P19" s="97"/>
      <c r="Q19" s="90" t="s">
        <v>234</v>
      </c>
      <c r="R19" s="90" t="s">
        <v>1285</v>
      </c>
      <c r="S19" s="14"/>
    </row>
    <row r="20" spans="1:19" ht="150" x14ac:dyDescent="0.25">
      <c r="A20" s="92">
        <v>14</v>
      </c>
      <c r="B20" s="90">
        <v>6</v>
      </c>
      <c r="C20" s="90">
        <v>5</v>
      </c>
      <c r="D20" s="90">
        <v>4</v>
      </c>
      <c r="E20" s="90" t="s">
        <v>1406</v>
      </c>
      <c r="F20" s="90" t="s">
        <v>1407</v>
      </c>
      <c r="G20" s="90" t="s">
        <v>65</v>
      </c>
      <c r="H20" s="90" t="s">
        <v>2953</v>
      </c>
      <c r="I20" s="96" t="s">
        <v>1408</v>
      </c>
      <c r="J20" s="90" t="s">
        <v>1409</v>
      </c>
      <c r="K20" s="90"/>
      <c r="L20" s="90" t="s">
        <v>58</v>
      </c>
      <c r="M20" s="94"/>
      <c r="N20" s="94">
        <v>29800</v>
      </c>
      <c r="O20" s="94"/>
      <c r="P20" s="227">
        <v>29800</v>
      </c>
      <c r="Q20" s="90" t="s">
        <v>1410</v>
      </c>
      <c r="R20" s="90" t="s">
        <v>1411</v>
      </c>
    </row>
    <row r="21" spans="1:19" ht="105" x14ac:dyDescent="0.25">
      <c r="A21" s="92">
        <v>15</v>
      </c>
      <c r="B21" s="90">
        <v>6</v>
      </c>
      <c r="C21" s="90">
        <v>5</v>
      </c>
      <c r="D21" s="90">
        <v>4</v>
      </c>
      <c r="E21" s="90" t="s">
        <v>1412</v>
      </c>
      <c r="F21" s="90" t="s">
        <v>1413</v>
      </c>
      <c r="G21" s="90" t="s">
        <v>65</v>
      </c>
      <c r="H21" s="90" t="s">
        <v>2953</v>
      </c>
      <c r="I21" s="96" t="s">
        <v>1414</v>
      </c>
      <c r="J21" s="90" t="s">
        <v>1415</v>
      </c>
      <c r="K21" s="90"/>
      <c r="L21" s="90" t="s">
        <v>55</v>
      </c>
      <c r="M21" s="94"/>
      <c r="N21" s="94">
        <v>96600</v>
      </c>
      <c r="O21" s="228"/>
      <c r="P21" s="94">
        <v>96600</v>
      </c>
      <c r="Q21" s="90" t="s">
        <v>1410</v>
      </c>
      <c r="R21" s="90" t="s">
        <v>1411</v>
      </c>
    </row>
    <row r="22" spans="1:19" ht="135" x14ac:dyDescent="0.25">
      <c r="A22" s="92">
        <v>16</v>
      </c>
      <c r="B22" s="90">
        <v>6</v>
      </c>
      <c r="C22" s="90">
        <v>1</v>
      </c>
      <c r="D22" s="90">
        <v>6</v>
      </c>
      <c r="E22" s="90" t="s">
        <v>1416</v>
      </c>
      <c r="F22" s="90" t="s">
        <v>1417</v>
      </c>
      <c r="G22" s="90" t="s">
        <v>77</v>
      </c>
      <c r="H22" s="90" t="s">
        <v>1418</v>
      </c>
      <c r="I22" s="96" t="s">
        <v>1419</v>
      </c>
      <c r="J22" s="90" t="s">
        <v>1420</v>
      </c>
      <c r="K22" s="90"/>
      <c r="L22" s="90" t="s">
        <v>268</v>
      </c>
      <c r="M22" s="94"/>
      <c r="N22" s="94">
        <v>40620.959999999999</v>
      </c>
      <c r="O22" s="94"/>
      <c r="P22" s="94">
        <v>35763.120000000003</v>
      </c>
      <c r="Q22" s="90" t="s">
        <v>228</v>
      </c>
      <c r="R22" s="90" t="s">
        <v>229</v>
      </c>
    </row>
    <row r="23" spans="1:19" ht="165" x14ac:dyDescent="0.25">
      <c r="A23" s="92">
        <v>17</v>
      </c>
      <c r="B23" s="90">
        <v>1</v>
      </c>
      <c r="C23" s="90">
        <v>1</v>
      </c>
      <c r="D23" s="90">
        <v>6</v>
      </c>
      <c r="E23" s="90" t="s">
        <v>1421</v>
      </c>
      <c r="F23" s="90" t="s">
        <v>1422</v>
      </c>
      <c r="G23" s="90" t="s">
        <v>382</v>
      </c>
      <c r="H23" s="90" t="s">
        <v>2954</v>
      </c>
      <c r="I23" s="96" t="s">
        <v>218</v>
      </c>
      <c r="J23" s="90" t="s">
        <v>1423</v>
      </c>
      <c r="K23" s="90"/>
      <c r="L23" s="90" t="s">
        <v>54</v>
      </c>
      <c r="M23" s="94"/>
      <c r="N23" s="94">
        <v>28571.200000000001</v>
      </c>
      <c r="O23" s="94"/>
      <c r="P23" s="94">
        <v>22231.200000000001</v>
      </c>
      <c r="Q23" s="94" t="s">
        <v>220</v>
      </c>
      <c r="R23" s="90" t="s">
        <v>221</v>
      </c>
    </row>
    <row r="24" spans="1:19" ht="210" x14ac:dyDescent="0.25">
      <c r="A24" s="92">
        <v>18</v>
      </c>
      <c r="B24" s="90">
        <v>3</v>
      </c>
      <c r="C24" s="90">
        <v>1</v>
      </c>
      <c r="D24" s="90">
        <v>6</v>
      </c>
      <c r="E24" s="90" t="s">
        <v>1424</v>
      </c>
      <c r="F24" s="90" t="s">
        <v>1425</v>
      </c>
      <c r="G24" s="90" t="s">
        <v>1426</v>
      </c>
      <c r="H24" s="90" t="s">
        <v>1427</v>
      </c>
      <c r="I24" s="96" t="s">
        <v>1121</v>
      </c>
      <c r="J24" s="90" t="s">
        <v>1428</v>
      </c>
      <c r="K24" s="90"/>
      <c r="L24" s="90" t="s">
        <v>58</v>
      </c>
      <c r="M24" s="94"/>
      <c r="N24" s="92">
        <v>8471.9500000000007</v>
      </c>
      <c r="O24" s="94"/>
      <c r="P24" s="94">
        <v>5240</v>
      </c>
      <c r="Q24" s="90" t="s">
        <v>234</v>
      </c>
      <c r="R24" s="90" t="s">
        <v>235</v>
      </c>
    </row>
    <row r="25" spans="1:19" ht="75" x14ac:dyDescent="0.25">
      <c r="A25" s="92">
        <v>19</v>
      </c>
      <c r="B25" s="90">
        <v>1</v>
      </c>
      <c r="C25" s="90">
        <v>1</v>
      </c>
      <c r="D25" s="90">
        <v>6</v>
      </c>
      <c r="E25" s="90" t="s">
        <v>1429</v>
      </c>
      <c r="F25" s="90" t="s">
        <v>1430</v>
      </c>
      <c r="G25" s="90" t="s">
        <v>835</v>
      </c>
      <c r="H25" s="90" t="s">
        <v>1431</v>
      </c>
      <c r="I25" s="145" t="s">
        <v>233</v>
      </c>
      <c r="J25" s="90" t="s">
        <v>1432</v>
      </c>
      <c r="K25" s="90"/>
      <c r="L25" s="90" t="s">
        <v>43</v>
      </c>
      <c r="M25" s="94"/>
      <c r="N25" s="94">
        <v>6773.35</v>
      </c>
      <c r="O25" s="94"/>
      <c r="P25" s="94">
        <v>5889.87</v>
      </c>
      <c r="Q25" s="90" t="s">
        <v>234</v>
      </c>
      <c r="R25" s="90" t="s">
        <v>235</v>
      </c>
    </row>
    <row r="26" spans="1:19" ht="75" x14ac:dyDescent="0.25">
      <c r="A26" s="92">
        <v>20</v>
      </c>
      <c r="B26" s="90">
        <v>1</v>
      </c>
      <c r="C26" s="90">
        <v>1</v>
      </c>
      <c r="D26" s="90">
        <v>6</v>
      </c>
      <c r="E26" s="90" t="s">
        <v>1433</v>
      </c>
      <c r="F26" s="90" t="s">
        <v>1434</v>
      </c>
      <c r="G26" s="90" t="s">
        <v>613</v>
      </c>
      <c r="H26" s="90" t="s">
        <v>2954</v>
      </c>
      <c r="I26" s="96" t="s">
        <v>218</v>
      </c>
      <c r="J26" s="90" t="s">
        <v>1435</v>
      </c>
      <c r="K26" s="90"/>
      <c r="L26" s="90" t="s">
        <v>94</v>
      </c>
      <c r="M26" s="94"/>
      <c r="N26" s="94">
        <v>19045</v>
      </c>
      <c r="O26" s="94"/>
      <c r="P26" s="94">
        <v>19045</v>
      </c>
      <c r="Q26" s="90" t="s">
        <v>1436</v>
      </c>
      <c r="R26" s="90" t="s">
        <v>1437</v>
      </c>
    </row>
    <row r="27" spans="1:19" ht="90" x14ac:dyDescent="0.25">
      <c r="A27" s="92">
        <v>21</v>
      </c>
      <c r="B27" s="90">
        <v>6</v>
      </c>
      <c r="C27" s="90">
        <v>1</v>
      </c>
      <c r="D27" s="90">
        <v>6</v>
      </c>
      <c r="E27" s="90" t="s">
        <v>1438</v>
      </c>
      <c r="F27" s="90" t="s">
        <v>1439</v>
      </c>
      <c r="G27" s="90" t="s">
        <v>725</v>
      </c>
      <c r="H27" s="90" t="s">
        <v>1440</v>
      </c>
      <c r="I27" s="96" t="s">
        <v>1441</v>
      </c>
      <c r="J27" s="90" t="s">
        <v>1442</v>
      </c>
      <c r="K27" s="90"/>
      <c r="L27" s="90" t="s">
        <v>58</v>
      </c>
      <c r="M27" s="94"/>
      <c r="N27" s="94">
        <v>30000</v>
      </c>
      <c r="O27" s="94"/>
      <c r="P27" s="94">
        <v>30000</v>
      </c>
      <c r="Q27" s="90" t="s">
        <v>1443</v>
      </c>
      <c r="R27" s="90" t="s">
        <v>1444</v>
      </c>
    </row>
    <row r="28" spans="1:19" ht="180" x14ac:dyDescent="0.25">
      <c r="A28" s="92">
        <v>22</v>
      </c>
      <c r="B28" s="90">
        <v>2</v>
      </c>
      <c r="C28" s="90">
        <v>1</v>
      </c>
      <c r="D28" s="90">
        <v>9</v>
      </c>
      <c r="E28" s="90" t="s">
        <v>1445</v>
      </c>
      <c r="F28" s="90" t="s">
        <v>1446</v>
      </c>
      <c r="G28" s="90" t="s">
        <v>613</v>
      </c>
      <c r="H28" s="90" t="s">
        <v>2954</v>
      </c>
      <c r="I28" s="96" t="s">
        <v>1447</v>
      </c>
      <c r="J28" s="90" t="s">
        <v>1448</v>
      </c>
      <c r="K28" s="90"/>
      <c r="L28" s="90" t="s">
        <v>58</v>
      </c>
      <c r="M28" s="94"/>
      <c r="N28" s="94">
        <v>77005</v>
      </c>
      <c r="O28" s="94"/>
      <c r="P28" s="94">
        <v>70000</v>
      </c>
      <c r="Q28" s="90" t="s">
        <v>1449</v>
      </c>
      <c r="R28" s="90" t="s">
        <v>1450</v>
      </c>
    </row>
    <row r="29" spans="1:19" ht="120" x14ac:dyDescent="0.25">
      <c r="A29" s="92">
        <v>23</v>
      </c>
      <c r="B29" s="90">
        <v>1</v>
      </c>
      <c r="C29" s="90">
        <v>1</v>
      </c>
      <c r="D29" s="90">
        <v>9</v>
      </c>
      <c r="E29" s="90" t="s">
        <v>1451</v>
      </c>
      <c r="F29" s="90" t="s">
        <v>1452</v>
      </c>
      <c r="G29" s="90" t="s">
        <v>613</v>
      </c>
      <c r="H29" s="90" t="s">
        <v>2954</v>
      </c>
      <c r="I29" s="96" t="s">
        <v>218</v>
      </c>
      <c r="J29" s="90" t="s">
        <v>1453</v>
      </c>
      <c r="K29" s="90"/>
      <c r="L29" s="90" t="s">
        <v>54</v>
      </c>
      <c r="M29" s="94"/>
      <c r="N29" s="94">
        <v>28087.8</v>
      </c>
      <c r="O29" s="94"/>
      <c r="P29" s="94">
        <v>20527.8</v>
      </c>
      <c r="Q29" s="90" t="s">
        <v>220</v>
      </c>
      <c r="R29" s="90" t="s">
        <v>221</v>
      </c>
    </row>
    <row r="30" spans="1:19" ht="105" x14ac:dyDescent="0.25">
      <c r="A30" s="92">
        <v>24</v>
      </c>
      <c r="B30" s="90">
        <v>6</v>
      </c>
      <c r="C30" s="90">
        <v>1</v>
      </c>
      <c r="D30" s="90">
        <v>9</v>
      </c>
      <c r="E30" s="90" t="s">
        <v>1454</v>
      </c>
      <c r="F30" s="90" t="s">
        <v>1455</v>
      </c>
      <c r="G30" s="90" t="s">
        <v>1456</v>
      </c>
      <c r="H30" s="90" t="s">
        <v>1457</v>
      </c>
      <c r="I30" s="96" t="s">
        <v>1458</v>
      </c>
      <c r="J30" s="90" t="s">
        <v>1459</v>
      </c>
      <c r="K30" s="90"/>
      <c r="L30" s="90" t="s">
        <v>268</v>
      </c>
      <c r="M30" s="94"/>
      <c r="N30" s="94">
        <v>21766</v>
      </c>
      <c r="O30" s="94"/>
      <c r="P30" s="94">
        <v>17466</v>
      </c>
      <c r="Q30" s="90" t="s">
        <v>220</v>
      </c>
      <c r="R30" s="90" t="s">
        <v>221</v>
      </c>
    </row>
    <row r="31" spans="1:19" ht="90" x14ac:dyDescent="0.25">
      <c r="A31" s="92">
        <v>25</v>
      </c>
      <c r="B31" s="90">
        <v>1</v>
      </c>
      <c r="C31" s="90">
        <v>1</v>
      </c>
      <c r="D31" s="90">
        <v>9</v>
      </c>
      <c r="E31" s="90" t="s">
        <v>1460</v>
      </c>
      <c r="F31" s="90" t="s">
        <v>1461</v>
      </c>
      <c r="G31" s="90" t="s">
        <v>725</v>
      </c>
      <c r="H31" s="90" t="s">
        <v>1462</v>
      </c>
      <c r="I31" s="96" t="s">
        <v>218</v>
      </c>
      <c r="J31" s="90" t="s">
        <v>1463</v>
      </c>
      <c r="K31" s="90"/>
      <c r="L31" s="90" t="s">
        <v>268</v>
      </c>
      <c r="M31" s="94"/>
      <c r="N31" s="94">
        <v>16005.28</v>
      </c>
      <c r="O31" s="94"/>
      <c r="P31" s="94">
        <v>14339.28</v>
      </c>
      <c r="Q31" s="90" t="s">
        <v>1449</v>
      </c>
      <c r="R31" s="90" t="s">
        <v>1450</v>
      </c>
    </row>
    <row r="32" spans="1:19" ht="195" x14ac:dyDescent="0.25">
      <c r="A32" s="92">
        <v>26</v>
      </c>
      <c r="B32" s="90">
        <v>1</v>
      </c>
      <c r="C32" s="90">
        <v>1</v>
      </c>
      <c r="D32" s="90">
        <v>9</v>
      </c>
      <c r="E32" s="90" t="s">
        <v>1464</v>
      </c>
      <c r="F32" s="90" t="s">
        <v>1465</v>
      </c>
      <c r="G32" s="90" t="s">
        <v>873</v>
      </c>
      <c r="H32" s="90" t="s">
        <v>1431</v>
      </c>
      <c r="I32" s="96" t="s">
        <v>1301</v>
      </c>
      <c r="J32" s="90" t="s">
        <v>1466</v>
      </c>
      <c r="K32" s="90"/>
      <c r="L32" s="90" t="s">
        <v>58</v>
      </c>
      <c r="M32" s="94"/>
      <c r="N32" s="94">
        <v>17245.07</v>
      </c>
      <c r="O32" s="94"/>
      <c r="P32" s="94">
        <v>15652.51</v>
      </c>
      <c r="Q32" s="90" t="s">
        <v>1449</v>
      </c>
      <c r="R32" s="90" t="s">
        <v>1450</v>
      </c>
    </row>
    <row r="33" spans="1:18" ht="105" x14ac:dyDescent="0.25">
      <c r="A33" s="92">
        <v>27</v>
      </c>
      <c r="B33" s="90">
        <v>1</v>
      </c>
      <c r="C33" s="90">
        <v>1</v>
      </c>
      <c r="D33" s="90">
        <v>9</v>
      </c>
      <c r="E33" s="90" t="s">
        <v>1467</v>
      </c>
      <c r="F33" s="90" t="s">
        <v>1468</v>
      </c>
      <c r="G33" s="90" t="s">
        <v>613</v>
      </c>
      <c r="H33" s="90" t="s">
        <v>2954</v>
      </c>
      <c r="I33" s="96" t="s">
        <v>1469</v>
      </c>
      <c r="J33" s="90" t="s">
        <v>1470</v>
      </c>
      <c r="K33" s="90"/>
      <c r="L33" s="90" t="s">
        <v>268</v>
      </c>
      <c r="M33" s="94"/>
      <c r="N33" s="94">
        <v>18355</v>
      </c>
      <c r="O33" s="94"/>
      <c r="P33" s="94">
        <v>17305</v>
      </c>
      <c r="Q33" s="90" t="s">
        <v>257</v>
      </c>
      <c r="R33" s="90" t="s">
        <v>1471</v>
      </c>
    </row>
    <row r="34" spans="1:18" ht="105" x14ac:dyDescent="0.25">
      <c r="A34" s="92">
        <v>28</v>
      </c>
      <c r="B34" s="90">
        <v>6</v>
      </c>
      <c r="C34" s="90">
        <v>3</v>
      </c>
      <c r="D34" s="90">
        <v>10</v>
      </c>
      <c r="E34" s="90" t="s">
        <v>1472</v>
      </c>
      <c r="F34" s="90" t="s">
        <v>1473</v>
      </c>
      <c r="G34" s="90" t="s">
        <v>860</v>
      </c>
      <c r="H34" s="90" t="s">
        <v>1474</v>
      </c>
      <c r="I34" s="96" t="s">
        <v>1475</v>
      </c>
      <c r="J34" s="90" t="s">
        <v>1428</v>
      </c>
      <c r="K34" s="90"/>
      <c r="L34" s="90" t="s">
        <v>268</v>
      </c>
      <c r="M34" s="94"/>
      <c r="N34" s="94">
        <v>21000</v>
      </c>
      <c r="O34" s="94"/>
      <c r="P34" s="94">
        <v>21000</v>
      </c>
      <c r="Q34" s="90" t="s">
        <v>1476</v>
      </c>
      <c r="R34" s="90" t="s">
        <v>1477</v>
      </c>
    </row>
    <row r="35" spans="1:18" ht="75" x14ac:dyDescent="0.25">
      <c r="A35" s="92">
        <v>29</v>
      </c>
      <c r="B35" s="90">
        <v>1</v>
      </c>
      <c r="C35" s="90">
        <v>5</v>
      </c>
      <c r="D35" s="90">
        <v>11</v>
      </c>
      <c r="E35" s="90" t="s">
        <v>1478</v>
      </c>
      <c r="F35" s="90" t="s">
        <v>1479</v>
      </c>
      <c r="G35" s="90" t="s">
        <v>725</v>
      </c>
      <c r="H35" s="195" t="s">
        <v>1440</v>
      </c>
      <c r="I35" s="96" t="s">
        <v>1480</v>
      </c>
      <c r="J35" s="90" t="s">
        <v>1481</v>
      </c>
      <c r="K35" s="90"/>
      <c r="L35" s="90" t="s">
        <v>55</v>
      </c>
      <c r="M35" s="94"/>
      <c r="N35" s="94">
        <v>29877.98</v>
      </c>
      <c r="O35" s="94"/>
      <c r="P35" s="94">
        <v>29877.98</v>
      </c>
      <c r="Q35" s="90" t="s">
        <v>1436</v>
      </c>
      <c r="R35" s="90" t="s">
        <v>1437</v>
      </c>
    </row>
    <row r="36" spans="1:18" ht="330" x14ac:dyDescent="0.25">
      <c r="A36" s="92">
        <v>30</v>
      </c>
      <c r="B36" s="90">
        <v>6</v>
      </c>
      <c r="C36" s="90">
        <v>5</v>
      </c>
      <c r="D36" s="90">
        <v>11</v>
      </c>
      <c r="E36" s="90" t="s">
        <v>1482</v>
      </c>
      <c r="F36" s="90" t="s">
        <v>1483</v>
      </c>
      <c r="G36" s="90" t="s">
        <v>1484</v>
      </c>
      <c r="H36" s="90" t="s">
        <v>1485</v>
      </c>
      <c r="I36" s="96" t="s">
        <v>1486</v>
      </c>
      <c r="J36" s="90" t="s">
        <v>1487</v>
      </c>
      <c r="K36" s="90"/>
      <c r="L36" s="90" t="s">
        <v>55</v>
      </c>
      <c r="M36" s="94"/>
      <c r="N36" s="94">
        <v>20000</v>
      </c>
      <c r="O36" s="94"/>
      <c r="P36" s="94">
        <v>17000</v>
      </c>
      <c r="Q36" s="90" t="s">
        <v>1488</v>
      </c>
      <c r="R36" s="90" t="s">
        <v>1489</v>
      </c>
    </row>
    <row r="37" spans="1:18" ht="105" x14ac:dyDescent="0.25">
      <c r="A37" s="195">
        <v>31</v>
      </c>
      <c r="B37" s="195">
        <v>4</v>
      </c>
      <c r="C37" s="195">
        <v>1</v>
      </c>
      <c r="D37" s="195">
        <v>13</v>
      </c>
      <c r="E37" s="195" t="s">
        <v>1490</v>
      </c>
      <c r="F37" s="195" t="s">
        <v>2955</v>
      </c>
      <c r="G37" s="195" t="s">
        <v>911</v>
      </c>
      <c r="H37" s="195" t="s">
        <v>1491</v>
      </c>
      <c r="I37" s="145" t="s">
        <v>1032</v>
      </c>
      <c r="J37" s="195" t="s">
        <v>1492</v>
      </c>
      <c r="K37" s="195"/>
      <c r="L37" s="195" t="s">
        <v>54</v>
      </c>
      <c r="M37" s="197"/>
      <c r="N37" s="197">
        <v>9381.9500000000007</v>
      </c>
      <c r="O37" s="197"/>
      <c r="P37" s="197">
        <v>6150</v>
      </c>
      <c r="Q37" s="195" t="s">
        <v>234</v>
      </c>
      <c r="R37" s="195" t="s">
        <v>235</v>
      </c>
    </row>
    <row r="38" spans="1:18" ht="120" x14ac:dyDescent="0.25">
      <c r="A38" s="195">
        <v>32</v>
      </c>
      <c r="B38" s="195">
        <v>6</v>
      </c>
      <c r="C38" s="195">
        <v>1</v>
      </c>
      <c r="D38" s="195">
        <v>13</v>
      </c>
      <c r="E38" s="195" t="s">
        <v>1493</v>
      </c>
      <c r="F38" s="195" t="s">
        <v>1494</v>
      </c>
      <c r="G38" s="195" t="s">
        <v>860</v>
      </c>
      <c r="H38" s="195" t="s">
        <v>1495</v>
      </c>
      <c r="I38" s="145" t="s">
        <v>1475</v>
      </c>
      <c r="J38" s="195" t="s">
        <v>1496</v>
      </c>
      <c r="K38" s="195"/>
      <c r="L38" s="195" t="s">
        <v>94</v>
      </c>
      <c r="M38" s="197"/>
      <c r="N38" s="197">
        <v>20000</v>
      </c>
      <c r="O38" s="197"/>
      <c r="P38" s="197">
        <v>17000</v>
      </c>
      <c r="Q38" s="195" t="s">
        <v>1488</v>
      </c>
      <c r="R38" s="195" t="s">
        <v>1489</v>
      </c>
    </row>
    <row r="39" spans="1:18" ht="90" x14ac:dyDescent="0.25">
      <c r="A39" s="195">
        <v>33</v>
      </c>
      <c r="B39" s="195">
        <v>6</v>
      </c>
      <c r="C39" s="195">
        <v>1</v>
      </c>
      <c r="D39" s="195">
        <v>13</v>
      </c>
      <c r="E39" s="195" t="s">
        <v>1497</v>
      </c>
      <c r="F39" s="195" t="s">
        <v>1498</v>
      </c>
      <c r="G39" s="195" t="s">
        <v>911</v>
      </c>
      <c r="H39" s="195" t="s">
        <v>1491</v>
      </c>
      <c r="I39" s="145" t="s">
        <v>1499</v>
      </c>
      <c r="J39" s="195" t="s">
        <v>279</v>
      </c>
      <c r="K39" s="195"/>
      <c r="L39" s="195" t="s">
        <v>54</v>
      </c>
      <c r="M39" s="197"/>
      <c r="N39" s="197">
        <v>16898.39</v>
      </c>
      <c r="O39" s="197"/>
      <c r="P39" s="197">
        <v>8429.26</v>
      </c>
      <c r="Q39" s="195" t="s">
        <v>234</v>
      </c>
      <c r="R39" s="195" t="s">
        <v>1500</v>
      </c>
    </row>
    <row r="41" spans="1:18" x14ac:dyDescent="0.25">
      <c r="M41" s="471"/>
      <c r="N41" s="474" t="s">
        <v>1368</v>
      </c>
      <c r="O41" s="474"/>
      <c r="P41" s="474"/>
    </row>
    <row r="42" spans="1:18" x14ac:dyDescent="0.25">
      <c r="M42" s="472"/>
      <c r="N42" s="474" t="s">
        <v>36</v>
      </c>
      <c r="O42" s="474" t="s">
        <v>0</v>
      </c>
      <c r="P42" s="474"/>
    </row>
    <row r="43" spans="1:18" x14ac:dyDescent="0.25">
      <c r="M43" s="473"/>
      <c r="N43" s="474"/>
      <c r="O43" s="119">
        <v>2020</v>
      </c>
      <c r="P43" s="119">
        <v>2021</v>
      </c>
    </row>
    <row r="44" spans="1:18" x14ac:dyDescent="0.25">
      <c r="M44" s="119" t="s">
        <v>1135</v>
      </c>
      <c r="N44" s="117">
        <v>33</v>
      </c>
      <c r="O44" s="114">
        <f>O7+O8+O9+O10+O11+O12+O13+O14+O15+O16+O17+O18+O19</f>
        <v>184489.56</v>
      </c>
      <c r="P44" s="114">
        <f>P39+P38+P37+P36+P35+P34+P33+P32+P31+P30+P29+P28+P27+P26+P25+P24+P23+P22+P21+P20</f>
        <v>499317.01999999996</v>
      </c>
    </row>
  </sheetData>
  <mergeCells count="18">
    <mergeCell ref="R4:R5"/>
    <mergeCell ref="M41:M43"/>
    <mergeCell ref="N41:P41"/>
    <mergeCell ref="N42:N43"/>
    <mergeCell ref="O42:P42"/>
    <mergeCell ref="F4:F5"/>
    <mergeCell ref="Q4:Q5"/>
    <mergeCell ref="G4:G5"/>
    <mergeCell ref="H4:I4"/>
    <mergeCell ref="J4:J5"/>
    <mergeCell ref="K4:L4"/>
    <mergeCell ref="M4:N4"/>
    <mergeCell ref="O4:P4"/>
    <mergeCell ref="A4:A5"/>
    <mergeCell ref="B4:B5"/>
    <mergeCell ref="C4:C5"/>
    <mergeCell ref="D4:D5"/>
    <mergeCell ref="E4:E5"/>
  </mergeCells>
  <pageMargins left="0.7" right="0.7" top="0.75" bottom="0.75" header="0.3" footer="0.3"/>
  <pageSetup paperSize="9" orientation="portrait" horizontalDpi="300" verticalDpi="0" copies="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Y52"/>
  <sheetViews>
    <sheetView topLeftCell="A49" zoomScale="80" zoomScaleNormal="80" workbookViewId="0">
      <selection activeCell="A2" sqref="A2:XFD2"/>
    </sheetView>
  </sheetViews>
  <sheetFormatPr defaultRowHeight="15" x14ac:dyDescent="0.25"/>
  <cols>
    <col min="1" max="1" width="4.7109375" style="113" customWidth="1"/>
    <col min="2" max="2" width="8.85546875" style="120" customWidth="1"/>
    <col min="3" max="4" width="11.42578125" style="120" customWidth="1"/>
    <col min="5" max="5" width="38.7109375" style="120" customWidth="1"/>
    <col min="6" max="6" width="57.7109375" style="120" customWidth="1"/>
    <col min="7" max="7" width="35.7109375" style="120" customWidth="1"/>
    <col min="8" max="8" width="19.28515625" style="120" customWidth="1"/>
    <col min="9" max="9" width="13.42578125" style="43" customWidth="1"/>
    <col min="10" max="10" width="29.7109375" style="120" customWidth="1"/>
    <col min="11" max="11" width="10.7109375" style="120" customWidth="1"/>
    <col min="12" max="12" width="12.7109375" style="120" customWidth="1"/>
    <col min="13" max="13" width="14.7109375" style="121" customWidth="1"/>
    <col min="14" max="14" width="14.7109375" style="44" customWidth="1"/>
    <col min="15" max="15" width="14.7109375" style="121" customWidth="1"/>
    <col min="16" max="16" width="14.7109375" style="44" customWidth="1"/>
    <col min="17" max="17" width="16.7109375" style="120" customWidth="1"/>
    <col min="18" max="18" width="24.140625" style="120" customWidth="1"/>
    <col min="19" max="257" width="9.140625" style="120"/>
    <col min="258" max="258" width="4.7109375" style="120" bestFit="1" customWidth="1"/>
    <col min="259" max="259" width="9.7109375" style="120" bestFit="1" customWidth="1"/>
    <col min="260" max="260" width="10" style="120" bestFit="1" customWidth="1"/>
    <col min="261" max="261" width="8.85546875" style="120" bestFit="1" customWidth="1"/>
    <col min="262" max="262" width="22.85546875" style="120" customWidth="1"/>
    <col min="263" max="263" width="59.7109375" style="120" bestFit="1" customWidth="1"/>
    <col min="264" max="264" width="57.85546875" style="120" bestFit="1" customWidth="1"/>
    <col min="265" max="265" width="35.28515625" style="120" bestFit="1" customWidth="1"/>
    <col min="266" max="266" width="28.140625" style="120" bestFit="1" customWidth="1"/>
    <col min="267" max="267" width="33.140625" style="120" bestFit="1" customWidth="1"/>
    <col min="268" max="268" width="26" style="120" bestFit="1" customWidth="1"/>
    <col min="269" max="269" width="19.140625" style="120" bestFit="1" customWidth="1"/>
    <col min="270" max="270" width="10.42578125" style="120" customWidth="1"/>
    <col min="271" max="271" width="11.85546875" style="120" customWidth="1"/>
    <col min="272" max="272" width="14.7109375" style="120" customWidth="1"/>
    <col min="273" max="273" width="9" style="120" bestFit="1" customWidth="1"/>
    <col min="274" max="513" width="9.140625" style="120"/>
    <col min="514" max="514" width="4.7109375" style="120" bestFit="1" customWidth="1"/>
    <col min="515" max="515" width="9.7109375" style="120" bestFit="1" customWidth="1"/>
    <col min="516" max="516" width="10" style="120" bestFit="1" customWidth="1"/>
    <col min="517" max="517" width="8.85546875" style="120" bestFit="1" customWidth="1"/>
    <col min="518" max="518" width="22.85546875" style="120" customWidth="1"/>
    <col min="519" max="519" width="59.7109375" style="120" bestFit="1" customWidth="1"/>
    <col min="520" max="520" width="57.85546875" style="120" bestFit="1" customWidth="1"/>
    <col min="521" max="521" width="35.28515625" style="120" bestFit="1" customWidth="1"/>
    <col min="522" max="522" width="28.140625" style="120" bestFit="1" customWidth="1"/>
    <col min="523" max="523" width="33.140625" style="120" bestFit="1" customWidth="1"/>
    <col min="524" max="524" width="26" style="120" bestFit="1" customWidth="1"/>
    <col min="525" max="525" width="19.140625" style="120" bestFit="1" customWidth="1"/>
    <col min="526" max="526" width="10.42578125" style="120" customWidth="1"/>
    <col min="527" max="527" width="11.85546875" style="120" customWidth="1"/>
    <col min="528" max="528" width="14.7109375" style="120" customWidth="1"/>
    <col min="529" max="529" width="9" style="120" bestFit="1" customWidth="1"/>
    <col min="530" max="769" width="9.140625" style="120"/>
    <col min="770" max="770" width="4.7109375" style="120" bestFit="1" customWidth="1"/>
    <col min="771" max="771" width="9.7109375" style="120" bestFit="1" customWidth="1"/>
    <col min="772" max="772" width="10" style="120" bestFit="1" customWidth="1"/>
    <col min="773" max="773" width="8.85546875" style="120" bestFit="1" customWidth="1"/>
    <col min="774" max="774" width="22.85546875" style="120" customWidth="1"/>
    <col min="775" max="775" width="59.7109375" style="120" bestFit="1" customWidth="1"/>
    <col min="776" max="776" width="57.85546875" style="120" bestFit="1" customWidth="1"/>
    <col min="777" max="777" width="35.28515625" style="120" bestFit="1" customWidth="1"/>
    <col min="778" max="778" width="28.140625" style="120" bestFit="1" customWidth="1"/>
    <col min="779" max="779" width="33.140625" style="120" bestFit="1" customWidth="1"/>
    <col min="780" max="780" width="26" style="120" bestFit="1" customWidth="1"/>
    <col min="781" max="781" width="19.140625" style="120" bestFit="1" customWidth="1"/>
    <col min="782" max="782" width="10.42578125" style="120" customWidth="1"/>
    <col min="783" max="783" width="11.85546875" style="120" customWidth="1"/>
    <col min="784" max="784" width="14.7109375" style="120" customWidth="1"/>
    <col min="785" max="785" width="9" style="120" bestFit="1" customWidth="1"/>
    <col min="786" max="1025" width="9.140625" style="120"/>
    <col min="1026" max="1026" width="4.7109375" style="120" bestFit="1" customWidth="1"/>
    <col min="1027" max="1027" width="9.7109375" style="120" bestFit="1" customWidth="1"/>
    <col min="1028" max="1028" width="10" style="120" bestFit="1" customWidth="1"/>
    <col min="1029" max="1029" width="8.85546875" style="120" bestFit="1" customWidth="1"/>
    <col min="1030" max="1030" width="22.85546875" style="120" customWidth="1"/>
    <col min="1031" max="1031" width="59.7109375" style="120" bestFit="1" customWidth="1"/>
    <col min="1032" max="1032" width="57.85546875" style="120" bestFit="1" customWidth="1"/>
    <col min="1033" max="1033" width="35.28515625" style="120" bestFit="1" customWidth="1"/>
    <col min="1034" max="1034" width="28.140625" style="120" bestFit="1" customWidth="1"/>
    <col min="1035" max="1035" width="33.140625" style="120" bestFit="1" customWidth="1"/>
    <col min="1036" max="1036" width="26" style="120" bestFit="1" customWidth="1"/>
    <col min="1037" max="1037" width="19.140625" style="120" bestFit="1" customWidth="1"/>
    <col min="1038" max="1038" width="10.42578125" style="120" customWidth="1"/>
    <col min="1039" max="1039" width="11.85546875" style="120" customWidth="1"/>
    <col min="1040" max="1040" width="14.7109375" style="120" customWidth="1"/>
    <col min="1041" max="1041" width="9" style="120" bestFit="1" customWidth="1"/>
    <col min="1042" max="1281" width="9.140625" style="120"/>
    <col min="1282" max="1282" width="4.7109375" style="120" bestFit="1" customWidth="1"/>
    <col min="1283" max="1283" width="9.7109375" style="120" bestFit="1" customWidth="1"/>
    <col min="1284" max="1284" width="10" style="120" bestFit="1" customWidth="1"/>
    <col min="1285" max="1285" width="8.85546875" style="120" bestFit="1" customWidth="1"/>
    <col min="1286" max="1286" width="22.85546875" style="120" customWidth="1"/>
    <col min="1287" max="1287" width="59.7109375" style="120" bestFit="1" customWidth="1"/>
    <col min="1288" max="1288" width="57.85546875" style="120" bestFit="1" customWidth="1"/>
    <col min="1289" max="1289" width="35.28515625" style="120" bestFit="1" customWidth="1"/>
    <col min="1290" max="1290" width="28.140625" style="120" bestFit="1" customWidth="1"/>
    <col min="1291" max="1291" width="33.140625" style="120" bestFit="1" customWidth="1"/>
    <col min="1292" max="1292" width="26" style="120" bestFit="1" customWidth="1"/>
    <col min="1293" max="1293" width="19.140625" style="120" bestFit="1" customWidth="1"/>
    <col min="1294" max="1294" width="10.42578125" style="120" customWidth="1"/>
    <col min="1295" max="1295" width="11.85546875" style="120" customWidth="1"/>
    <col min="1296" max="1296" width="14.7109375" style="120" customWidth="1"/>
    <col min="1297" max="1297" width="9" style="120" bestFit="1" customWidth="1"/>
    <col min="1298" max="1537" width="9.140625" style="120"/>
    <col min="1538" max="1538" width="4.7109375" style="120" bestFit="1" customWidth="1"/>
    <col min="1539" max="1539" width="9.7109375" style="120" bestFit="1" customWidth="1"/>
    <col min="1540" max="1540" width="10" style="120" bestFit="1" customWidth="1"/>
    <col min="1541" max="1541" width="8.85546875" style="120" bestFit="1" customWidth="1"/>
    <col min="1542" max="1542" width="22.85546875" style="120" customWidth="1"/>
    <col min="1543" max="1543" width="59.7109375" style="120" bestFit="1" customWidth="1"/>
    <col min="1544" max="1544" width="57.85546875" style="120" bestFit="1" customWidth="1"/>
    <col min="1545" max="1545" width="35.28515625" style="120" bestFit="1" customWidth="1"/>
    <col min="1546" max="1546" width="28.140625" style="120" bestFit="1" customWidth="1"/>
    <col min="1547" max="1547" width="33.140625" style="120" bestFit="1" customWidth="1"/>
    <col min="1548" max="1548" width="26" style="120" bestFit="1" customWidth="1"/>
    <col min="1549" max="1549" width="19.140625" style="120" bestFit="1" customWidth="1"/>
    <col min="1550" max="1550" width="10.42578125" style="120" customWidth="1"/>
    <col min="1551" max="1551" width="11.85546875" style="120" customWidth="1"/>
    <col min="1552" max="1552" width="14.7109375" style="120" customWidth="1"/>
    <col min="1553" max="1553" width="9" style="120" bestFit="1" customWidth="1"/>
    <col min="1554" max="1793" width="9.140625" style="120"/>
    <col min="1794" max="1794" width="4.7109375" style="120" bestFit="1" customWidth="1"/>
    <col min="1795" max="1795" width="9.7109375" style="120" bestFit="1" customWidth="1"/>
    <col min="1796" max="1796" width="10" style="120" bestFit="1" customWidth="1"/>
    <col min="1797" max="1797" width="8.85546875" style="120" bestFit="1" customWidth="1"/>
    <col min="1798" max="1798" width="22.85546875" style="120" customWidth="1"/>
    <col min="1799" max="1799" width="59.7109375" style="120" bestFit="1" customWidth="1"/>
    <col min="1800" max="1800" width="57.85546875" style="120" bestFit="1" customWidth="1"/>
    <col min="1801" max="1801" width="35.28515625" style="120" bestFit="1" customWidth="1"/>
    <col min="1802" max="1802" width="28.140625" style="120" bestFit="1" customWidth="1"/>
    <col min="1803" max="1803" width="33.140625" style="120" bestFit="1" customWidth="1"/>
    <col min="1804" max="1804" width="26" style="120" bestFit="1" customWidth="1"/>
    <col min="1805" max="1805" width="19.140625" style="120" bestFit="1" customWidth="1"/>
    <col min="1806" max="1806" width="10.42578125" style="120" customWidth="1"/>
    <col min="1807" max="1807" width="11.85546875" style="120" customWidth="1"/>
    <col min="1808" max="1808" width="14.7109375" style="120" customWidth="1"/>
    <col min="1809" max="1809" width="9" style="120" bestFit="1" customWidth="1"/>
    <col min="1810" max="2049" width="9.140625" style="120"/>
    <col min="2050" max="2050" width="4.7109375" style="120" bestFit="1" customWidth="1"/>
    <col min="2051" max="2051" width="9.7109375" style="120" bestFit="1" customWidth="1"/>
    <col min="2052" max="2052" width="10" style="120" bestFit="1" customWidth="1"/>
    <col min="2053" max="2053" width="8.85546875" style="120" bestFit="1" customWidth="1"/>
    <col min="2054" max="2054" width="22.85546875" style="120" customWidth="1"/>
    <col min="2055" max="2055" width="59.7109375" style="120" bestFit="1" customWidth="1"/>
    <col min="2056" max="2056" width="57.85546875" style="120" bestFit="1" customWidth="1"/>
    <col min="2057" max="2057" width="35.28515625" style="120" bestFit="1" customWidth="1"/>
    <col min="2058" max="2058" width="28.140625" style="120" bestFit="1" customWidth="1"/>
    <col min="2059" max="2059" width="33.140625" style="120" bestFit="1" customWidth="1"/>
    <col min="2060" max="2060" width="26" style="120" bestFit="1" customWidth="1"/>
    <col min="2061" max="2061" width="19.140625" style="120" bestFit="1" customWidth="1"/>
    <col min="2062" max="2062" width="10.42578125" style="120" customWidth="1"/>
    <col min="2063" max="2063" width="11.85546875" style="120" customWidth="1"/>
    <col min="2064" max="2064" width="14.7109375" style="120" customWidth="1"/>
    <col min="2065" max="2065" width="9" style="120" bestFit="1" customWidth="1"/>
    <col min="2066" max="2305" width="9.140625" style="120"/>
    <col min="2306" max="2306" width="4.7109375" style="120" bestFit="1" customWidth="1"/>
    <col min="2307" max="2307" width="9.7109375" style="120" bestFit="1" customWidth="1"/>
    <col min="2308" max="2308" width="10" style="120" bestFit="1" customWidth="1"/>
    <col min="2309" max="2309" width="8.85546875" style="120" bestFit="1" customWidth="1"/>
    <col min="2310" max="2310" width="22.85546875" style="120" customWidth="1"/>
    <col min="2311" max="2311" width="59.7109375" style="120" bestFit="1" customWidth="1"/>
    <col min="2312" max="2312" width="57.85546875" style="120" bestFit="1" customWidth="1"/>
    <col min="2313" max="2313" width="35.28515625" style="120" bestFit="1" customWidth="1"/>
    <col min="2314" max="2314" width="28.140625" style="120" bestFit="1" customWidth="1"/>
    <col min="2315" max="2315" width="33.140625" style="120" bestFit="1" customWidth="1"/>
    <col min="2316" max="2316" width="26" style="120" bestFit="1" customWidth="1"/>
    <col min="2317" max="2317" width="19.140625" style="120" bestFit="1" customWidth="1"/>
    <col min="2318" max="2318" width="10.42578125" style="120" customWidth="1"/>
    <col min="2319" max="2319" width="11.85546875" style="120" customWidth="1"/>
    <col min="2320" max="2320" width="14.7109375" style="120" customWidth="1"/>
    <col min="2321" max="2321" width="9" style="120" bestFit="1" customWidth="1"/>
    <col min="2322" max="2561" width="9.140625" style="120"/>
    <col min="2562" max="2562" width="4.7109375" style="120" bestFit="1" customWidth="1"/>
    <col min="2563" max="2563" width="9.7109375" style="120" bestFit="1" customWidth="1"/>
    <col min="2564" max="2564" width="10" style="120" bestFit="1" customWidth="1"/>
    <col min="2565" max="2565" width="8.85546875" style="120" bestFit="1" customWidth="1"/>
    <col min="2566" max="2566" width="22.85546875" style="120" customWidth="1"/>
    <col min="2567" max="2567" width="59.7109375" style="120" bestFit="1" customWidth="1"/>
    <col min="2568" max="2568" width="57.85546875" style="120" bestFit="1" customWidth="1"/>
    <col min="2569" max="2569" width="35.28515625" style="120" bestFit="1" customWidth="1"/>
    <col min="2570" max="2570" width="28.140625" style="120" bestFit="1" customWidth="1"/>
    <col min="2571" max="2571" width="33.140625" style="120" bestFit="1" customWidth="1"/>
    <col min="2572" max="2572" width="26" style="120" bestFit="1" customWidth="1"/>
    <col min="2573" max="2573" width="19.140625" style="120" bestFit="1" customWidth="1"/>
    <col min="2574" max="2574" width="10.42578125" style="120" customWidth="1"/>
    <col min="2575" max="2575" width="11.85546875" style="120" customWidth="1"/>
    <col min="2576" max="2576" width="14.7109375" style="120" customWidth="1"/>
    <col min="2577" max="2577" width="9" style="120" bestFit="1" customWidth="1"/>
    <col min="2578" max="2817" width="9.140625" style="120"/>
    <col min="2818" max="2818" width="4.7109375" style="120" bestFit="1" customWidth="1"/>
    <col min="2819" max="2819" width="9.7109375" style="120" bestFit="1" customWidth="1"/>
    <col min="2820" max="2820" width="10" style="120" bestFit="1" customWidth="1"/>
    <col min="2821" max="2821" width="8.85546875" style="120" bestFit="1" customWidth="1"/>
    <col min="2822" max="2822" width="22.85546875" style="120" customWidth="1"/>
    <col min="2823" max="2823" width="59.7109375" style="120" bestFit="1" customWidth="1"/>
    <col min="2824" max="2824" width="57.85546875" style="120" bestFit="1" customWidth="1"/>
    <col min="2825" max="2825" width="35.28515625" style="120" bestFit="1" customWidth="1"/>
    <col min="2826" max="2826" width="28.140625" style="120" bestFit="1" customWidth="1"/>
    <col min="2827" max="2827" width="33.140625" style="120" bestFit="1" customWidth="1"/>
    <col min="2828" max="2828" width="26" style="120" bestFit="1" customWidth="1"/>
    <col min="2829" max="2829" width="19.140625" style="120" bestFit="1" customWidth="1"/>
    <col min="2830" max="2830" width="10.42578125" style="120" customWidth="1"/>
    <col min="2831" max="2831" width="11.85546875" style="120" customWidth="1"/>
    <col min="2832" max="2832" width="14.7109375" style="120" customWidth="1"/>
    <col min="2833" max="2833" width="9" style="120" bestFit="1" customWidth="1"/>
    <col min="2834" max="3073" width="9.140625" style="120"/>
    <col min="3074" max="3074" width="4.7109375" style="120" bestFit="1" customWidth="1"/>
    <col min="3075" max="3075" width="9.7109375" style="120" bestFit="1" customWidth="1"/>
    <col min="3076" max="3076" width="10" style="120" bestFit="1" customWidth="1"/>
    <col min="3077" max="3077" width="8.85546875" style="120" bestFit="1" customWidth="1"/>
    <col min="3078" max="3078" width="22.85546875" style="120" customWidth="1"/>
    <col min="3079" max="3079" width="59.7109375" style="120" bestFit="1" customWidth="1"/>
    <col min="3080" max="3080" width="57.85546875" style="120" bestFit="1" customWidth="1"/>
    <col min="3081" max="3081" width="35.28515625" style="120" bestFit="1" customWidth="1"/>
    <col min="3082" max="3082" width="28.140625" style="120" bestFit="1" customWidth="1"/>
    <col min="3083" max="3083" width="33.140625" style="120" bestFit="1" customWidth="1"/>
    <col min="3084" max="3084" width="26" style="120" bestFit="1" customWidth="1"/>
    <col min="3085" max="3085" width="19.140625" style="120" bestFit="1" customWidth="1"/>
    <col min="3086" max="3086" width="10.42578125" style="120" customWidth="1"/>
    <col min="3087" max="3087" width="11.85546875" style="120" customWidth="1"/>
    <col min="3088" max="3088" width="14.7109375" style="120" customWidth="1"/>
    <col min="3089" max="3089" width="9" style="120" bestFit="1" customWidth="1"/>
    <col min="3090" max="3329" width="9.140625" style="120"/>
    <col min="3330" max="3330" width="4.7109375" style="120" bestFit="1" customWidth="1"/>
    <col min="3331" max="3331" width="9.7109375" style="120" bestFit="1" customWidth="1"/>
    <col min="3332" max="3332" width="10" style="120" bestFit="1" customWidth="1"/>
    <col min="3333" max="3333" width="8.85546875" style="120" bestFit="1" customWidth="1"/>
    <col min="3334" max="3334" width="22.85546875" style="120" customWidth="1"/>
    <col min="3335" max="3335" width="59.7109375" style="120" bestFit="1" customWidth="1"/>
    <col min="3336" max="3336" width="57.85546875" style="120" bestFit="1" customWidth="1"/>
    <col min="3337" max="3337" width="35.28515625" style="120" bestFit="1" customWidth="1"/>
    <col min="3338" max="3338" width="28.140625" style="120" bestFit="1" customWidth="1"/>
    <col min="3339" max="3339" width="33.140625" style="120" bestFit="1" customWidth="1"/>
    <col min="3340" max="3340" width="26" style="120" bestFit="1" customWidth="1"/>
    <col min="3341" max="3341" width="19.140625" style="120" bestFit="1" customWidth="1"/>
    <col min="3342" max="3342" width="10.42578125" style="120" customWidth="1"/>
    <col min="3343" max="3343" width="11.85546875" style="120" customWidth="1"/>
    <col min="3344" max="3344" width="14.7109375" style="120" customWidth="1"/>
    <col min="3345" max="3345" width="9" style="120" bestFit="1" customWidth="1"/>
    <col min="3346" max="3585" width="9.140625" style="120"/>
    <col min="3586" max="3586" width="4.7109375" style="120" bestFit="1" customWidth="1"/>
    <col min="3587" max="3587" width="9.7109375" style="120" bestFit="1" customWidth="1"/>
    <col min="3588" max="3588" width="10" style="120" bestFit="1" customWidth="1"/>
    <col min="3589" max="3589" width="8.85546875" style="120" bestFit="1" customWidth="1"/>
    <col min="3590" max="3590" width="22.85546875" style="120" customWidth="1"/>
    <col min="3591" max="3591" width="59.7109375" style="120" bestFit="1" customWidth="1"/>
    <col min="3592" max="3592" width="57.85546875" style="120" bestFit="1" customWidth="1"/>
    <col min="3593" max="3593" width="35.28515625" style="120" bestFit="1" customWidth="1"/>
    <col min="3594" max="3594" width="28.140625" style="120" bestFit="1" customWidth="1"/>
    <col min="3595" max="3595" width="33.140625" style="120" bestFit="1" customWidth="1"/>
    <col min="3596" max="3596" width="26" style="120" bestFit="1" customWidth="1"/>
    <col min="3597" max="3597" width="19.140625" style="120" bestFit="1" customWidth="1"/>
    <col min="3598" max="3598" width="10.42578125" style="120" customWidth="1"/>
    <col min="3599" max="3599" width="11.85546875" style="120" customWidth="1"/>
    <col min="3600" max="3600" width="14.7109375" style="120" customWidth="1"/>
    <col min="3601" max="3601" width="9" style="120" bestFit="1" customWidth="1"/>
    <col min="3602" max="3841" width="9.140625" style="120"/>
    <col min="3842" max="3842" width="4.7109375" style="120" bestFit="1" customWidth="1"/>
    <col min="3843" max="3843" width="9.7109375" style="120" bestFit="1" customWidth="1"/>
    <col min="3844" max="3844" width="10" style="120" bestFit="1" customWidth="1"/>
    <col min="3845" max="3845" width="8.85546875" style="120" bestFit="1" customWidth="1"/>
    <col min="3846" max="3846" width="22.85546875" style="120" customWidth="1"/>
    <col min="3847" max="3847" width="59.7109375" style="120" bestFit="1" customWidth="1"/>
    <col min="3848" max="3848" width="57.85546875" style="120" bestFit="1" customWidth="1"/>
    <col min="3849" max="3849" width="35.28515625" style="120" bestFit="1" customWidth="1"/>
    <col min="3850" max="3850" width="28.140625" style="120" bestFit="1" customWidth="1"/>
    <col min="3851" max="3851" width="33.140625" style="120" bestFit="1" customWidth="1"/>
    <col min="3852" max="3852" width="26" style="120" bestFit="1" customWidth="1"/>
    <col min="3853" max="3853" width="19.140625" style="120" bestFit="1" customWidth="1"/>
    <col min="3854" max="3854" width="10.42578125" style="120" customWidth="1"/>
    <col min="3855" max="3855" width="11.85546875" style="120" customWidth="1"/>
    <col min="3856" max="3856" width="14.7109375" style="120" customWidth="1"/>
    <col min="3857" max="3857" width="9" style="120" bestFit="1" customWidth="1"/>
    <col min="3858" max="4097" width="9.140625" style="120"/>
    <col min="4098" max="4098" width="4.7109375" style="120" bestFit="1" customWidth="1"/>
    <col min="4099" max="4099" width="9.7109375" style="120" bestFit="1" customWidth="1"/>
    <col min="4100" max="4100" width="10" style="120" bestFit="1" customWidth="1"/>
    <col min="4101" max="4101" width="8.85546875" style="120" bestFit="1" customWidth="1"/>
    <col min="4102" max="4102" width="22.85546875" style="120" customWidth="1"/>
    <col min="4103" max="4103" width="59.7109375" style="120" bestFit="1" customWidth="1"/>
    <col min="4104" max="4104" width="57.85546875" style="120" bestFit="1" customWidth="1"/>
    <col min="4105" max="4105" width="35.28515625" style="120" bestFit="1" customWidth="1"/>
    <col min="4106" max="4106" width="28.140625" style="120" bestFit="1" customWidth="1"/>
    <col min="4107" max="4107" width="33.140625" style="120" bestFit="1" customWidth="1"/>
    <col min="4108" max="4108" width="26" style="120" bestFit="1" customWidth="1"/>
    <col min="4109" max="4109" width="19.140625" style="120" bestFit="1" customWidth="1"/>
    <col min="4110" max="4110" width="10.42578125" style="120" customWidth="1"/>
    <col min="4111" max="4111" width="11.85546875" style="120" customWidth="1"/>
    <col min="4112" max="4112" width="14.7109375" style="120" customWidth="1"/>
    <col min="4113" max="4113" width="9" style="120" bestFit="1" customWidth="1"/>
    <col min="4114" max="4353" width="9.140625" style="120"/>
    <col min="4354" max="4354" width="4.7109375" style="120" bestFit="1" customWidth="1"/>
    <col min="4355" max="4355" width="9.7109375" style="120" bestFit="1" customWidth="1"/>
    <col min="4356" max="4356" width="10" style="120" bestFit="1" customWidth="1"/>
    <col min="4357" max="4357" width="8.85546875" style="120" bestFit="1" customWidth="1"/>
    <col min="4358" max="4358" width="22.85546875" style="120" customWidth="1"/>
    <col min="4359" max="4359" width="59.7109375" style="120" bestFit="1" customWidth="1"/>
    <col min="4360" max="4360" width="57.85546875" style="120" bestFit="1" customWidth="1"/>
    <col min="4361" max="4361" width="35.28515625" style="120" bestFit="1" customWidth="1"/>
    <col min="4362" max="4362" width="28.140625" style="120" bestFit="1" customWidth="1"/>
    <col min="4363" max="4363" width="33.140625" style="120" bestFit="1" customWidth="1"/>
    <col min="4364" max="4364" width="26" style="120" bestFit="1" customWidth="1"/>
    <col min="4365" max="4365" width="19.140625" style="120" bestFit="1" customWidth="1"/>
    <col min="4366" max="4366" width="10.42578125" style="120" customWidth="1"/>
    <col min="4367" max="4367" width="11.85546875" style="120" customWidth="1"/>
    <col min="4368" max="4368" width="14.7109375" style="120" customWidth="1"/>
    <col min="4369" max="4369" width="9" style="120" bestFit="1" customWidth="1"/>
    <col min="4370" max="4609" width="9.140625" style="120"/>
    <col min="4610" max="4610" width="4.7109375" style="120" bestFit="1" customWidth="1"/>
    <col min="4611" max="4611" width="9.7109375" style="120" bestFit="1" customWidth="1"/>
    <col min="4612" max="4612" width="10" style="120" bestFit="1" customWidth="1"/>
    <col min="4613" max="4613" width="8.85546875" style="120" bestFit="1" customWidth="1"/>
    <col min="4614" max="4614" width="22.85546875" style="120" customWidth="1"/>
    <col min="4615" max="4615" width="59.7109375" style="120" bestFit="1" customWidth="1"/>
    <col min="4616" max="4616" width="57.85546875" style="120" bestFit="1" customWidth="1"/>
    <col min="4617" max="4617" width="35.28515625" style="120" bestFit="1" customWidth="1"/>
    <col min="4618" max="4618" width="28.140625" style="120" bestFit="1" customWidth="1"/>
    <col min="4619" max="4619" width="33.140625" style="120" bestFit="1" customWidth="1"/>
    <col min="4620" max="4620" width="26" style="120" bestFit="1" customWidth="1"/>
    <col min="4621" max="4621" width="19.140625" style="120" bestFit="1" customWidth="1"/>
    <col min="4622" max="4622" width="10.42578125" style="120" customWidth="1"/>
    <col min="4623" max="4623" width="11.85546875" style="120" customWidth="1"/>
    <col min="4624" max="4624" width="14.7109375" style="120" customWidth="1"/>
    <col min="4625" max="4625" width="9" style="120" bestFit="1" customWidth="1"/>
    <col min="4626" max="4865" width="9.140625" style="120"/>
    <col min="4866" max="4866" width="4.7109375" style="120" bestFit="1" customWidth="1"/>
    <col min="4867" max="4867" width="9.7109375" style="120" bestFit="1" customWidth="1"/>
    <col min="4868" max="4868" width="10" style="120" bestFit="1" customWidth="1"/>
    <col min="4869" max="4869" width="8.85546875" style="120" bestFit="1" customWidth="1"/>
    <col min="4870" max="4870" width="22.85546875" style="120" customWidth="1"/>
    <col min="4871" max="4871" width="59.7109375" style="120" bestFit="1" customWidth="1"/>
    <col min="4872" max="4872" width="57.85546875" style="120" bestFit="1" customWidth="1"/>
    <col min="4873" max="4873" width="35.28515625" style="120" bestFit="1" customWidth="1"/>
    <col min="4874" max="4874" width="28.140625" style="120" bestFit="1" customWidth="1"/>
    <col min="4875" max="4875" width="33.140625" style="120" bestFit="1" customWidth="1"/>
    <col min="4876" max="4876" width="26" style="120" bestFit="1" customWidth="1"/>
    <col min="4877" max="4877" width="19.140625" style="120" bestFit="1" customWidth="1"/>
    <col min="4878" max="4878" width="10.42578125" style="120" customWidth="1"/>
    <col min="4879" max="4879" width="11.85546875" style="120" customWidth="1"/>
    <col min="4880" max="4880" width="14.7109375" style="120" customWidth="1"/>
    <col min="4881" max="4881" width="9" style="120" bestFit="1" customWidth="1"/>
    <col min="4882" max="5121" width="9.140625" style="120"/>
    <col min="5122" max="5122" width="4.7109375" style="120" bestFit="1" customWidth="1"/>
    <col min="5123" max="5123" width="9.7109375" style="120" bestFit="1" customWidth="1"/>
    <col min="5124" max="5124" width="10" style="120" bestFit="1" customWidth="1"/>
    <col min="5125" max="5125" width="8.85546875" style="120" bestFit="1" customWidth="1"/>
    <col min="5126" max="5126" width="22.85546875" style="120" customWidth="1"/>
    <col min="5127" max="5127" width="59.7109375" style="120" bestFit="1" customWidth="1"/>
    <col min="5128" max="5128" width="57.85546875" style="120" bestFit="1" customWidth="1"/>
    <col min="5129" max="5129" width="35.28515625" style="120" bestFit="1" customWidth="1"/>
    <col min="5130" max="5130" width="28.140625" style="120" bestFit="1" customWidth="1"/>
    <col min="5131" max="5131" width="33.140625" style="120" bestFit="1" customWidth="1"/>
    <col min="5132" max="5132" width="26" style="120" bestFit="1" customWidth="1"/>
    <col min="5133" max="5133" width="19.140625" style="120" bestFit="1" customWidth="1"/>
    <col min="5134" max="5134" width="10.42578125" style="120" customWidth="1"/>
    <col min="5135" max="5135" width="11.85546875" style="120" customWidth="1"/>
    <col min="5136" max="5136" width="14.7109375" style="120" customWidth="1"/>
    <col min="5137" max="5137" width="9" style="120" bestFit="1" customWidth="1"/>
    <col min="5138" max="5377" width="9.140625" style="120"/>
    <col min="5378" max="5378" width="4.7109375" style="120" bestFit="1" customWidth="1"/>
    <col min="5379" max="5379" width="9.7109375" style="120" bestFit="1" customWidth="1"/>
    <col min="5380" max="5380" width="10" style="120" bestFit="1" customWidth="1"/>
    <col min="5381" max="5381" width="8.85546875" style="120" bestFit="1" customWidth="1"/>
    <col min="5382" max="5382" width="22.85546875" style="120" customWidth="1"/>
    <col min="5383" max="5383" width="59.7109375" style="120" bestFit="1" customWidth="1"/>
    <col min="5384" max="5384" width="57.85546875" style="120" bestFit="1" customWidth="1"/>
    <col min="5385" max="5385" width="35.28515625" style="120" bestFit="1" customWidth="1"/>
    <col min="5386" max="5386" width="28.140625" style="120" bestFit="1" customWidth="1"/>
    <col min="5387" max="5387" width="33.140625" style="120" bestFit="1" customWidth="1"/>
    <col min="5388" max="5388" width="26" style="120" bestFit="1" customWidth="1"/>
    <col min="5389" max="5389" width="19.140625" style="120" bestFit="1" customWidth="1"/>
    <col min="5390" max="5390" width="10.42578125" style="120" customWidth="1"/>
    <col min="5391" max="5391" width="11.85546875" style="120" customWidth="1"/>
    <col min="5392" max="5392" width="14.7109375" style="120" customWidth="1"/>
    <col min="5393" max="5393" width="9" style="120" bestFit="1" customWidth="1"/>
    <col min="5394" max="5633" width="9.140625" style="120"/>
    <col min="5634" max="5634" width="4.7109375" style="120" bestFit="1" customWidth="1"/>
    <col min="5635" max="5635" width="9.7109375" style="120" bestFit="1" customWidth="1"/>
    <col min="5636" max="5636" width="10" style="120" bestFit="1" customWidth="1"/>
    <col min="5637" max="5637" width="8.85546875" style="120" bestFit="1" customWidth="1"/>
    <col min="5638" max="5638" width="22.85546875" style="120" customWidth="1"/>
    <col min="5639" max="5639" width="59.7109375" style="120" bestFit="1" customWidth="1"/>
    <col min="5640" max="5640" width="57.85546875" style="120" bestFit="1" customWidth="1"/>
    <col min="5641" max="5641" width="35.28515625" style="120" bestFit="1" customWidth="1"/>
    <col min="5642" max="5642" width="28.140625" style="120" bestFit="1" customWidth="1"/>
    <col min="5643" max="5643" width="33.140625" style="120" bestFit="1" customWidth="1"/>
    <col min="5644" max="5644" width="26" style="120" bestFit="1" customWidth="1"/>
    <col min="5645" max="5645" width="19.140625" style="120" bestFit="1" customWidth="1"/>
    <col min="5646" max="5646" width="10.42578125" style="120" customWidth="1"/>
    <col min="5647" max="5647" width="11.85546875" style="120" customWidth="1"/>
    <col min="5648" max="5648" width="14.7109375" style="120" customWidth="1"/>
    <col min="5649" max="5649" width="9" style="120" bestFit="1" customWidth="1"/>
    <col min="5650" max="5889" width="9.140625" style="120"/>
    <col min="5890" max="5890" width="4.7109375" style="120" bestFit="1" customWidth="1"/>
    <col min="5891" max="5891" width="9.7109375" style="120" bestFit="1" customWidth="1"/>
    <col min="5892" max="5892" width="10" style="120" bestFit="1" customWidth="1"/>
    <col min="5893" max="5893" width="8.85546875" style="120" bestFit="1" customWidth="1"/>
    <col min="5894" max="5894" width="22.85546875" style="120" customWidth="1"/>
    <col min="5895" max="5895" width="59.7109375" style="120" bestFit="1" customWidth="1"/>
    <col min="5896" max="5896" width="57.85546875" style="120" bestFit="1" customWidth="1"/>
    <col min="5897" max="5897" width="35.28515625" style="120" bestFit="1" customWidth="1"/>
    <col min="5898" max="5898" width="28.140625" style="120" bestFit="1" customWidth="1"/>
    <col min="5899" max="5899" width="33.140625" style="120" bestFit="1" customWidth="1"/>
    <col min="5900" max="5900" width="26" style="120" bestFit="1" customWidth="1"/>
    <col min="5901" max="5901" width="19.140625" style="120" bestFit="1" customWidth="1"/>
    <col min="5902" max="5902" width="10.42578125" style="120" customWidth="1"/>
    <col min="5903" max="5903" width="11.85546875" style="120" customWidth="1"/>
    <col min="5904" max="5904" width="14.7109375" style="120" customWidth="1"/>
    <col min="5905" max="5905" width="9" style="120" bestFit="1" customWidth="1"/>
    <col min="5906" max="6145" width="9.140625" style="120"/>
    <col min="6146" max="6146" width="4.7109375" style="120" bestFit="1" customWidth="1"/>
    <col min="6147" max="6147" width="9.7109375" style="120" bestFit="1" customWidth="1"/>
    <col min="6148" max="6148" width="10" style="120" bestFit="1" customWidth="1"/>
    <col min="6149" max="6149" width="8.85546875" style="120" bestFit="1" customWidth="1"/>
    <col min="6150" max="6150" width="22.85546875" style="120" customWidth="1"/>
    <col min="6151" max="6151" width="59.7109375" style="120" bestFit="1" customWidth="1"/>
    <col min="6152" max="6152" width="57.85546875" style="120" bestFit="1" customWidth="1"/>
    <col min="6153" max="6153" width="35.28515625" style="120" bestFit="1" customWidth="1"/>
    <col min="6154" max="6154" width="28.140625" style="120" bestFit="1" customWidth="1"/>
    <col min="6155" max="6155" width="33.140625" style="120" bestFit="1" customWidth="1"/>
    <col min="6156" max="6156" width="26" style="120" bestFit="1" customWidth="1"/>
    <col min="6157" max="6157" width="19.140625" style="120" bestFit="1" customWidth="1"/>
    <col min="6158" max="6158" width="10.42578125" style="120" customWidth="1"/>
    <col min="6159" max="6159" width="11.85546875" style="120" customWidth="1"/>
    <col min="6160" max="6160" width="14.7109375" style="120" customWidth="1"/>
    <col min="6161" max="6161" width="9" style="120" bestFit="1" customWidth="1"/>
    <col min="6162" max="6401" width="9.140625" style="120"/>
    <col min="6402" max="6402" width="4.7109375" style="120" bestFit="1" customWidth="1"/>
    <col min="6403" max="6403" width="9.7109375" style="120" bestFit="1" customWidth="1"/>
    <col min="6404" max="6404" width="10" style="120" bestFit="1" customWidth="1"/>
    <col min="6405" max="6405" width="8.85546875" style="120" bestFit="1" customWidth="1"/>
    <col min="6406" max="6406" width="22.85546875" style="120" customWidth="1"/>
    <col min="6407" max="6407" width="59.7109375" style="120" bestFit="1" customWidth="1"/>
    <col min="6408" max="6408" width="57.85546875" style="120" bestFit="1" customWidth="1"/>
    <col min="6409" max="6409" width="35.28515625" style="120" bestFit="1" customWidth="1"/>
    <col min="6410" max="6410" width="28.140625" style="120" bestFit="1" customWidth="1"/>
    <col min="6411" max="6411" width="33.140625" style="120" bestFit="1" customWidth="1"/>
    <col min="6412" max="6412" width="26" style="120" bestFit="1" customWidth="1"/>
    <col min="6413" max="6413" width="19.140625" style="120" bestFit="1" customWidth="1"/>
    <col min="6414" max="6414" width="10.42578125" style="120" customWidth="1"/>
    <col min="6415" max="6415" width="11.85546875" style="120" customWidth="1"/>
    <col min="6416" max="6416" width="14.7109375" style="120" customWidth="1"/>
    <col min="6417" max="6417" width="9" style="120" bestFit="1" customWidth="1"/>
    <col min="6418" max="6657" width="9.140625" style="120"/>
    <col min="6658" max="6658" width="4.7109375" style="120" bestFit="1" customWidth="1"/>
    <col min="6659" max="6659" width="9.7109375" style="120" bestFit="1" customWidth="1"/>
    <col min="6660" max="6660" width="10" style="120" bestFit="1" customWidth="1"/>
    <col min="6661" max="6661" width="8.85546875" style="120" bestFit="1" customWidth="1"/>
    <col min="6662" max="6662" width="22.85546875" style="120" customWidth="1"/>
    <col min="6663" max="6663" width="59.7109375" style="120" bestFit="1" customWidth="1"/>
    <col min="6664" max="6664" width="57.85546875" style="120" bestFit="1" customWidth="1"/>
    <col min="6665" max="6665" width="35.28515625" style="120" bestFit="1" customWidth="1"/>
    <col min="6666" max="6666" width="28.140625" style="120" bestFit="1" customWidth="1"/>
    <col min="6667" max="6667" width="33.140625" style="120" bestFit="1" customWidth="1"/>
    <col min="6668" max="6668" width="26" style="120" bestFit="1" customWidth="1"/>
    <col min="6669" max="6669" width="19.140625" style="120" bestFit="1" customWidth="1"/>
    <col min="6670" max="6670" width="10.42578125" style="120" customWidth="1"/>
    <col min="6671" max="6671" width="11.85546875" style="120" customWidth="1"/>
    <col min="6672" max="6672" width="14.7109375" style="120" customWidth="1"/>
    <col min="6673" max="6673" width="9" style="120" bestFit="1" customWidth="1"/>
    <col min="6674" max="6913" width="9.140625" style="120"/>
    <col min="6914" max="6914" width="4.7109375" style="120" bestFit="1" customWidth="1"/>
    <col min="6915" max="6915" width="9.7109375" style="120" bestFit="1" customWidth="1"/>
    <col min="6916" max="6916" width="10" style="120" bestFit="1" customWidth="1"/>
    <col min="6917" max="6917" width="8.85546875" style="120" bestFit="1" customWidth="1"/>
    <col min="6918" max="6918" width="22.85546875" style="120" customWidth="1"/>
    <col min="6919" max="6919" width="59.7109375" style="120" bestFit="1" customWidth="1"/>
    <col min="6920" max="6920" width="57.85546875" style="120" bestFit="1" customWidth="1"/>
    <col min="6921" max="6921" width="35.28515625" style="120" bestFit="1" customWidth="1"/>
    <col min="6922" max="6922" width="28.140625" style="120" bestFit="1" customWidth="1"/>
    <col min="6923" max="6923" width="33.140625" style="120" bestFit="1" customWidth="1"/>
    <col min="6924" max="6924" width="26" style="120" bestFit="1" customWidth="1"/>
    <col min="6925" max="6925" width="19.140625" style="120" bestFit="1" customWidth="1"/>
    <col min="6926" max="6926" width="10.42578125" style="120" customWidth="1"/>
    <col min="6927" max="6927" width="11.85546875" style="120" customWidth="1"/>
    <col min="6928" max="6928" width="14.7109375" style="120" customWidth="1"/>
    <col min="6929" max="6929" width="9" style="120" bestFit="1" customWidth="1"/>
    <col min="6930" max="7169" width="9.140625" style="120"/>
    <col min="7170" max="7170" width="4.7109375" style="120" bestFit="1" customWidth="1"/>
    <col min="7171" max="7171" width="9.7109375" style="120" bestFit="1" customWidth="1"/>
    <col min="7172" max="7172" width="10" style="120" bestFit="1" customWidth="1"/>
    <col min="7173" max="7173" width="8.85546875" style="120" bestFit="1" customWidth="1"/>
    <col min="7174" max="7174" width="22.85546875" style="120" customWidth="1"/>
    <col min="7175" max="7175" width="59.7109375" style="120" bestFit="1" customWidth="1"/>
    <col min="7176" max="7176" width="57.85546875" style="120" bestFit="1" customWidth="1"/>
    <col min="7177" max="7177" width="35.28515625" style="120" bestFit="1" customWidth="1"/>
    <col min="7178" max="7178" width="28.140625" style="120" bestFit="1" customWidth="1"/>
    <col min="7179" max="7179" width="33.140625" style="120" bestFit="1" customWidth="1"/>
    <col min="7180" max="7180" width="26" style="120" bestFit="1" customWidth="1"/>
    <col min="7181" max="7181" width="19.140625" style="120" bestFit="1" customWidth="1"/>
    <col min="7182" max="7182" width="10.42578125" style="120" customWidth="1"/>
    <col min="7183" max="7183" width="11.85546875" style="120" customWidth="1"/>
    <col min="7184" max="7184" width="14.7109375" style="120" customWidth="1"/>
    <col min="7185" max="7185" width="9" style="120" bestFit="1" customWidth="1"/>
    <col min="7186" max="7425" width="9.140625" style="120"/>
    <col min="7426" max="7426" width="4.7109375" style="120" bestFit="1" customWidth="1"/>
    <col min="7427" max="7427" width="9.7109375" style="120" bestFit="1" customWidth="1"/>
    <col min="7428" max="7428" width="10" style="120" bestFit="1" customWidth="1"/>
    <col min="7429" max="7429" width="8.85546875" style="120" bestFit="1" customWidth="1"/>
    <col min="7430" max="7430" width="22.85546875" style="120" customWidth="1"/>
    <col min="7431" max="7431" width="59.7109375" style="120" bestFit="1" customWidth="1"/>
    <col min="7432" max="7432" width="57.85546875" style="120" bestFit="1" customWidth="1"/>
    <col min="7433" max="7433" width="35.28515625" style="120" bestFit="1" customWidth="1"/>
    <col min="7434" max="7434" width="28.140625" style="120" bestFit="1" customWidth="1"/>
    <col min="7435" max="7435" width="33.140625" style="120" bestFit="1" customWidth="1"/>
    <col min="7436" max="7436" width="26" style="120" bestFit="1" customWidth="1"/>
    <col min="7437" max="7437" width="19.140625" style="120" bestFit="1" customWidth="1"/>
    <col min="7438" max="7438" width="10.42578125" style="120" customWidth="1"/>
    <col min="7439" max="7439" width="11.85546875" style="120" customWidth="1"/>
    <col min="7440" max="7440" width="14.7109375" style="120" customWidth="1"/>
    <col min="7441" max="7441" width="9" style="120" bestFit="1" customWidth="1"/>
    <col min="7442" max="7681" width="9.140625" style="120"/>
    <col min="7682" max="7682" width="4.7109375" style="120" bestFit="1" customWidth="1"/>
    <col min="7683" max="7683" width="9.7109375" style="120" bestFit="1" customWidth="1"/>
    <col min="7684" max="7684" width="10" style="120" bestFit="1" customWidth="1"/>
    <col min="7685" max="7685" width="8.85546875" style="120" bestFit="1" customWidth="1"/>
    <col min="7686" max="7686" width="22.85546875" style="120" customWidth="1"/>
    <col min="7687" max="7687" width="59.7109375" style="120" bestFit="1" customWidth="1"/>
    <col min="7688" max="7688" width="57.85546875" style="120" bestFit="1" customWidth="1"/>
    <col min="7689" max="7689" width="35.28515625" style="120" bestFit="1" customWidth="1"/>
    <col min="7690" max="7690" width="28.140625" style="120" bestFit="1" customWidth="1"/>
    <col min="7691" max="7691" width="33.140625" style="120" bestFit="1" customWidth="1"/>
    <col min="7692" max="7692" width="26" style="120" bestFit="1" customWidth="1"/>
    <col min="7693" max="7693" width="19.140625" style="120" bestFit="1" customWidth="1"/>
    <col min="7694" max="7694" width="10.42578125" style="120" customWidth="1"/>
    <col min="7695" max="7695" width="11.85546875" style="120" customWidth="1"/>
    <col min="7696" max="7696" width="14.7109375" style="120" customWidth="1"/>
    <col min="7697" max="7697" width="9" style="120" bestFit="1" customWidth="1"/>
    <col min="7698" max="7937" width="9.140625" style="120"/>
    <col min="7938" max="7938" width="4.7109375" style="120" bestFit="1" customWidth="1"/>
    <col min="7939" max="7939" width="9.7109375" style="120" bestFit="1" customWidth="1"/>
    <col min="7940" max="7940" width="10" style="120" bestFit="1" customWidth="1"/>
    <col min="7941" max="7941" width="8.85546875" style="120" bestFit="1" customWidth="1"/>
    <col min="7942" max="7942" width="22.85546875" style="120" customWidth="1"/>
    <col min="7943" max="7943" width="59.7109375" style="120" bestFit="1" customWidth="1"/>
    <col min="7944" max="7944" width="57.85546875" style="120" bestFit="1" customWidth="1"/>
    <col min="7945" max="7945" width="35.28515625" style="120" bestFit="1" customWidth="1"/>
    <col min="7946" max="7946" width="28.140625" style="120" bestFit="1" customWidth="1"/>
    <col min="7947" max="7947" width="33.140625" style="120" bestFit="1" customWidth="1"/>
    <col min="7948" max="7948" width="26" style="120" bestFit="1" customWidth="1"/>
    <col min="7949" max="7949" width="19.140625" style="120" bestFit="1" customWidth="1"/>
    <col min="7950" max="7950" width="10.42578125" style="120" customWidth="1"/>
    <col min="7951" max="7951" width="11.85546875" style="120" customWidth="1"/>
    <col min="7952" max="7952" width="14.7109375" style="120" customWidth="1"/>
    <col min="7953" max="7953" width="9" style="120" bestFit="1" customWidth="1"/>
    <col min="7954" max="8193" width="9.140625" style="120"/>
    <col min="8194" max="8194" width="4.7109375" style="120" bestFit="1" customWidth="1"/>
    <col min="8195" max="8195" width="9.7109375" style="120" bestFit="1" customWidth="1"/>
    <col min="8196" max="8196" width="10" style="120" bestFit="1" customWidth="1"/>
    <col min="8197" max="8197" width="8.85546875" style="120" bestFit="1" customWidth="1"/>
    <col min="8198" max="8198" width="22.85546875" style="120" customWidth="1"/>
    <col min="8199" max="8199" width="59.7109375" style="120" bestFit="1" customWidth="1"/>
    <col min="8200" max="8200" width="57.85546875" style="120" bestFit="1" customWidth="1"/>
    <col min="8201" max="8201" width="35.28515625" style="120" bestFit="1" customWidth="1"/>
    <col min="8202" max="8202" width="28.140625" style="120" bestFit="1" customWidth="1"/>
    <col min="8203" max="8203" width="33.140625" style="120" bestFit="1" customWidth="1"/>
    <col min="8204" max="8204" width="26" style="120" bestFit="1" customWidth="1"/>
    <col min="8205" max="8205" width="19.140625" style="120" bestFit="1" customWidth="1"/>
    <col min="8206" max="8206" width="10.42578125" style="120" customWidth="1"/>
    <col min="8207" max="8207" width="11.85546875" style="120" customWidth="1"/>
    <col min="8208" max="8208" width="14.7109375" style="120" customWidth="1"/>
    <col min="8209" max="8209" width="9" style="120" bestFit="1" customWidth="1"/>
    <col min="8210" max="8449" width="9.140625" style="120"/>
    <col min="8450" max="8450" width="4.7109375" style="120" bestFit="1" customWidth="1"/>
    <col min="8451" max="8451" width="9.7109375" style="120" bestFit="1" customWidth="1"/>
    <col min="8452" max="8452" width="10" style="120" bestFit="1" customWidth="1"/>
    <col min="8453" max="8453" width="8.85546875" style="120" bestFit="1" customWidth="1"/>
    <col min="8454" max="8454" width="22.85546875" style="120" customWidth="1"/>
    <col min="8455" max="8455" width="59.7109375" style="120" bestFit="1" customWidth="1"/>
    <col min="8456" max="8456" width="57.85546875" style="120" bestFit="1" customWidth="1"/>
    <col min="8457" max="8457" width="35.28515625" style="120" bestFit="1" customWidth="1"/>
    <col min="8458" max="8458" width="28.140625" style="120" bestFit="1" customWidth="1"/>
    <col min="8459" max="8459" width="33.140625" style="120" bestFit="1" customWidth="1"/>
    <col min="8460" max="8460" width="26" style="120" bestFit="1" customWidth="1"/>
    <col min="8461" max="8461" width="19.140625" style="120" bestFit="1" customWidth="1"/>
    <col min="8462" max="8462" width="10.42578125" style="120" customWidth="1"/>
    <col min="8463" max="8463" width="11.85546875" style="120" customWidth="1"/>
    <col min="8464" max="8464" width="14.7109375" style="120" customWidth="1"/>
    <col min="8465" max="8465" width="9" style="120" bestFit="1" customWidth="1"/>
    <col min="8466" max="8705" width="9.140625" style="120"/>
    <col min="8706" max="8706" width="4.7109375" style="120" bestFit="1" customWidth="1"/>
    <col min="8707" max="8707" width="9.7109375" style="120" bestFit="1" customWidth="1"/>
    <col min="8708" max="8708" width="10" style="120" bestFit="1" customWidth="1"/>
    <col min="8709" max="8709" width="8.85546875" style="120" bestFit="1" customWidth="1"/>
    <col min="8710" max="8710" width="22.85546875" style="120" customWidth="1"/>
    <col min="8711" max="8711" width="59.7109375" style="120" bestFit="1" customWidth="1"/>
    <col min="8712" max="8712" width="57.85546875" style="120" bestFit="1" customWidth="1"/>
    <col min="8713" max="8713" width="35.28515625" style="120" bestFit="1" customWidth="1"/>
    <col min="8714" max="8714" width="28.140625" style="120" bestFit="1" customWidth="1"/>
    <col min="8715" max="8715" width="33.140625" style="120" bestFit="1" customWidth="1"/>
    <col min="8716" max="8716" width="26" style="120" bestFit="1" customWidth="1"/>
    <col min="8717" max="8717" width="19.140625" style="120" bestFit="1" customWidth="1"/>
    <col min="8718" max="8718" width="10.42578125" style="120" customWidth="1"/>
    <col min="8719" max="8719" width="11.85546875" style="120" customWidth="1"/>
    <col min="8720" max="8720" width="14.7109375" style="120" customWidth="1"/>
    <col min="8721" max="8721" width="9" style="120" bestFit="1" customWidth="1"/>
    <col min="8722" max="8961" width="9.140625" style="120"/>
    <col min="8962" max="8962" width="4.7109375" style="120" bestFit="1" customWidth="1"/>
    <col min="8963" max="8963" width="9.7109375" style="120" bestFit="1" customWidth="1"/>
    <col min="8964" max="8964" width="10" style="120" bestFit="1" customWidth="1"/>
    <col min="8965" max="8965" width="8.85546875" style="120" bestFit="1" customWidth="1"/>
    <col min="8966" max="8966" width="22.85546875" style="120" customWidth="1"/>
    <col min="8967" max="8967" width="59.7109375" style="120" bestFit="1" customWidth="1"/>
    <col min="8968" max="8968" width="57.85546875" style="120" bestFit="1" customWidth="1"/>
    <col min="8969" max="8969" width="35.28515625" style="120" bestFit="1" customWidth="1"/>
    <col min="8970" max="8970" width="28.140625" style="120" bestFit="1" customWidth="1"/>
    <col min="8971" max="8971" width="33.140625" style="120" bestFit="1" customWidth="1"/>
    <col min="8972" max="8972" width="26" style="120" bestFit="1" customWidth="1"/>
    <col min="8973" max="8973" width="19.140625" style="120" bestFit="1" customWidth="1"/>
    <col min="8974" max="8974" width="10.42578125" style="120" customWidth="1"/>
    <col min="8975" max="8975" width="11.85546875" style="120" customWidth="1"/>
    <col min="8976" max="8976" width="14.7109375" style="120" customWidth="1"/>
    <col min="8977" max="8977" width="9" style="120" bestFit="1" customWidth="1"/>
    <col min="8978" max="9217" width="9.140625" style="120"/>
    <col min="9218" max="9218" width="4.7109375" style="120" bestFit="1" customWidth="1"/>
    <col min="9219" max="9219" width="9.7109375" style="120" bestFit="1" customWidth="1"/>
    <col min="9220" max="9220" width="10" style="120" bestFit="1" customWidth="1"/>
    <col min="9221" max="9221" width="8.85546875" style="120" bestFit="1" customWidth="1"/>
    <col min="9222" max="9222" width="22.85546875" style="120" customWidth="1"/>
    <col min="9223" max="9223" width="59.7109375" style="120" bestFit="1" customWidth="1"/>
    <col min="9224" max="9224" width="57.85546875" style="120" bestFit="1" customWidth="1"/>
    <col min="9225" max="9225" width="35.28515625" style="120" bestFit="1" customWidth="1"/>
    <col min="9226" max="9226" width="28.140625" style="120" bestFit="1" customWidth="1"/>
    <col min="9227" max="9227" width="33.140625" style="120" bestFit="1" customWidth="1"/>
    <col min="9228" max="9228" width="26" style="120" bestFit="1" customWidth="1"/>
    <col min="9229" max="9229" width="19.140625" style="120" bestFit="1" customWidth="1"/>
    <col min="9230" max="9230" width="10.42578125" style="120" customWidth="1"/>
    <col min="9231" max="9231" width="11.85546875" style="120" customWidth="1"/>
    <col min="9232" max="9232" width="14.7109375" style="120" customWidth="1"/>
    <col min="9233" max="9233" width="9" style="120" bestFit="1" customWidth="1"/>
    <col min="9234" max="9473" width="9.140625" style="120"/>
    <col min="9474" max="9474" width="4.7109375" style="120" bestFit="1" customWidth="1"/>
    <col min="9475" max="9475" width="9.7109375" style="120" bestFit="1" customWidth="1"/>
    <col min="9476" max="9476" width="10" style="120" bestFit="1" customWidth="1"/>
    <col min="9477" max="9477" width="8.85546875" style="120" bestFit="1" customWidth="1"/>
    <col min="9478" max="9478" width="22.85546875" style="120" customWidth="1"/>
    <col min="9479" max="9479" width="59.7109375" style="120" bestFit="1" customWidth="1"/>
    <col min="9480" max="9480" width="57.85546875" style="120" bestFit="1" customWidth="1"/>
    <col min="9481" max="9481" width="35.28515625" style="120" bestFit="1" customWidth="1"/>
    <col min="9482" max="9482" width="28.140625" style="120" bestFit="1" customWidth="1"/>
    <col min="9483" max="9483" width="33.140625" style="120" bestFit="1" customWidth="1"/>
    <col min="9484" max="9484" width="26" style="120" bestFit="1" customWidth="1"/>
    <col min="9485" max="9485" width="19.140625" style="120" bestFit="1" customWidth="1"/>
    <col min="9486" max="9486" width="10.42578125" style="120" customWidth="1"/>
    <col min="9487" max="9487" width="11.85546875" style="120" customWidth="1"/>
    <col min="9488" max="9488" width="14.7109375" style="120" customWidth="1"/>
    <col min="9489" max="9489" width="9" style="120" bestFit="1" customWidth="1"/>
    <col min="9490" max="9729" width="9.140625" style="120"/>
    <col min="9730" max="9730" width="4.7109375" style="120" bestFit="1" customWidth="1"/>
    <col min="9731" max="9731" width="9.7109375" style="120" bestFit="1" customWidth="1"/>
    <col min="9732" max="9732" width="10" style="120" bestFit="1" customWidth="1"/>
    <col min="9733" max="9733" width="8.85546875" style="120" bestFit="1" customWidth="1"/>
    <col min="9734" max="9734" width="22.85546875" style="120" customWidth="1"/>
    <col min="9735" max="9735" width="59.7109375" style="120" bestFit="1" customWidth="1"/>
    <col min="9736" max="9736" width="57.85546875" style="120" bestFit="1" customWidth="1"/>
    <col min="9737" max="9737" width="35.28515625" style="120" bestFit="1" customWidth="1"/>
    <col min="9738" max="9738" width="28.140625" style="120" bestFit="1" customWidth="1"/>
    <col min="9739" max="9739" width="33.140625" style="120" bestFit="1" customWidth="1"/>
    <col min="9740" max="9740" width="26" style="120" bestFit="1" customWidth="1"/>
    <col min="9741" max="9741" width="19.140625" style="120" bestFit="1" customWidth="1"/>
    <col min="9742" max="9742" width="10.42578125" style="120" customWidth="1"/>
    <col min="9743" max="9743" width="11.85546875" style="120" customWidth="1"/>
    <col min="9744" max="9744" width="14.7109375" style="120" customWidth="1"/>
    <col min="9745" max="9745" width="9" style="120" bestFit="1" customWidth="1"/>
    <col min="9746" max="9985" width="9.140625" style="120"/>
    <col min="9986" max="9986" width="4.7109375" style="120" bestFit="1" customWidth="1"/>
    <col min="9987" max="9987" width="9.7109375" style="120" bestFit="1" customWidth="1"/>
    <col min="9988" max="9988" width="10" style="120" bestFit="1" customWidth="1"/>
    <col min="9989" max="9989" width="8.85546875" style="120" bestFit="1" customWidth="1"/>
    <col min="9990" max="9990" width="22.85546875" style="120" customWidth="1"/>
    <col min="9991" max="9991" width="59.7109375" style="120" bestFit="1" customWidth="1"/>
    <col min="9992" max="9992" width="57.85546875" style="120" bestFit="1" customWidth="1"/>
    <col min="9993" max="9993" width="35.28515625" style="120" bestFit="1" customWidth="1"/>
    <col min="9994" max="9994" width="28.140625" style="120" bestFit="1" customWidth="1"/>
    <col min="9995" max="9995" width="33.140625" style="120" bestFit="1" customWidth="1"/>
    <col min="9996" max="9996" width="26" style="120" bestFit="1" customWidth="1"/>
    <col min="9997" max="9997" width="19.140625" style="120" bestFit="1" customWidth="1"/>
    <col min="9998" max="9998" width="10.42578125" style="120" customWidth="1"/>
    <col min="9999" max="9999" width="11.85546875" style="120" customWidth="1"/>
    <col min="10000" max="10000" width="14.7109375" style="120" customWidth="1"/>
    <col min="10001" max="10001" width="9" style="120" bestFit="1" customWidth="1"/>
    <col min="10002" max="10241" width="9.140625" style="120"/>
    <col min="10242" max="10242" width="4.7109375" style="120" bestFit="1" customWidth="1"/>
    <col min="10243" max="10243" width="9.7109375" style="120" bestFit="1" customWidth="1"/>
    <col min="10244" max="10244" width="10" style="120" bestFit="1" customWidth="1"/>
    <col min="10245" max="10245" width="8.85546875" style="120" bestFit="1" customWidth="1"/>
    <col min="10246" max="10246" width="22.85546875" style="120" customWidth="1"/>
    <col min="10247" max="10247" width="59.7109375" style="120" bestFit="1" customWidth="1"/>
    <col min="10248" max="10248" width="57.85546875" style="120" bestFit="1" customWidth="1"/>
    <col min="10249" max="10249" width="35.28515625" style="120" bestFit="1" customWidth="1"/>
    <col min="10250" max="10250" width="28.140625" style="120" bestFit="1" customWidth="1"/>
    <col min="10251" max="10251" width="33.140625" style="120" bestFit="1" customWidth="1"/>
    <col min="10252" max="10252" width="26" style="120" bestFit="1" customWidth="1"/>
    <col min="10253" max="10253" width="19.140625" style="120" bestFit="1" customWidth="1"/>
    <col min="10254" max="10254" width="10.42578125" style="120" customWidth="1"/>
    <col min="10255" max="10255" width="11.85546875" style="120" customWidth="1"/>
    <col min="10256" max="10256" width="14.7109375" style="120" customWidth="1"/>
    <col min="10257" max="10257" width="9" style="120" bestFit="1" customWidth="1"/>
    <col min="10258" max="10497" width="9.140625" style="120"/>
    <col min="10498" max="10498" width="4.7109375" style="120" bestFit="1" customWidth="1"/>
    <col min="10499" max="10499" width="9.7109375" style="120" bestFit="1" customWidth="1"/>
    <col min="10500" max="10500" width="10" style="120" bestFit="1" customWidth="1"/>
    <col min="10501" max="10501" width="8.85546875" style="120" bestFit="1" customWidth="1"/>
    <col min="10502" max="10502" width="22.85546875" style="120" customWidth="1"/>
    <col min="10503" max="10503" width="59.7109375" style="120" bestFit="1" customWidth="1"/>
    <col min="10504" max="10504" width="57.85546875" style="120" bestFit="1" customWidth="1"/>
    <col min="10505" max="10505" width="35.28515625" style="120" bestFit="1" customWidth="1"/>
    <col min="10506" max="10506" width="28.140625" style="120" bestFit="1" customWidth="1"/>
    <col min="10507" max="10507" width="33.140625" style="120" bestFit="1" customWidth="1"/>
    <col min="10508" max="10508" width="26" style="120" bestFit="1" customWidth="1"/>
    <col min="10509" max="10509" width="19.140625" style="120" bestFit="1" customWidth="1"/>
    <col min="10510" max="10510" width="10.42578125" style="120" customWidth="1"/>
    <col min="10511" max="10511" width="11.85546875" style="120" customWidth="1"/>
    <col min="10512" max="10512" width="14.7109375" style="120" customWidth="1"/>
    <col min="10513" max="10513" width="9" style="120" bestFit="1" customWidth="1"/>
    <col min="10514" max="10753" width="9.140625" style="120"/>
    <col min="10754" max="10754" width="4.7109375" style="120" bestFit="1" customWidth="1"/>
    <col min="10755" max="10755" width="9.7109375" style="120" bestFit="1" customWidth="1"/>
    <col min="10756" max="10756" width="10" style="120" bestFit="1" customWidth="1"/>
    <col min="10757" max="10757" width="8.85546875" style="120" bestFit="1" customWidth="1"/>
    <col min="10758" max="10758" width="22.85546875" style="120" customWidth="1"/>
    <col min="10759" max="10759" width="59.7109375" style="120" bestFit="1" customWidth="1"/>
    <col min="10760" max="10760" width="57.85546875" style="120" bestFit="1" customWidth="1"/>
    <col min="10761" max="10761" width="35.28515625" style="120" bestFit="1" customWidth="1"/>
    <col min="10762" max="10762" width="28.140625" style="120" bestFit="1" customWidth="1"/>
    <col min="10763" max="10763" width="33.140625" style="120" bestFit="1" customWidth="1"/>
    <col min="10764" max="10764" width="26" style="120" bestFit="1" customWidth="1"/>
    <col min="10765" max="10765" width="19.140625" style="120" bestFit="1" customWidth="1"/>
    <col min="10766" max="10766" width="10.42578125" style="120" customWidth="1"/>
    <col min="10767" max="10767" width="11.85546875" style="120" customWidth="1"/>
    <col min="10768" max="10768" width="14.7109375" style="120" customWidth="1"/>
    <col min="10769" max="10769" width="9" style="120" bestFit="1" customWidth="1"/>
    <col min="10770" max="11009" width="9.140625" style="120"/>
    <col min="11010" max="11010" width="4.7109375" style="120" bestFit="1" customWidth="1"/>
    <col min="11011" max="11011" width="9.7109375" style="120" bestFit="1" customWidth="1"/>
    <col min="11012" max="11012" width="10" style="120" bestFit="1" customWidth="1"/>
    <col min="11013" max="11013" width="8.85546875" style="120" bestFit="1" customWidth="1"/>
    <col min="11014" max="11014" width="22.85546875" style="120" customWidth="1"/>
    <col min="11015" max="11015" width="59.7109375" style="120" bestFit="1" customWidth="1"/>
    <col min="11016" max="11016" width="57.85546875" style="120" bestFit="1" customWidth="1"/>
    <col min="11017" max="11017" width="35.28515625" style="120" bestFit="1" customWidth="1"/>
    <col min="11018" max="11018" width="28.140625" style="120" bestFit="1" customWidth="1"/>
    <col min="11019" max="11019" width="33.140625" style="120" bestFit="1" customWidth="1"/>
    <col min="11020" max="11020" width="26" style="120" bestFit="1" customWidth="1"/>
    <col min="11021" max="11021" width="19.140625" style="120" bestFit="1" customWidth="1"/>
    <col min="11022" max="11022" width="10.42578125" style="120" customWidth="1"/>
    <col min="11023" max="11023" width="11.85546875" style="120" customWidth="1"/>
    <col min="11024" max="11024" width="14.7109375" style="120" customWidth="1"/>
    <col min="11025" max="11025" width="9" style="120" bestFit="1" customWidth="1"/>
    <col min="11026" max="11265" width="9.140625" style="120"/>
    <col min="11266" max="11266" width="4.7109375" style="120" bestFit="1" customWidth="1"/>
    <col min="11267" max="11267" width="9.7109375" style="120" bestFit="1" customWidth="1"/>
    <col min="11268" max="11268" width="10" style="120" bestFit="1" customWidth="1"/>
    <col min="11269" max="11269" width="8.85546875" style="120" bestFit="1" customWidth="1"/>
    <col min="11270" max="11270" width="22.85546875" style="120" customWidth="1"/>
    <col min="11271" max="11271" width="59.7109375" style="120" bestFit="1" customWidth="1"/>
    <col min="11272" max="11272" width="57.85546875" style="120" bestFit="1" customWidth="1"/>
    <col min="11273" max="11273" width="35.28515625" style="120" bestFit="1" customWidth="1"/>
    <col min="11274" max="11274" width="28.140625" style="120" bestFit="1" customWidth="1"/>
    <col min="11275" max="11275" width="33.140625" style="120" bestFit="1" customWidth="1"/>
    <col min="11276" max="11276" width="26" style="120" bestFit="1" customWidth="1"/>
    <col min="11277" max="11277" width="19.140625" style="120" bestFit="1" customWidth="1"/>
    <col min="11278" max="11278" width="10.42578125" style="120" customWidth="1"/>
    <col min="11279" max="11279" width="11.85546875" style="120" customWidth="1"/>
    <col min="11280" max="11280" width="14.7109375" style="120" customWidth="1"/>
    <col min="11281" max="11281" width="9" style="120" bestFit="1" customWidth="1"/>
    <col min="11282" max="11521" width="9.140625" style="120"/>
    <col min="11522" max="11522" width="4.7109375" style="120" bestFit="1" customWidth="1"/>
    <col min="11523" max="11523" width="9.7109375" style="120" bestFit="1" customWidth="1"/>
    <col min="11524" max="11524" width="10" style="120" bestFit="1" customWidth="1"/>
    <col min="11525" max="11525" width="8.85546875" style="120" bestFit="1" customWidth="1"/>
    <col min="11526" max="11526" width="22.85546875" style="120" customWidth="1"/>
    <col min="11527" max="11527" width="59.7109375" style="120" bestFit="1" customWidth="1"/>
    <col min="11528" max="11528" width="57.85546875" style="120" bestFit="1" customWidth="1"/>
    <col min="11529" max="11529" width="35.28515625" style="120" bestFit="1" customWidth="1"/>
    <col min="11530" max="11530" width="28.140625" style="120" bestFit="1" customWidth="1"/>
    <col min="11531" max="11531" width="33.140625" style="120" bestFit="1" customWidth="1"/>
    <col min="11532" max="11532" width="26" style="120" bestFit="1" customWidth="1"/>
    <col min="11533" max="11533" width="19.140625" style="120" bestFit="1" customWidth="1"/>
    <col min="11534" max="11534" width="10.42578125" style="120" customWidth="1"/>
    <col min="11535" max="11535" width="11.85546875" style="120" customWidth="1"/>
    <col min="11536" max="11536" width="14.7109375" style="120" customWidth="1"/>
    <col min="11537" max="11537" width="9" style="120" bestFit="1" customWidth="1"/>
    <col min="11538" max="11777" width="9.140625" style="120"/>
    <col min="11778" max="11778" width="4.7109375" style="120" bestFit="1" customWidth="1"/>
    <col min="11779" max="11779" width="9.7109375" style="120" bestFit="1" customWidth="1"/>
    <col min="11780" max="11780" width="10" style="120" bestFit="1" customWidth="1"/>
    <col min="11781" max="11781" width="8.85546875" style="120" bestFit="1" customWidth="1"/>
    <col min="11782" max="11782" width="22.85546875" style="120" customWidth="1"/>
    <col min="11783" max="11783" width="59.7109375" style="120" bestFit="1" customWidth="1"/>
    <col min="11784" max="11784" width="57.85546875" style="120" bestFit="1" customWidth="1"/>
    <col min="11785" max="11785" width="35.28515625" style="120" bestFit="1" customWidth="1"/>
    <col min="11786" max="11786" width="28.140625" style="120" bestFit="1" customWidth="1"/>
    <col min="11787" max="11787" width="33.140625" style="120" bestFit="1" customWidth="1"/>
    <col min="11788" max="11788" width="26" style="120" bestFit="1" customWidth="1"/>
    <col min="11789" max="11789" width="19.140625" style="120" bestFit="1" customWidth="1"/>
    <col min="11790" max="11790" width="10.42578125" style="120" customWidth="1"/>
    <col min="11791" max="11791" width="11.85546875" style="120" customWidth="1"/>
    <col min="11792" max="11792" width="14.7109375" style="120" customWidth="1"/>
    <col min="11793" max="11793" width="9" style="120" bestFit="1" customWidth="1"/>
    <col min="11794" max="12033" width="9.140625" style="120"/>
    <col min="12034" max="12034" width="4.7109375" style="120" bestFit="1" customWidth="1"/>
    <col min="12035" max="12035" width="9.7109375" style="120" bestFit="1" customWidth="1"/>
    <col min="12036" max="12036" width="10" style="120" bestFit="1" customWidth="1"/>
    <col min="12037" max="12037" width="8.85546875" style="120" bestFit="1" customWidth="1"/>
    <col min="12038" max="12038" width="22.85546875" style="120" customWidth="1"/>
    <col min="12039" max="12039" width="59.7109375" style="120" bestFit="1" customWidth="1"/>
    <col min="12040" max="12040" width="57.85546875" style="120" bestFit="1" customWidth="1"/>
    <col min="12041" max="12041" width="35.28515625" style="120" bestFit="1" customWidth="1"/>
    <col min="12042" max="12042" width="28.140625" style="120" bestFit="1" customWidth="1"/>
    <col min="12043" max="12043" width="33.140625" style="120" bestFit="1" customWidth="1"/>
    <col min="12044" max="12044" width="26" style="120" bestFit="1" customWidth="1"/>
    <col min="12045" max="12045" width="19.140625" style="120" bestFit="1" customWidth="1"/>
    <col min="12046" max="12046" width="10.42578125" style="120" customWidth="1"/>
    <col min="12047" max="12047" width="11.85546875" style="120" customWidth="1"/>
    <col min="12048" max="12048" width="14.7109375" style="120" customWidth="1"/>
    <col min="12049" max="12049" width="9" style="120" bestFit="1" customWidth="1"/>
    <col min="12050" max="12289" width="9.140625" style="120"/>
    <col min="12290" max="12290" width="4.7109375" style="120" bestFit="1" customWidth="1"/>
    <col min="12291" max="12291" width="9.7109375" style="120" bestFit="1" customWidth="1"/>
    <col min="12292" max="12292" width="10" style="120" bestFit="1" customWidth="1"/>
    <col min="12293" max="12293" width="8.85546875" style="120" bestFit="1" customWidth="1"/>
    <col min="12294" max="12294" width="22.85546875" style="120" customWidth="1"/>
    <col min="12295" max="12295" width="59.7109375" style="120" bestFit="1" customWidth="1"/>
    <col min="12296" max="12296" width="57.85546875" style="120" bestFit="1" customWidth="1"/>
    <col min="12297" max="12297" width="35.28515625" style="120" bestFit="1" customWidth="1"/>
    <col min="12298" max="12298" width="28.140625" style="120" bestFit="1" customWidth="1"/>
    <col min="12299" max="12299" width="33.140625" style="120" bestFit="1" customWidth="1"/>
    <col min="12300" max="12300" width="26" style="120" bestFit="1" customWidth="1"/>
    <col min="12301" max="12301" width="19.140625" style="120" bestFit="1" customWidth="1"/>
    <col min="12302" max="12302" width="10.42578125" style="120" customWidth="1"/>
    <col min="12303" max="12303" width="11.85546875" style="120" customWidth="1"/>
    <col min="12304" max="12304" width="14.7109375" style="120" customWidth="1"/>
    <col min="12305" max="12305" width="9" style="120" bestFit="1" customWidth="1"/>
    <col min="12306" max="12545" width="9.140625" style="120"/>
    <col min="12546" max="12546" width="4.7109375" style="120" bestFit="1" customWidth="1"/>
    <col min="12547" max="12547" width="9.7109375" style="120" bestFit="1" customWidth="1"/>
    <col min="12548" max="12548" width="10" style="120" bestFit="1" customWidth="1"/>
    <col min="12549" max="12549" width="8.85546875" style="120" bestFit="1" customWidth="1"/>
    <col min="12550" max="12550" width="22.85546875" style="120" customWidth="1"/>
    <col min="12551" max="12551" width="59.7109375" style="120" bestFit="1" customWidth="1"/>
    <col min="12552" max="12552" width="57.85546875" style="120" bestFit="1" customWidth="1"/>
    <col min="12553" max="12553" width="35.28515625" style="120" bestFit="1" customWidth="1"/>
    <col min="12554" max="12554" width="28.140625" style="120" bestFit="1" customWidth="1"/>
    <col min="12555" max="12555" width="33.140625" style="120" bestFit="1" customWidth="1"/>
    <col min="12556" max="12556" width="26" style="120" bestFit="1" customWidth="1"/>
    <col min="12557" max="12557" width="19.140625" style="120" bestFit="1" customWidth="1"/>
    <col min="12558" max="12558" width="10.42578125" style="120" customWidth="1"/>
    <col min="12559" max="12559" width="11.85546875" style="120" customWidth="1"/>
    <col min="12560" max="12560" width="14.7109375" style="120" customWidth="1"/>
    <col min="12561" max="12561" width="9" style="120" bestFit="1" customWidth="1"/>
    <col min="12562" max="12801" width="9.140625" style="120"/>
    <col min="12802" max="12802" width="4.7109375" style="120" bestFit="1" customWidth="1"/>
    <col min="12803" max="12803" width="9.7109375" style="120" bestFit="1" customWidth="1"/>
    <col min="12804" max="12804" width="10" style="120" bestFit="1" customWidth="1"/>
    <col min="12805" max="12805" width="8.85546875" style="120" bestFit="1" customWidth="1"/>
    <col min="12806" max="12806" width="22.85546875" style="120" customWidth="1"/>
    <col min="12807" max="12807" width="59.7109375" style="120" bestFit="1" customWidth="1"/>
    <col min="12808" max="12808" width="57.85546875" style="120" bestFit="1" customWidth="1"/>
    <col min="12809" max="12809" width="35.28515625" style="120" bestFit="1" customWidth="1"/>
    <col min="12810" max="12810" width="28.140625" style="120" bestFit="1" customWidth="1"/>
    <col min="12811" max="12811" width="33.140625" style="120" bestFit="1" customWidth="1"/>
    <col min="12812" max="12812" width="26" style="120" bestFit="1" customWidth="1"/>
    <col min="12813" max="12813" width="19.140625" style="120" bestFit="1" customWidth="1"/>
    <col min="12814" max="12814" width="10.42578125" style="120" customWidth="1"/>
    <col min="12815" max="12815" width="11.85546875" style="120" customWidth="1"/>
    <col min="12816" max="12816" width="14.7109375" style="120" customWidth="1"/>
    <col min="12817" max="12817" width="9" style="120" bestFit="1" customWidth="1"/>
    <col min="12818" max="13057" width="9.140625" style="120"/>
    <col min="13058" max="13058" width="4.7109375" style="120" bestFit="1" customWidth="1"/>
    <col min="13059" max="13059" width="9.7109375" style="120" bestFit="1" customWidth="1"/>
    <col min="13060" max="13060" width="10" style="120" bestFit="1" customWidth="1"/>
    <col min="13061" max="13061" width="8.85546875" style="120" bestFit="1" customWidth="1"/>
    <col min="13062" max="13062" width="22.85546875" style="120" customWidth="1"/>
    <col min="13063" max="13063" width="59.7109375" style="120" bestFit="1" customWidth="1"/>
    <col min="13064" max="13064" width="57.85546875" style="120" bestFit="1" customWidth="1"/>
    <col min="13065" max="13065" width="35.28515625" style="120" bestFit="1" customWidth="1"/>
    <col min="13066" max="13066" width="28.140625" style="120" bestFit="1" customWidth="1"/>
    <col min="13067" max="13067" width="33.140625" style="120" bestFit="1" customWidth="1"/>
    <col min="13068" max="13068" width="26" style="120" bestFit="1" customWidth="1"/>
    <col min="13069" max="13069" width="19.140625" style="120" bestFit="1" customWidth="1"/>
    <col min="13070" max="13070" width="10.42578125" style="120" customWidth="1"/>
    <col min="13071" max="13071" width="11.85546875" style="120" customWidth="1"/>
    <col min="13072" max="13072" width="14.7109375" style="120" customWidth="1"/>
    <col min="13073" max="13073" width="9" style="120" bestFit="1" customWidth="1"/>
    <col min="13074" max="13313" width="9.140625" style="120"/>
    <col min="13314" max="13314" width="4.7109375" style="120" bestFit="1" customWidth="1"/>
    <col min="13315" max="13315" width="9.7109375" style="120" bestFit="1" customWidth="1"/>
    <col min="13316" max="13316" width="10" style="120" bestFit="1" customWidth="1"/>
    <col min="13317" max="13317" width="8.85546875" style="120" bestFit="1" customWidth="1"/>
    <col min="13318" max="13318" width="22.85546875" style="120" customWidth="1"/>
    <col min="13319" max="13319" width="59.7109375" style="120" bestFit="1" customWidth="1"/>
    <col min="13320" max="13320" width="57.85546875" style="120" bestFit="1" customWidth="1"/>
    <col min="13321" max="13321" width="35.28515625" style="120" bestFit="1" customWidth="1"/>
    <col min="13322" max="13322" width="28.140625" style="120" bestFit="1" customWidth="1"/>
    <col min="13323" max="13323" width="33.140625" style="120" bestFit="1" customWidth="1"/>
    <col min="13324" max="13324" width="26" style="120" bestFit="1" customWidth="1"/>
    <col min="13325" max="13325" width="19.140625" style="120" bestFit="1" customWidth="1"/>
    <col min="13326" max="13326" width="10.42578125" style="120" customWidth="1"/>
    <col min="13327" max="13327" width="11.85546875" style="120" customWidth="1"/>
    <col min="13328" max="13328" width="14.7109375" style="120" customWidth="1"/>
    <col min="13329" max="13329" width="9" style="120" bestFit="1" customWidth="1"/>
    <col min="13330" max="13569" width="9.140625" style="120"/>
    <col min="13570" max="13570" width="4.7109375" style="120" bestFit="1" customWidth="1"/>
    <col min="13571" max="13571" width="9.7109375" style="120" bestFit="1" customWidth="1"/>
    <col min="13572" max="13572" width="10" style="120" bestFit="1" customWidth="1"/>
    <col min="13573" max="13573" width="8.85546875" style="120" bestFit="1" customWidth="1"/>
    <col min="13574" max="13574" width="22.85546875" style="120" customWidth="1"/>
    <col min="13575" max="13575" width="59.7109375" style="120" bestFit="1" customWidth="1"/>
    <col min="13576" max="13576" width="57.85546875" style="120" bestFit="1" customWidth="1"/>
    <col min="13577" max="13577" width="35.28515625" style="120" bestFit="1" customWidth="1"/>
    <col min="13578" max="13578" width="28.140625" style="120" bestFit="1" customWidth="1"/>
    <col min="13579" max="13579" width="33.140625" style="120" bestFit="1" customWidth="1"/>
    <col min="13580" max="13580" width="26" style="120" bestFit="1" customWidth="1"/>
    <col min="13581" max="13581" width="19.140625" style="120" bestFit="1" customWidth="1"/>
    <col min="13582" max="13582" width="10.42578125" style="120" customWidth="1"/>
    <col min="13583" max="13583" width="11.85546875" style="120" customWidth="1"/>
    <col min="13584" max="13584" width="14.7109375" style="120" customWidth="1"/>
    <col min="13585" max="13585" width="9" style="120" bestFit="1" customWidth="1"/>
    <col min="13586" max="13825" width="9.140625" style="120"/>
    <col min="13826" max="13826" width="4.7109375" style="120" bestFit="1" customWidth="1"/>
    <col min="13827" max="13827" width="9.7109375" style="120" bestFit="1" customWidth="1"/>
    <col min="13828" max="13828" width="10" style="120" bestFit="1" customWidth="1"/>
    <col min="13829" max="13829" width="8.85546875" style="120" bestFit="1" customWidth="1"/>
    <col min="13830" max="13830" width="22.85546875" style="120" customWidth="1"/>
    <col min="13831" max="13831" width="59.7109375" style="120" bestFit="1" customWidth="1"/>
    <col min="13832" max="13832" width="57.85546875" style="120" bestFit="1" customWidth="1"/>
    <col min="13833" max="13833" width="35.28515625" style="120" bestFit="1" customWidth="1"/>
    <col min="13834" max="13834" width="28.140625" style="120" bestFit="1" customWidth="1"/>
    <col min="13835" max="13835" width="33.140625" style="120" bestFit="1" customWidth="1"/>
    <col min="13836" max="13836" width="26" style="120" bestFit="1" customWidth="1"/>
    <col min="13837" max="13837" width="19.140625" style="120" bestFit="1" customWidth="1"/>
    <col min="13838" max="13838" width="10.42578125" style="120" customWidth="1"/>
    <col min="13839" max="13839" width="11.85546875" style="120" customWidth="1"/>
    <col min="13840" max="13840" width="14.7109375" style="120" customWidth="1"/>
    <col min="13841" max="13841" width="9" style="120" bestFit="1" customWidth="1"/>
    <col min="13842" max="14081" width="9.140625" style="120"/>
    <col min="14082" max="14082" width="4.7109375" style="120" bestFit="1" customWidth="1"/>
    <col min="14083" max="14083" width="9.7109375" style="120" bestFit="1" customWidth="1"/>
    <col min="14084" max="14084" width="10" style="120" bestFit="1" customWidth="1"/>
    <col min="14085" max="14085" width="8.85546875" style="120" bestFit="1" customWidth="1"/>
    <col min="14086" max="14086" width="22.85546875" style="120" customWidth="1"/>
    <col min="14087" max="14087" width="59.7109375" style="120" bestFit="1" customWidth="1"/>
    <col min="14088" max="14088" width="57.85546875" style="120" bestFit="1" customWidth="1"/>
    <col min="14089" max="14089" width="35.28515625" style="120" bestFit="1" customWidth="1"/>
    <col min="14090" max="14090" width="28.140625" style="120" bestFit="1" customWidth="1"/>
    <col min="14091" max="14091" width="33.140625" style="120" bestFit="1" customWidth="1"/>
    <col min="14092" max="14092" width="26" style="120" bestFit="1" customWidth="1"/>
    <col min="14093" max="14093" width="19.140625" style="120" bestFit="1" customWidth="1"/>
    <col min="14094" max="14094" width="10.42578125" style="120" customWidth="1"/>
    <col min="14095" max="14095" width="11.85546875" style="120" customWidth="1"/>
    <col min="14096" max="14096" width="14.7109375" style="120" customWidth="1"/>
    <col min="14097" max="14097" width="9" style="120" bestFit="1" customWidth="1"/>
    <col min="14098" max="14337" width="9.140625" style="120"/>
    <col min="14338" max="14338" width="4.7109375" style="120" bestFit="1" customWidth="1"/>
    <col min="14339" max="14339" width="9.7109375" style="120" bestFit="1" customWidth="1"/>
    <col min="14340" max="14340" width="10" style="120" bestFit="1" customWidth="1"/>
    <col min="14341" max="14341" width="8.85546875" style="120" bestFit="1" customWidth="1"/>
    <col min="14342" max="14342" width="22.85546875" style="120" customWidth="1"/>
    <col min="14343" max="14343" width="59.7109375" style="120" bestFit="1" customWidth="1"/>
    <col min="14344" max="14344" width="57.85546875" style="120" bestFit="1" customWidth="1"/>
    <col min="14345" max="14345" width="35.28515625" style="120" bestFit="1" customWidth="1"/>
    <col min="14346" max="14346" width="28.140625" style="120" bestFit="1" customWidth="1"/>
    <col min="14347" max="14347" width="33.140625" style="120" bestFit="1" customWidth="1"/>
    <col min="14348" max="14348" width="26" style="120" bestFit="1" customWidth="1"/>
    <col min="14349" max="14349" width="19.140625" style="120" bestFit="1" customWidth="1"/>
    <col min="14350" max="14350" width="10.42578125" style="120" customWidth="1"/>
    <col min="14351" max="14351" width="11.85546875" style="120" customWidth="1"/>
    <col min="14352" max="14352" width="14.7109375" style="120" customWidth="1"/>
    <col min="14353" max="14353" width="9" style="120" bestFit="1" customWidth="1"/>
    <col min="14354" max="14593" width="9.140625" style="120"/>
    <col min="14594" max="14594" width="4.7109375" style="120" bestFit="1" customWidth="1"/>
    <col min="14595" max="14595" width="9.7109375" style="120" bestFit="1" customWidth="1"/>
    <col min="14596" max="14596" width="10" style="120" bestFit="1" customWidth="1"/>
    <col min="14597" max="14597" width="8.85546875" style="120" bestFit="1" customWidth="1"/>
    <col min="14598" max="14598" width="22.85546875" style="120" customWidth="1"/>
    <col min="14599" max="14599" width="59.7109375" style="120" bestFit="1" customWidth="1"/>
    <col min="14600" max="14600" width="57.85546875" style="120" bestFit="1" customWidth="1"/>
    <col min="14601" max="14601" width="35.28515625" style="120" bestFit="1" customWidth="1"/>
    <col min="14602" max="14602" width="28.140625" style="120" bestFit="1" customWidth="1"/>
    <col min="14603" max="14603" width="33.140625" style="120" bestFit="1" customWidth="1"/>
    <col min="14604" max="14604" width="26" style="120" bestFit="1" customWidth="1"/>
    <col min="14605" max="14605" width="19.140625" style="120" bestFit="1" customWidth="1"/>
    <col min="14606" max="14606" width="10.42578125" style="120" customWidth="1"/>
    <col min="14607" max="14607" width="11.85546875" style="120" customWidth="1"/>
    <col min="14608" max="14608" width="14.7109375" style="120" customWidth="1"/>
    <col min="14609" max="14609" width="9" style="120" bestFit="1" customWidth="1"/>
    <col min="14610" max="14849" width="9.140625" style="120"/>
    <col min="14850" max="14850" width="4.7109375" style="120" bestFit="1" customWidth="1"/>
    <col min="14851" max="14851" width="9.7109375" style="120" bestFit="1" customWidth="1"/>
    <col min="14852" max="14852" width="10" style="120" bestFit="1" customWidth="1"/>
    <col min="14853" max="14853" width="8.85546875" style="120" bestFit="1" customWidth="1"/>
    <col min="14854" max="14854" width="22.85546875" style="120" customWidth="1"/>
    <col min="14855" max="14855" width="59.7109375" style="120" bestFit="1" customWidth="1"/>
    <col min="14856" max="14856" width="57.85546875" style="120" bestFit="1" customWidth="1"/>
    <col min="14857" max="14857" width="35.28515625" style="120" bestFit="1" customWidth="1"/>
    <col min="14858" max="14858" width="28.140625" style="120" bestFit="1" customWidth="1"/>
    <col min="14859" max="14859" width="33.140625" style="120" bestFit="1" customWidth="1"/>
    <col min="14860" max="14860" width="26" style="120" bestFit="1" customWidth="1"/>
    <col min="14861" max="14861" width="19.140625" style="120" bestFit="1" customWidth="1"/>
    <col min="14862" max="14862" width="10.42578125" style="120" customWidth="1"/>
    <col min="14863" max="14863" width="11.85546875" style="120" customWidth="1"/>
    <col min="14864" max="14864" width="14.7109375" style="120" customWidth="1"/>
    <col min="14865" max="14865" width="9" style="120" bestFit="1" customWidth="1"/>
    <col min="14866" max="15105" width="9.140625" style="120"/>
    <col min="15106" max="15106" width="4.7109375" style="120" bestFit="1" customWidth="1"/>
    <col min="15107" max="15107" width="9.7109375" style="120" bestFit="1" customWidth="1"/>
    <col min="15108" max="15108" width="10" style="120" bestFit="1" customWidth="1"/>
    <col min="15109" max="15109" width="8.85546875" style="120" bestFit="1" customWidth="1"/>
    <col min="15110" max="15110" width="22.85546875" style="120" customWidth="1"/>
    <col min="15111" max="15111" width="59.7109375" style="120" bestFit="1" customWidth="1"/>
    <col min="15112" max="15112" width="57.85546875" style="120" bestFit="1" customWidth="1"/>
    <col min="15113" max="15113" width="35.28515625" style="120" bestFit="1" customWidth="1"/>
    <col min="15114" max="15114" width="28.140625" style="120" bestFit="1" customWidth="1"/>
    <col min="15115" max="15115" width="33.140625" style="120" bestFit="1" customWidth="1"/>
    <col min="15116" max="15116" width="26" style="120" bestFit="1" customWidth="1"/>
    <col min="15117" max="15117" width="19.140625" style="120" bestFit="1" customWidth="1"/>
    <col min="15118" max="15118" width="10.42578125" style="120" customWidth="1"/>
    <col min="15119" max="15119" width="11.85546875" style="120" customWidth="1"/>
    <col min="15120" max="15120" width="14.7109375" style="120" customWidth="1"/>
    <col min="15121" max="15121" width="9" style="120" bestFit="1" customWidth="1"/>
    <col min="15122" max="15361" width="9.140625" style="120"/>
    <col min="15362" max="15362" width="4.7109375" style="120" bestFit="1" customWidth="1"/>
    <col min="15363" max="15363" width="9.7109375" style="120" bestFit="1" customWidth="1"/>
    <col min="15364" max="15364" width="10" style="120" bestFit="1" customWidth="1"/>
    <col min="15365" max="15365" width="8.85546875" style="120" bestFit="1" customWidth="1"/>
    <col min="15366" max="15366" width="22.85546875" style="120" customWidth="1"/>
    <col min="15367" max="15367" width="59.7109375" style="120" bestFit="1" customWidth="1"/>
    <col min="15368" max="15368" width="57.85546875" style="120" bestFit="1" customWidth="1"/>
    <col min="15369" max="15369" width="35.28515625" style="120" bestFit="1" customWidth="1"/>
    <col min="15370" max="15370" width="28.140625" style="120" bestFit="1" customWidth="1"/>
    <col min="15371" max="15371" width="33.140625" style="120" bestFit="1" customWidth="1"/>
    <col min="15372" max="15372" width="26" style="120" bestFit="1" customWidth="1"/>
    <col min="15373" max="15373" width="19.140625" style="120" bestFit="1" customWidth="1"/>
    <col min="15374" max="15374" width="10.42578125" style="120" customWidth="1"/>
    <col min="15375" max="15375" width="11.85546875" style="120" customWidth="1"/>
    <col min="15376" max="15376" width="14.7109375" style="120" customWidth="1"/>
    <col min="15377" max="15377" width="9" style="120" bestFit="1" customWidth="1"/>
    <col min="15378" max="15617" width="9.140625" style="120"/>
    <col min="15618" max="15618" width="4.7109375" style="120" bestFit="1" customWidth="1"/>
    <col min="15619" max="15619" width="9.7109375" style="120" bestFit="1" customWidth="1"/>
    <col min="15620" max="15620" width="10" style="120" bestFit="1" customWidth="1"/>
    <col min="15621" max="15621" width="8.85546875" style="120" bestFit="1" customWidth="1"/>
    <col min="15622" max="15622" width="22.85546875" style="120" customWidth="1"/>
    <col min="15623" max="15623" width="59.7109375" style="120" bestFit="1" customWidth="1"/>
    <col min="15624" max="15624" width="57.85546875" style="120" bestFit="1" customWidth="1"/>
    <col min="15625" max="15625" width="35.28515625" style="120" bestFit="1" customWidth="1"/>
    <col min="15626" max="15626" width="28.140625" style="120" bestFit="1" customWidth="1"/>
    <col min="15627" max="15627" width="33.140625" style="120" bestFit="1" customWidth="1"/>
    <col min="15628" max="15628" width="26" style="120" bestFit="1" customWidth="1"/>
    <col min="15629" max="15629" width="19.140625" style="120" bestFit="1" customWidth="1"/>
    <col min="15630" max="15630" width="10.42578125" style="120" customWidth="1"/>
    <col min="15631" max="15631" width="11.85546875" style="120" customWidth="1"/>
    <col min="15632" max="15632" width="14.7109375" style="120" customWidth="1"/>
    <col min="15633" max="15633" width="9" style="120" bestFit="1" customWidth="1"/>
    <col min="15634" max="15873" width="9.140625" style="120"/>
    <col min="15874" max="15874" width="4.7109375" style="120" bestFit="1" customWidth="1"/>
    <col min="15875" max="15875" width="9.7109375" style="120" bestFit="1" customWidth="1"/>
    <col min="15876" max="15876" width="10" style="120" bestFit="1" customWidth="1"/>
    <col min="15877" max="15877" width="8.85546875" style="120" bestFit="1" customWidth="1"/>
    <col min="15878" max="15878" width="22.85546875" style="120" customWidth="1"/>
    <col min="15879" max="15879" width="59.7109375" style="120" bestFit="1" customWidth="1"/>
    <col min="15880" max="15880" width="57.85546875" style="120" bestFit="1" customWidth="1"/>
    <col min="15881" max="15881" width="35.28515625" style="120" bestFit="1" customWidth="1"/>
    <col min="15882" max="15882" width="28.140625" style="120" bestFit="1" customWidth="1"/>
    <col min="15883" max="15883" width="33.140625" style="120" bestFit="1" customWidth="1"/>
    <col min="15884" max="15884" width="26" style="120" bestFit="1" customWidth="1"/>
    <col min="15885" max="15885" width="19.140625" style="120" bestFit="1" customWidth="1"/>
    <col min="15886" max="15886" width="10.42578125" style="120" customWidth="1"/>
    <col min="15887" max="15887" width="11.85546875" style="120" customWidth="1"/>
    <col min="15888" max="15888" width="14.7109375" style="120" customWidth="1"/>
    <col min="15889" max="15889" width="9" style="120" bestFit="1" customWidth="1"/>
    <col min="15890" max="16129" width="9.140625" style="120"/>
    <col min="16130" max="16130" width="4.7109375" style="120" bestFit="1" customWidth="1"/>
    <col min="16131" max="16131" width="9.7109375" style="120" bestFit="1" customWidth="1"/>
    <col min="16132" max="16132" width="10" style="120" bestFit="1" customWidth="1"/>
    <col min="16133" max="16133" width="8.85546875" style="120" bestFit="1" customWidth="1"/>
    <col min="16134" max="16134" width="22.85546875" style="120" customWidth="1"/>
    <col min="16135" max="16135" width="59.7109375" style="120" bestFit="1" customWidth="1"/>
    <col min="16136" max="16136" width="57.85546875" style="120" bestFit="1" customWidth="1"/>
    <col min="16137" max="16137" width="35.28515625" style="120" bestFit="1" customWidth="1"/>
    <col min="16138" max="16138" width="28.140625" style="120" bestFit="1" customWidth="1"/>
    <col min="16139" max="16139" width="33.140625" style="120" bestFit="1" customWidth="1"/>
    <col min="16140" max="16140" width="26" style="120" bestFit="1" customWidth="1"/>
    <col min="16141" max="16141" width="19.140625" style="120" bestFit="1" customWidth="1"/>
    <col min="16142" max="16142" width="10.42578125" style="120" customWidth="1"/>
    <col min="16143" max="16143" width="11.85546875" style="120" customWidth="1"/>
    <col min="16144" max="16144" width="14.7109375" style="120" customWidth="1"/>
    <col min="16145" max="16145" width="9" style="120" bestFit="1" customWidth="1"/>
    <col min="16146" max="16384" width="9.140625" style="120"/>
  </cols>
  <sheetData>
    <row r="1" spans="1:51" ht="15" customHeight="1" x14ac:dyDescent="0.25">
      <c r="Q1" s="178"/>
      <c r="R1" s="178"/>
      <c r="S1" s="178"/>
      <c r="T1" s="178"/>
    </row>
    <row r="2" spans="1:51" ht="18.75" x14ac:dyDescent="0.3">
      <c r="A2" s="129" t="s">
        <v>3529</v>
      </c>
      <c r="Q2" s="178"/>
      <c r="R2" s="178"/>
      <c r="S2" s="178"/>
      <c r="T2" s="178"/>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row>
    <row r="3" spans="1:51" ht="15" customHeight="1" x14ac:dyDescent="0.25">
      <c r="Q3" s="178"/>
      <c r="R3" s="178"/>
      <c r="S3" s="178"/>
      <c r="T3" s="178"/>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row>
    <row r="4" spans="1:51" s="123" customFormat="1" ht="47.25" customHeight="1" x14ac:dyDescent="0.2">
      <c r="A4" s="548" t="s">
        <v>1</v>
      </c>
      <c r="B4" s="540" t="s">
        <v>2</v>
      </c>
      <c r="C4" s="540" t="s">
        <v>3</v>
      </c>
      <c r="D4" s="540" t="s">
        <v>4</v>
      </c>
      <c r="E4" s="538" t="s">
        <v>5</v>
      </c>
      <c r="F4" s="538" t="s">
        <v>6</v>
      </c>
      <c r="G4" s="538" t="s">
        <v>7</v>
      </c>
      <c r="H4" s="544" t="s">
        <v>8</v>
      </c>
      <c r="I4" s="545"/>
      <c r="J4" s="538" t="s">
        <v>9</v>
      </c>
      <c r="K4" s="544" t="s">
        <v>10</v>
      </c>
      <c r="L4" s="545"/>
      <c r="M4" s="546" t="s">
        <v>11</v>
      </c>
      <c r="N4" s="547"/>
      <c r="O4" s="546" t="s">
        <v>12</v>
      </c>
      <c r="P4" s="547"/>
      <c r="Q4" s="538" t="s">
        <v>13</v>
      </c>
      <c r="R4" s="540" t="s">
        <v>14</v>
      </c>
      <c r="S4" s="46"/>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row>
    <row r="5" spans="1:51" s="123" customFormat="1" ht="35.25" customHeight="1" x14ac:dyDescent="0.2">
      <c r="A5" s="549"/>
      <c r="B5" s="541"/>
      <c r="C5" s="541"/>
      <c r="D5" s="541"/>
      <c r="E5" s="539"/>
      <c r="F5" s="539"/>
      <c r="G5" s="539"/>
      <c r="H5" s="150" t="s">
        <v>15</v>
      </c>
      <c r="I5" s="87" t="s">
        <v>16</v>
      </c>
      <c r="J5" s="539"/>
      <c r="K5" s="151">
        <v>2020</v>
      </c>
      <c r="L5" s="151">
        <v>2021</v>
      </c>
      <c r="M5" s="151">
        <v>2020</v>
      </c>
      <c r="N5" s="151">
        <v>2021</v>
      </c>
      <c r="O5" s="151">
        <v>2020</v>
      </c>
      <c r="P5" s="151">
        <v>2021</v>
      </c>
      <c r="Q5" s="539"/>
      <c r="R5" s="541"/>
      <c r="S5" s="46"/>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row>
    <row r="6" spans="1:51" s="123" customFormat="1" ht="24" customHeight="1" x14ac:dyDescent="0.2">
      <c r="A6" s="88" t="s">
        <v>17</v>
      </c>
      <c r="B6" s="88" t="s">
        <v>18</v>
      </c>
      <c r="C6" s="88" t="s">
        <v>19</v>
      </c>
      <c r="D6" s="88" t="s">
        <v>20</v>
      </c>
      <c r="E6" s="88" t="s">
        <v>21</v>
      </c>
      <c r="F6" s="88" t="s">
        <v>22</v>
      </c>
      <c r="G6" s="88" t="s">
        <v>23</v>
      </c>
      <c r="H6" s="88" t="s">
        <v>24</v>
      </c>
      <c r="I6" s="88" t="s">
        <v>25</v>
      </c>
      <c r="J6" s="88" t="s">
        <v>26</v>
      </c>
      <c r="K6" s="88" t="s">
        <v>27</v>
      </c>
      <c r="L6" s="88" t="s">
        <v>28</v>
      </c>
      <c r="M6" s="88" t="s">
        <v>29</v>
      </c>
      <c r="N6" s="88" t="s">
        <v>30</v>
      </c>
      <c r="O6" s="88" t="s">
        <v>31</v>
      </c>
      <c r="P6" s="88" t="s">
        <v>32</v>
      </c>
      <c r="Q6" s="88" t="s">
        <v>33</v>
      </c>
      <c r="R6" s="88" t="s">
        <v>34</v>
      </c>
      <c r="S6" s="46"/>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row>
    <row r="7" spans="1:51" s="123" customFormat="1" ht="30.75" customHeight="1" x14ac:dyDescent="0.2">
      <c r="A7" s="522">
        <v>1</v>
      </c>
      <c r="B7" s="513">
        <v>1</v>
      </c>
      <c r="C7" s="513">
        <v>1</v>
      </c>
      <c r="D7" s="522">
        <v>6</v>
      </c>
      <c r="E7" s="513" t="s">
        <v>1089</v>
      </c>
      <c r="F7" s="542" t="s">
        <v>1090</v>
      </c>
      <c r="G7" s="513" t="s">
        <v>667</v>
      </c>
      <c r="H7" s="154" t="s">
        <v>1041</v>
      </c>
      <c r="I7" s="179" t="s">
        <v>850</v>
      </c>
      <c r="J7" s="513" t="s">
        <v>1091</v>
      </c>
      <c r="K7" s="528" t="s">
        <v>58</v>
      </c>
      <c r="L7" s="528"/>
      <c r="M7" s="550">
        <v>67635.41</v>
      </c>
      <c r="N7" s="550"/>
      <c r="O7" s="550">
        <v>47635</v>
      </c>
      <c r="P7" s="550"/>
      <c r="Q7" s="528" t="s">
        <v>1092</v>
      </c>
      <c r="R7" s="528" t="s">
        <v>1093</v>
      </c>
      <c r="S7" s="46"/>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86"/>
    </row>
    <row r="8" spans="1:51" s="123" customFormat="1" ht="33.75" customHeight="1" x14ac:dyDescent="0.2">
      <c r="A8" s="523"/>
      <c r="B8" s="514"/>
      <c r="C8" s="514"/>
      <c r="D8" s="523"/>
      <c r="E8" s="514"/>
      <c r="F8" s="543"/>
      <c r="G8" s="515"/>
      <c r="H8" s="154" t="s">
        <v>818</v>
      </c>
      <c r="I8" s="179" t="s">
        <v>1277</v>
      </c>
      <c r="J8" s="514"/>
      <c r="K8" s="528"/>
      <c r="L8" s="528"/>
      <c r="M8" s="550"/>
      <c r="N8" s="550"/>
      <c r="O8" s="550"/>
      <c r="P8" s="550"/>
      <c r="Q8" s="528"/>
      <c r="R8" s="528"/>
      <c r="S8" s="46"/>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86"/>
    </row>
    <row r="9" spans="1:51" s="123" customFormat="1" ht="35.25" customHeight="1" x14ac:dyDescent="0.2">
      <c r="A9" s="523"/>
      <c r="B9" s="514"/>
      <c r="C9" s="514"/>
      <c r="D9" s="523"/>
      <c r="E9" s="514"/>
      <c r="F9" s="543"/>
      <c r="G9" s="513" t="s">
        <v>146</v>
      </c>
      <c r="H9" s="154" t="s">
        <v>1040</v>
      </c>
      <c r="I9" s="179" t="s">
        <v>215</v>
      </c>
      <c r="J9" s="514"/>
      <c r="K9" s="528"/>
      <c r="L9" s="528"/>
      <c r="M9" s="550"/>
      <c r="N9" s="550"/>
      <c r="O9" s="550"/>
      <c r="P9" s="550"/>
      <c r="Q9" s="528"/>
      <c r="R9" s="528"/>
      <c r="S9" s="46"/>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86"/>
    </row>
    <row r="10" spans="1:51" s="123" customFormat="1" ht="36.75" customHeight="1" x14ac:dyDescent="0.2">
      <c r="A10" s="523"/>
      <c r="B10" s="514"/>
      <c r="C10" s="514"/>
      <c r="D10" s="523"/>
      <c r="E10" s="514"/>
      <c r="F10" s="543"/>
      <c r="G10" s="514"/>
      <c r="H10" s="158" t="s">
        <v>818</v>
      </c>
      <c r="I10" s="180" t="s">
        <v>1094</v>
      </c>
      <c r="J10" s="514"/>
      <c r="K10" s="513"/>
      <c r="L10" s="513"/>
      <c r="M10" s="551"/>
      <c r="N10" s="551"/>
      <c r="O10" s="551"/>
      <c r="P10" s="551"/>
      <c r="Q10" s="513"/>
      <c r="R10" s="513"/>
      <c r="S10" s="46"/>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86"/>
    </row>
    <row r="11" spans="1:51" s="123" customFormat="1" ht="73.5" customHeight="1" x14ac:dyDescent="0.2">
      <c r="A11" s="529">
        <v>2</v>
      </c>
      <c r="B11" s="528">
        <v>6</v>
      </c>
      <c r="C11" s="528">
        <v>1</v>
      </c>
      <c r="D11" s="528">
        <v>6</v>
      </c>
      <c r="E11" s="528" t="s">
        <v>1096</v>
      </c>
      <c r="F11" s="528" t="s">
        <v>1097</v>
      </c>
      <c r="G11" s="528" t="s">
        <v>613</v>
      </c>
      <c r="H11" s="154" t="s">
        <v>813</v>
      </c>
      <c r="I11" s="154">
        <v>1</v>
      </c>
      <c r="J11" s="528" t="s">
        <v>1098</v>
      </c>
      <c r="K11" s="528" t="s">
        <v>268</v>
      </c>
      <c r="L11" s="528"/>
      <c r="M11" s="536">
        <v>25747.16</v>
      </c>
      <c r="N11" s="528"/>
      <c r="O11" s="536">
        <v>25548</v>
      </c>
      <c r="P11" s="528"/>
      <c r="Q11" s="528" t="s">
        <v>1099</v>
      </c>
      <c r="R11" s="528" t="s">
        <v>1044</v>
      </c>
      <c r="S11" s="46"/>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86"/>
    </row>
    <row r="12" spans="1:51" s="123" customFormat="1" ht="72.75" customHeight="1" x14ac:dyDescent="0.2">
      <c r="A12" s="529"/>
      <c r="B12" s="528"/>
      <c r="C12" s="528"/>
      <c r="D12" s="528"/>
      <c r="E12" s="528"/>
      <c r="F12" s="528"/>
      <c r="G12" s="528"/>
      <c r="H12" s="153" t="s">
        <v>818</v>
      </c>
      <c r="I12" s="154">
        <v>23</v>
      </c>
      <c r="J12" s="528"/>
      <c r="K12" s="528"/>
      <c r="L12" s="528"/>
      <c r="M12" s="536"/>
      <c r="N12" s="528"/>
      <c r="O12" s="536"/>
      <c r="P12" s="528"/>
      <c r="Q12" s="528"/>
      <c r="R12" s="528"/>
      <c r="S12" s="46"/>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86"/>
    </row>
    <row r="13" spans="1:51" s="123" customFormat="1" ht="53.25" customHeight="1" x14ac:dyDescent="0.2">
      <c r="A13" s="529">
        <v>3</v>
      </c>
      <c r="B13" s="528">
        <v>6</v>
      </c>
      <c r="C13" s="528">
        <v>1</v>
      </c>
      <c r="D13" s="528">
        <v>6</v>
      </c>
      <c r="E13" s="528" t="s">
        <v>1100</v>
      </c>
      <c r="F13" s="528" t="s">
        <v>1283</v>
      </c>
      <c r="G13" s="528" t="s">
        <v>641</v>
      </c>
      <c r="H13" s="154" t="s">
        <v>1043</v>
      </c>
      <c r="I13" s="154">
        <v>4</v>
      </c>
      <c r="J13" s="528" t="s">
        <v>1101</v>
      </c>
      <c r="K13" s="528" t="s">
        <v>268</v>
      </c>
      <c r="L13" s="528"/>
      <c r="M13" s="536">
        <v>32015.8</v>
      </c>
      <c r="N13" s="528"/>
      <c r="O13" s="536">
        <v>31333</v>
      </c>
      <c r="P13" s="528"/>
      <c r="Q13" s="528" t="s">
        <v>1102</v>
      </c>
      <c r="R13" s="528" t="s">
        <v>1044</v>
      </c>
      <c r="S13" s="46"/>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86"/>
    </row>
    <row r="14" spans="1:51" s="123" customFormat="1" ht="54" customHeight="1" x14ac:dyDescent="0.2">
      <c r="A14" s="529"/>
      <c r="B14" s="528"/>
      <c r="C14" s="528"/>
      <c r="D14" s="528"/>
      <c r="E14" s="528"/>
      <c r="F14" s="528"/>
      <c r="G14" s="528"/>
      <c r="H14" s="154" t="s">
        <v>1095</v>
      </c>
      <c r="I14" s="154">
        <v>40</v>
      </c>
      <c r="J14" s="528"/>
      <c r="K14" s="528"/>
      <c r="L14" s="528"/>
      <c r="M14" s="528"/>
      <c r="N14" s="528"/>
      <c r="O14" s="536"/>
      <c r="P14" s="528"/>
      <c r="Q14" s="528"/>
      <c r="R14" s="528"/>
      <c r="S14" s="46"/>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86"/>
    </row>
    <row r="15" spans="1:51" s="123" customFormat="1" ht="63" customHeight="1" x14ac:dyDescent="0.2">
      <c r="A15" s="522">
        <v>4</v>
      </c>
      <c r="B15" s="529">
        <v>1</v>
      </c>
      <c r="C15" s="529">
        <v>1</v>
      </c>
      <c r="D15" s="529">
        <v>6</v>
      </c>
      <c r="E15" s="528" t="s">
        <v>1103</v>
      </c>
      <c r="F15" s="528" t="s">
        <v>1104</v>
      </c>
      <c r="G15" s="522" t="s">
        <v>613</v>
      </c>
      <c r="H15" s="154" t="s">
        <v>813</v>
      </c>
      <c r="I15" s="181" t="s">
        <v>215</v>
      </c>
      <c r="J15" s="528" t="s">
        <v>1105</v>
      </c>
      <c r="K15" s="529" t="s">
        <v>58</v>
      </c>
      <c r="L15" s="522"/>
      <c r="M15" s="554">
        <v>50264.24</v>
      </c>
      <c r="N15" s="552"/>
      <c r="O15" s="552">
        <v>49000</v>
      </c>
      <c r="P15" s="552"/>
      <c r="Q15" s="528" t="s">
        <v>1106</v>
      </c>
      <c r="R15" s="528" t="s">
        <v>1107</v>
      </c>
      <c r="S15" s="46"/>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86"/>
    </row>
    <row r="16" spans="1:51" s="123" customFormat="1" ht="63.75" customHeight="1" x14ac:dyDescent="0.2">
      <c r="A16" s="524"/>
      <c r="B16" s="529"/>
      <c r="C16" s="529"/>
      <c r="D16" s="529"/>
      <c r="E16" s="528"/>
      <c r="F16" s="528"/>
      <c r="G16" s="524"/>
      <c r="H16" s="153" t="s">
        <v>818</v>
      </c>
      <c r="I16" s="181" t="s">
        <v>893</v>
      </c>
      <c r="J16" s="528"/>
      <c r="K16" s="529"/>
      <c r="L16" s="524"/>
      <c r="M16" s="554"/>
      <c r="N16" s="553"/>
      <c r="O16" s="553"/>
      <c r="P16" s="553"/>
      <c r="Q16" s="528"/>
      <c r="R16" s="528"/>
      <c r="S16" s="46"/>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86"/>
    </row>
    <row r="17" spans="1:50" s="123" customFormat="1" ht="88.5" customHeight="1" x14ac:dyDescent="0.2">
      <c r="A17" s="159">
        <v>5</v>
      </c>
      <c r="B17" s="154">
        <v>6</v>
      </c>
      <c r="C17" s="154">
        <v>1</v>
      </c>
      <c r="D17" s="154">
        <v>6</v>
      </c>
      <c r="E17" s="154" t="s">
        <v>1110</v>
      </c>
      <c r="F17" s="154" t="s">
        <v>1111</v>
      </c>
      <c r="G17" s="154" t="s">
        <v>711</v>
      </c>
      <c r="H17" s="154" t="s">
        <v>712</v>
      </c>
      <c r="I17" s="154">
        <v>1</v>
      </c>
      <c r="J17" s="154" t="s">
        <v>2829</v>
      </c>
      <c r="K17" s="154" t="s">
        <v>58</v>
      </c>
      <c r="L17" s="155"/>
      <c r="M17" s="152">
        <v>23152</v>
      </c>
      <c r="N17" s="155"/>
      <c r="O17" s="197">
        <v>20000</v>
      </c>
      <c r="P17" s="207"/>
      <c r="Q17" s="154" t="s">
        <v>1112</v>
      </c>
      <c r="R17" s="154" t="s">
        <v>1113</v>
      </c>
      <c r="S17" s="46"/>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86"/>
    </row>
    <row r="18" spans="1:50" s="123" customFormat="1" ht="45" customHeight="1" x14ac:dyDescent="0.2">
      <c r="A18" s="522">
        <v>6</v>
      </c>
      <c r="B18" s="522">
        <v>1</v>
      </c>
      <c r="C18" s="522">
        <v>1</v>
      </c>
      <c r="D18" s="513">
        <v>6</v>
      </c>
      <c r="E18" s="528" t="s">
        <v>1114</v>
      </c>
      <c r="F18" s="528" t="s">
        <v>1115</v>
      </c>
      <c r="G18" s="528" t="s">
        <v>146</v>
      </c>
      <c r="H18" s="154" t="s">
        <v>1040</v>
      </c>
      <c r="I18" s="145" t="s">
        <v>215</v>
      </c>
      <c r="J18" s="528" t="s">
        <v>2830</v>
      </c>
      <c r="K18" s="555" t="s">
        <v>58</v>
      </c>
      <c r="L18" s="555"/>
      <c r="M18" s="530">
        <v>16850</v>
      </c>
      <c r="N18" s="530"/>
      <c r="O18" s="530">
        <v>15400</v>
      </c>
      <c r="P18" s="530"/>
      <c r="Q18" s="528" t="s">
        <v>1116</v>
      </c>
      <c r="R18" s="528" t="s">
        <v>1117</v>
      </c>
      <c r="S18" s="46"/>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86"/>
    </row>
    <row r="19" spans="1:50" s="123" customFormat="1" ht="45" customHeight="1" x14ac:dyDescent="0.2">
      <c r="A19" s="524"/>
      <c r="B19" s="524"/>
      <c r="C19" s="524"/>
      <c r="D19" s="515"/>
      <c r="E19" s="528"/>
      <c r="F19" s="528"/>
      <c r="G19" s="528"/>
      <c r="H19" s="154" t="s">
        <v>818</v>
      </c>
      <c r="I19" s="145" t="s">
        <v>1282</v>
      </c>
      <c r="J19" s="528"/>
      <c r="K19" s="555"/>
      <c r="L19" s="555"/>
      <c r="M19" s="530"/>
      <c r="N19" s="530"/>
      <c r="O19" s="530"/>
      <c r="P19" s="530"/>
      <c r="Q19" s="528"/>
      <c r="R19" s="528"/>
      <c r="S19" s="46"/>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86"/>
    </row>
    <row r="20" spans="1:50" s="123" customFormat="1" ht="93" customHeight="1" x14ac:dyDescent="0.2">
      <c r="A20" s="159">
        <v>7</v>
      </c>
      <c r="B20" s="158">
        <v>1</v>
      </c>
      <c r="C20" s="159">
        <v>1</v>
      </c>
      <c r="D20" s="159">
        <v>6</v>
      </c>
      <c r="E20" s="158" t="s">
        <v>1118</v>
      </c>
      <c r="F20" s="158" t="s">
        <v>1119</v>
      </c>
      <c r="G20" s="159" t="s">
        <v>1088</v>
      </c>
      <c r="H20" s="158" t="s">
        <v>1120</v>
      </c>
      <c r="I20" s="159" t="s">
        <v>1121</v>
      </c>
      <c r="J20" s="158" t="s">
        <v>1122</v>
      </c>
      <c r="K20" s="159" t="s">
        <v>58</v>
      </c>
      <c r="L20" s="158"/>
      <c r="M20" s="182">
        <v>6482.1</v>
      </c>
      <c r="N20" s="157"/>
      <c r="O20" s="199">
        <v>6125.4</v>
      </c>
      <c r="P20" s="213"/>
      <c r="Q20" s="158" t="s">
        <v>1123</v>
      </c>
      <c r="R20" s="158" t="s">
        <v>1124</v>
      </c>
      <c r="S20" s="46"/>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86"/>
    </row>
    <row r="21" spans="1:50" s="123" customFormat="1" ht="77.25" customHeight="1" x14ac:dyDescent="0.2">
      <c r="A21" s="529">
        <v>8</v>
      </c>
      <c r="B21" s="528">
        <v>6</v>
      </c>
      <c r="C21" s="528">
        <v>1</v>
      </c>
      <c r="D21" s="528">
        <v>6</v>
      </c>
      <c r="E21" s="528" t="s">
        <v>1125</v>
      </c>
      <c r="F21" s="528" t="s">
        <v>1126</v>
      </c>
      <c r="G21" s="528" t="s">
        <v>613</v>
      </c>
      <c r="H21" s="154" t="s">
        <v>813</v>
      </c>
      <c r="I21" s="145" t="s">
        <v>215</v>
      </c>
      <c r="J21" s="528" t="s">
        <v>1127</v>
      </c>
      <c r="K21" s="528" t="s">
        <v>58</v>
      </c>
      <c r="L21" s="528"/>
      <c r="M21" s="554">
        <v>49499.65</v>
      </c>
      <c r="N21" s="556"/>
      <c r="O21" s="550">
        <v>32800</v>
      </c>
      <c r="P21" s="556"/>
      <c r="Q21" s="528" t="s">
        <v>1108</v>
      </c>
      <c r="R21" s="528" t="s">
        <v>1109</v>
      </c>
      <c r="S21" s="46"/>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86"/>
    </row>
    <row r="22" spans="1:50" s="123" customFormat="1" ht="77.25" customHeight="1" x14ac:dyDescent="0.2">
      <c r="A22" s="529"/>
      <c r="B22" s="528"/>
      <c r="C22" s="528"/>
      <c r="D22" s="528"/>
      <c r="E22" s="528"/>
      <c r="F22" s="528"/>
      <c r="G22" s="528"/>
      <c r="H22" s="154" t="s">
        <v>818</v>
      </c>
      <c r="I22" s="145" t="s">
        <v>819</v>
      </c>
      <c r="J22" s="528"/>
      <c r="K22" s="528"/>
      <c r="L22" s="528"/>
      <c r="M22" s="554"/>
      <c r="N22" s="556"/>
      <c r="O22" s="550"/>
      <c r="P22" s="556"/>
      <c r="Q22" s="528"/>
      <c r="R22" s="528"/>
      <c r="S22" s="46"/>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86"/>
    </row>
    <row r="23" spans="1:50" s="123" customFormat="1" ht="26.25" customHeight="1" x14ac:dyDescent="0.2">
      <c r="A23" s="529">
        <v>9</v>
      </c>
      <c r="B23" s="528">
        <v>2</v>
      </c>
      <c r="C23" s="528">
        <v>1</v>
      </c>
      <c r="D23" s="528">
        <v>9</v>
      </c>
      <c r="E23" s="528" t="s">
        <v>1128</v>
      </c>
      <c r="F23" s="528" t="s">
        <v>1129</v>
      </c>
      <c r="G23" s="528" t="s">
        <v>641</v>
      </c>
      <c r="H23" s="154" t="s">
        <v>1043</v>
      </c>
      <c r="I23" s="154">
        <v>3</v>
      </c>
      <c r="J23" s="528" t="s">
        <v>1130</v>
      </c>
      <c r="K23" s="528" t="s">
        <v>58</v>
      </c>
      <c r="L23" s="528"/>
      <c r="M23" s="550">
        <v>72725</v>
      </c>
      <c r="N23" s="556"/>
      <c r="O23" s="550">
        <v>62135.27</v>
      </c>
      <c r="P23" s="556"/>
      <c r="Q23" s="528" t="s">
        <v>393</v>
      </c>
      <c r="R23" s="528" t="s">
        <v>1131</v>
      </c>
      <c r="S23" s="46"/>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86"/>
    </row>
    <row r="24" spans="1:50" s="123" customFormat="1" ht="26.25" customHeight="1" x14ac:dyDescent="0.2">
      <c r="A24" s="529"/>
      <c r="B24" s="528"/>
      <c r="C24" s="528"/>
      <c r="D24" s="528"/>
      <c r="E24" s="528"/>
      <c r="F24" s="528"/>
      <c r="G24" s="528"/>
      <c r="H24" s="154" t="s">
        <v>818</v>
      </c>
      <c r="I24" s="154">
        <v>75</v>
      </c>
      <c r="J24" s="528"/>
      <c r="K24" s="528"/>
      <c r="L24" s="528"/>
      <c r="M24" s="550"/>
      <c r="N24" s="556"/>
      <c r="O24" s="550"/>
      <c r="P24" s="556"/>
      <c r="Q24" s="528"/>
      <c r="R24" s="528"/>
      <c r="S24" s="46"/>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86"/>
    </row>
    <row r="25" spans="1:50" s="123" customFormat="1" ht="31.5" customHeight="1" x14ac:dyDescent="0.2">
      <c r="A25" s="529"/>
      <c r="B25" s="528"/>
      <c r="C25" s="528"/>
      <c r="D25" s="528"/>
      <c r="E25" s="528"/>
      <c r="F25" s="528"/>
      <c r="G25" s="528" t="s">
        <v>613</v>
      </c>
      <c r="H25" s="154" t="s">
        <v>813</v>
      </c>
      <c r="I25" s="154">
        <v>3</v>
      </c>
      <c r="J25" s="528"/>
      <c r="K25" s="528"/>
      <c r="L25" s="528"/>
      <c r="M25" s="550"/>
      <c r="N25" s="556"/>
      <c r="O25" s="550"/>
      <c r="P25" s="556"/>
      <c r="Q25" s="528"/>
      <c r="R25" s="528"/>
      <c r="S25" s="46"/>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86"/>
    </row>
    <row r="26" spans="1:50" s="123" customFormat="1" ht="32.25" customHeight="1" x14ac:dyDescent="0.2">
      <c r="A26" s="529"/>
      <c r="B26" s="528"/>
      <c r="C26" s="528"/>
      <c r="D26" s="528"/>
      <c r="E26" s="528"/>
      <c r="F26" s="528"/>
      <c r="G26" s="528"/>
      <c r="H26" s="154" t="s">
        <v>818</v>
      </c>
      <c r="I26" s="154">
        <v>75</v>
      </c>
      <c r="J26" s="528"/>
      <c r="K26" s="528"/>
      <c r="L26" s="528"/>
      <c r="M26" s="550"/>
      <c r="N26" s="556"/>
      <c r="O26" s="550"/>
      <c r="P26" s="556"/>
      <c r="Q26" s="528"/>
      <c r="R26" s="528"/>
      <c r="S26" s="46"/>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86"/>
    </row>
    <row r="27" spans="1:50" s="123" customFormat="1" ht="33" customHeight="1" x14ac:dyDescent="0.2">
      <c r="A27" s="529"/>
      <c r="B27" s="528"/>
      <c r="C27" s="528"/>
      <c r="D27" s="528"/>
      <c r="E27" s="528"/>
      <c r="F27" s="528"/>
      <c r="G27" s="154" t="s">
        <v>711</v>
      </c>
      <c r="H27" s="154" t="s">
        <v>712</v>
      </c>
      <c r="I27" s="154">
        <v>1</v>
      </c>
      <c r="J27" s="528"/>
      <c r="K27" s="528"/>
      <c r="L27" s="528"/>
      <c r="M27" s="550"/>
      <c r="N27" s="556"/>
      <c r="O27" s="550"/>
      <c r="P27" s="556"/>
      <c r="Q27" s="528"/>
      <c r="R27" s="528"/>
      <c r="S27" s="46"/>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86"/>
    </row>
    <row r="28" spans="1:50" s="123" customFormat="1" ht="59.25" customHeight="1" x14ac:dyDescent="0.2">
      <c r="A28" s="522">
        <v>10</v>
      </c>
      <c r="B28" s="528">
        <v>1</v>
      </c>
      <c r="C28" s="528">
        <v>1</v>
      </c>
      <c r="D28" s="528">
        <v>9</v>
      </c>
      <c r="E28" s="528" t="s">
        <v>1132</v>
      </c>
      <c r="F28" s="528" t="s">
        <v>1133</v>
      </c>
      <c r="G28" s="528" t="s">
        <v>613</v>
      </c>
      <c r="H28" s="154" t="s">
        <v>813</v>
      </c>
      <c r="I28" s="145" t="s">
        <v>215</v>
      </c>
      <c r="J28" s="528" t="s">
        <v>1134</v>
      </c>
      <c r="K28" s="528" t="s">
        <v>58</v>
      </c>
      <c r="L28" s="528"/>
      <c r="M28" s="550">
        <v>32712.47</v>
      </c>
      <c r="N28" s="550"/>
      <c r="O28" s="550">
        <v>24150</v>
      </c>
      <c r="P28" s="550"/>
      <c r="Q28" s="528" t="s">
        <v>1108</v>
      </c>
      <c r="R28" s="528" t="s">
        <v>1109</v>
      </c>
      <c r="S28" s="46"/>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86"/>
    </row>
    <row r="29" spans="1:50" s="123" customFormat="1" ht="59.25" customHeight="1" x14ac:dyDescent="0.2">
      <c r="A29" s="524"/>
      <c r="B29" s="528"/>
      <c r="C29" s="528"/>
      <c r="D29" s="528"/>
      <c r="E29" s="528"/>
      <c r="F29" s="528"/>
      <c r="G29" s="528"/>
      <c r="H29" s="154" t="s">
        <v>818</v>
      </c>
      <c r="I29" s="145" t="s">
        <v>378</v>
      </c>
      <c r="J29" s="528"/>
      <c r="K29" s="528"/>
      <c r="L29" s="528"/>
      <c r="M29" s="550"/>
      <c r="N29" s="550"/>
      <c r="O29" s="550"/>
      <c r="P29" s="550"/>
      <c r="Q29" s="528"/>
      <c r="R29" s="528"/>
      <c r="S29" s="46"/>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86"/>
    </row>
    <row r="30" spans="1:50" s="232" customFormat="1" ht="69.75" customHeight="1" x14ac:dyDescent="0.2">
      <c r="A30" s="522">
        <v>11</v>
      </c>
      <c r="B30" s="513">
        <v>6</v>
      </c>
      <c r="C30" s="513">
        <v>1</v>
      </c>
      <c r="D30" s="522">
        <v>6</v>
      </c>
      <c r="E30" s="513" t="s">
        <v>2831</v>
      </c>
      <c r="F30" s="513" t="s">
        <v>2956</v>
      </c>
      <c r="G30" s="513" t="s">
        <v>641</v>
      </c>
      <c r="H30" s="195" t="s">
        <v>1043</v>
      </c>
      <c r="I30" s="179" t="s">
        <v>374</v>
      </c>
      <c r="J30" s="513" t="s">
        <v>2957</v>
      </c>
      <c r="K30" s="513"/>
      <c r="L30" s="513" t="s">
        <v>58</v>
      </c>
      <c r="M30" s="551"/>
      <c r="N30" s="551">
        <v>64483.76</v>
      </c>
      <c r="O30" s="551"/>
      <c r="P30" s="551">
        <v>58452.84</v>
      </c>
      <c r="Q30" s="513" t="s">
        <v>228</v>
      </c>
      <c r="R30" s="513" t="s">
        <v>2832</v>
      </c>
      <c r="S30" s="229"/>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c r="AQ30" s="230"/>
      <c r="AR30" s="230"/>
      <c r="AS30" s="230"/>
      <c r="AT30" s="230"/>
      <c r="AU30" s="230"/>
      <c r="AV30" s="230"/>
      <c r="AW30" s="230"/>
      <c r="AX30" s="231"/>
    </row>
    <row r="31" spans="1:50" s="232" customFormat="1" ht="69.75" customHeight="1" x14ac:dyDescent="0.2">
      <c r="A31" s="524"/>
      <c r="B31" s="515"/>
      <c r="C31" s="515"/>
      <c r="D31" s="524"/>
      <c r="E31" s="515"/>
      <c r="F31" s="515"/>
      <c r="G31" s="515"/>
      <c r="H31" s="195" t="s">
        <v>818</v>
      </c>
      <c r="I31" s="179" t="s">
        <v>1596</v>
      </c>
      <c r="J31" s="515"/>
      <c r="K31" s="515"/>
      <c r="L31" s="515"/>
      <c r="M31" s="557"/>
      <c r="N31" s="557"/>
      <c r="O31" s="557"/>
      <c r="P31" s="557"/>
      <c r="Q31" s="515"/>
      <c r="R31" s="515"/>
      <c r="S31" s="229"/>
      <c r="T31" s="230"/>
      <c r="U31" s="230"/>
      <c r="V31" s="230"/>
      <c r="W31" s="230"/>
      <c r="X31" s="230"/>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1"/>
    </row>
    <row r="32" spans="1:50" s="232" customFormat="1" ht="54.75" customHeight="1" x14ac:dyDescent="0.2">
      <c r="A32" s="522">
        <v>12</v>
      </c>
      <c r="B32" s="513">
        <v>1</v>
      </c>
      <c r="C32" s="513">
        <v>1</v>
      </c>
      <c r="D32" s="513">
        <v>6</v>
      </c>
      <c r="E32" s="513" t="s">
        <v>2833</v>
      </c>
      <c r="F32" s="513" t="s">
        <v>2834</v>
      </c>
      <c r="G32" s="513" t="s">
        <v>613</v>
      </c>
      <c r="H32" s="195" t="s">
        <v>813</v>
      </c>
      <c r="I32" s="195">
        <v>1</v>
      </c>
      <c r="J32" s="513" t="s">
        <v>2835</v>
      </c>
      <c r="K32" s="513"/>
      <c r="L32" s="513" t="s">
        <v>58</v>
      </c>
      <c r="M32" s="525"/>
      <c r="N32" s="551">
        <v>130502.72</v>
      </c>
      <c r="O32" s="525"/>
      <c r="P32" s="551">
        <v>116650</v>
      </c>
      <c r="Q32" s="513" t="s">
        <v>2836</v>
      </c>
      <c r="R32" s="513" t="s">
        <v>2837</v>
      </c>
      <c r="S32" s="229"/>
      <c r="T32" s="230"/>
      <c r="U32" s="230"/>
      <c r="V32" s="230"/>
      <c r="W32" s="230"/>
      <c r="X32" s="230"/>
      <c r="Y32" s="230"/>
      <c r="Z32" s="230"/>
      <c r="AA32" s="230"/>
      <c r="AB32" s="230"/>
      <c r="AC32" s="230"/>
      <c r="AD32" s="230"/>
      <c r="AE32" s="230"/>
      <c r="AF32" s="230"/>
      <c r="AG32" s="230"/>
      <c r="AH32" s="230"/>
      <c r="AI32" s="230"/>
      <c r="AJ32" s="230"/>
      <c r="AK32" s="230"/>
      <c r="AL32" s="230"/>
      <c r="AM32" s="230"/>
      <c r="AN32" s="230"/>
      <c r="AO32" s="230"/>
      <c r="AP32" s="230"/>
      <c r="AQ32" s="230"/>
      <c r="AR32" s="230"/>
      <c r="AS32" s="230"/>
      <c r="AT32" s="230"/>
      <c r="AU32" s="230"/>
      <c r="AV32" s="230"/>
      <c r="AW32" s="230"/>
      <c r="AX32" s="231"/>
    </row>
    <row r="33" spans="1:51" s="232" customFormat="1" ht="54" customHeight="1" x14ac:dyDescent="0.2">
      <c r="A33" s="524"/>
      <c r="B33" s="515"/>
      <c r="C33" s="515"/>
      <c r="D33" s="515"/>
      <c r="E33" s="515"/>
      <c r="F33" s="515"/>
      <c r="G33" s="515"/>
      <c r="H33" s="196" t="s">
        <v>818</v>
      </c>
      <c r="I33" s="195">
        <v>36</v>
      </c>
      <c r="J33" s="515"/>
      <c r="K33" s="515"/>
      <c r="L33" s="515"/>
      <c r="M33" s="527"/>
      <c r="N33" s="557"/>
      <c r="O33" s="527"/>
      <c r="P33" s="557"/>
      <c r="Q33" s="515"/>
      <c r="R33" s="515"/>
      <c r="S33" s="229"/>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1"/>
    </row>
    <row r="34" spans="1:51" s="232" customFormat="1" ht="34.5" customHeight="1" x14ac:dyDescent="0.2">
      <c r="A34" s="522">
        <v>13</v>
      </c>
      <c r="B34" s="513">
        <v>6</v>
      </c>
      <c r="C34" s="513">
        <v>1</v>
      </c>
      <c r="D34" s="513">
        <v>6</v>
      </c>
      <c r="E34" s="513" t="s">
        <v>2838</v>
      </c>
      <c r="F34" s="513" t="s">
        <v>2839</v>
      </c>
      <c r="G34" s="513" t="s">
        <v>749</v>
      </c>
      <c r="H34" s="195" t="s">
        <v>2958</v>
      </c>
      <c r="I34" s="195">
        <v>1</v>
      </c>
      <c r="J34" s="428" t="s">
        <v>2840</v>
      </c>
      <c r="K34" s="513"/>
      <c r="L34" s="559" t="s">
        <v>268</v>
      </c>
      <c r="M34" s="525"/>
      <c r="N34" s="551">
        <v>139503</v>
      </c>
      <c r="O34" s="525"/>
      <c r="P34" s="551">
        <v>125303</v>
      </c>
      <c r="Q34" s="513" t="s">
        <v>2841</v>
      </c>
      <c r="R34" s="513" t="s">
        <v>2842</v>
      </c>
      <c r="S34" s="229"/>
      <c r="T34" s="230"/>
      <c r="U34" s="230"/>
      <c r="V34" s="230"/>
      <c r="W34" s="230"/>
      <c r="X34" s="230"/>
      <c r="Y34" s="230"/>
      <c r="Z34" s="230"/>
      <c r="AA34" s="230"/>
      <c r="AB34" s="230"/>
      <c r="AC34" s="230"/>
      <c r="AD34" s="230"/>
      <c r="AE34" s="230"/>
      <c r="AF34" s="230"/>
      <c r="AG34" s="230"/>
      <c r="AH34" s="230"/>
      <c r="AI34" s="230"/>
      <c r="AJ34" s="230"/>
      <c r="AK34" s="230"/>
      <c r="AL34" s="230"/>
      <c r="AM34" s="230"/>
      <c r="AN34" s="230"/>
      <c r="AO34" s="230"/>
      <c r="AP34" s="230"/>
      <c r="AQ34" s="230"/>
      <c r="AR34" s="230"/>
      <c r="AS34" s="230"/>
      <c r="AT34" s="230"/>
      <c r="AU34" s="230"/>
      <c r="AV34" s="230"/>
      <c r="AW34" s="230"/>
      <c r="AX34" s="231"/>
    </row>
    <row r="35" spans="1:51" s="232" customFormat="1" ht="34.5" customHeight="1" x14ac:dyDescent="0.2">
      <c r="A35" s="523"/>
      <c r="B35" s="514"/>
      <c r="C35" s="514"/>
      <c r="D35" s="514"/>
      <c r="E35" s="514"/>
      <c r="F35" s="514"/>
      <c r="G35" s="515"/>
      <c r="H35" s="195" t="s">
        <v>1095</v>
      </c>
      <c r="I35" s="195">
        <v>600</v>
      </c>
      <c r="J35" s="429"/>
      <c r="K35" s="514"/>
      <c r="L35" s="429"/>
      <c r="M35" s="526"/>
      <c r="N35" s="558"/>
      <c r="O35" s="526"/>
      <c r="P35" s="558"/>
      <c r="Q35" s="514"/>
      <c r="R35" s="514"/>
      <c r="S35" s="229"/>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1" s="232" customFormat="1" ht="35.25" customHeight="1" x14ac:dyDescent="0.2">
      <c r="A36" s="523"/>
      <c r="B36" s="514"/>
      <c r="C36" s="514"/>
      <c r="D36" s="514"/>
      <c r="E36" s="514"/>
      <c r="F36" s="514"/>
      <c r="G36" s="513" t="s">
        <v>2843</v>
      </c>
      <c r="H36" s="195" t="s">
        <v>2711</v>
      </c>
      <c r="I36" s="195">
        <v>30</v>
      </c>
      <c r="J36" s="429"/>
      <c r="K36" s="514"/>
      <c r="L36" s="429"/>
      <c r="M36" s="526"/>
      <c r="N36" s="558"/>
      <c r="O36" s="526"/>
      <c r="P36" s="558"/>
      <c r="Q36" s="514"/>
      <c r="R36" s="514"/>
      <c r="S36" s="229"/>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1" s="232" customFormat="1" ht="34.5" customHeight="1" x14ac:dyDescent="0.2">
      <c r="A37" s="523"/>
      <c r="B37" s="514"/>
      <c r="C37" s="514"/>
      <c r="D37" s="514"/>
      <c r="E37" s="514"/>
      <c r="F37" s="514"/>
      <c r="G37" s="515"/>
      <c r="H37" s="195" t="s">
        <v>2844</v>
      </c>
      <c r="I37" s="195">
        <v>600</v>
      </c>
      <c r="J37" s="429"/>
      <c r="K37" s="514"/>
      <c r="L37" s="429"/>
      <c r="M37" s="526"/>
      <c r="N37" s="558"/>
      <c r="O37" s="526"/>
      <c r="P37" s="558"/>
      <c r="Q37" s="514"/>
      <c r="R37" s="514"/>
      <c r="S37" s="229"/>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1"/>
    </row>
    <row r="38" spans="1:51" s="232" customFormat="1" ht="34.5" customHeight="1" x14ac:dyDescent="0.2">
      <c r="A38" s="523"/>
      <c r="B38" s="514"/>
      <c r="C38" s="514"/>
      <c r="D38" s="514"/>
      <c r="E38" s="514"/>
      <c r="F38" s="514"/>
      <c r="G38" s="193" t="s">
        <v>711</v>
      </c>
      <c r="H38" s="195" t="s">
        <v>712</v>
      </c>
      <c r="I38" s="195">
        <v>2</v>
      </c>
      <c r="J38" s="429"/>
      <c r="K38" s="514"/>
      <c r="L38" s="429"/>
      <c r="M38" s="526"/>
      <c r="N38" s="558"/>
      <c r="O38" s="526"/>
      <c r="P38" s="558"/>
      <c r="Q38" s="514"/>
      <c r="R38" s="514"/>
      <c r="S38" s="229"/>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1"/>
    </row>
    <row r="39" spans="1:51" s="232" customFormat="1" ht="34.5" customHeight="1" x14ac:dyDescent="0.2">
      <c r="A39" s="523"/>
      <c r="B39" s="514"/>
      <c r="C39" s="514"/>
      <c r="D39" s="514"/>
      <c r="E39" s="514"/>
      <c r="F39" s="514"/>
      <c r="G39" s="513" t="s">
        <v>724</v>
      </c>
      <c r="H39" s="195" t="s">
        <v>1744</v>
      </c>
      <c r="I39" s="195">
        <v>4</v>
      </c>
      <c r="J39" s="429"/>
      <c r="K39" s="514"/>
      <c r="L39" s="429"/>
      <c r="M39" s="526"/>
      <c r="N39" s="558"/>
      <c r="O39" s="526"/>
      <c r="P39" s="558"/>
      <c r="Q39" s="514"/>
      <c r="R39" s="514"/>
      <c r="S39" s="229"/>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1"/>
    </row>
    <row r="40" spans="1:51" s="232" customFormat="1" ht="34.5" customHeight="1" x14ac:dyDescent="0.2">
      <c r="A40" s="524"/>
      <c r="B40" s="515"/>
      <c r="C40" s="515"/>
      <c r="D40" s="515"/>
      <c r="E40" s="515"/>
      <c r="F40" s="515"/>
      <c r="G40" s="515"/>
      <c r="H40" s="195" t="s">
        <v>818</v>
      </c>
      <c r="I40" s="195">
        <v>57</v>
      </c>
      <c r="J40" s="430"/>
      <c r="K40" s="515"/>
      <c r="L40" s="430"/>
      <c r="M40" s="527"/>
      <c r="N40" s="557"/>
      <c r="O40" s="527"/>
      <c r="P40" s="557"/>
      <c r="Q40" s="515"/>
      <c r="R40" s="515"/>
      <c r="S40" s="229"/>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1"/>
    </row>
    <row r="41" spans="1:51" s="232" customFormat="1" ht="90.75" customHeight="1" x14ac:dyDescent="0.2">
      <c r="A41" s="522">
        <v>14</v>
      </c>
      <c r="B41" s="522">
        <v>6</v>
      </c>
      <c r="C41" s="522">
        <v>1</v>
      </c>
      <c r="D41" s="522">
        <v>6</v>
      </c>
      <c r="E41" s="513" t="s">
        <v>2845</v>
      </c>
      <c r="F41" s="513" t="s">
        <v>2846</v>
      </c>
      <c r="G41" s="522" t="s">
        <v>667</v>
      </c>
      <c r="H41" s="195" t="s">
        <v>1041</v>
      </c>
      <c r="I41" s="181" t="s">
        <v>1518</v>
      </c>
      <c r="J41" s="513" t="s">
        <v>2847</v>
      </c>
      <c r="K41" s="522"/>
      <c r="L41" s="522" t="s">
        <v>58</v>
      </c>
      <c r="M41" s="552"/>
      <c r="N41" s="552">
        <v>65140</v>
      </c>
      <c r="O41" s="552"/>
      <c r="P41" s="552">
        <v>59200</v>
      </c>
      <c r="Q41" s="513" t="s">
        <v>2848</v>
      </c>
      <c r="R41" s="513" t="s">
        <v>2849</v>
      </c>
      <c r="S41" s="229"/>
      <c r="T41" s="230"/>
      <c r="U41" s="230"/>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1"/>
    </row>
    <row r="42" spans="1:51" s="232" customFormat="1" ht="90" customHeight="1" x14ac:dyDescent="0.2">
      <c r="A42" s="524"/>
      <c r="B42" s="524"/>
      <c r="C42" s="524"/>
      <c r="D42" s="524"/>
      <c r="E42" s="515"/>
      <c r="F42" s="515"/>
      <c r="G42" s="524"/>
      <c r="H42" s="196" t="s">
        <v>818</v>
      </c>
      <c r="I42" s="181" t="s">
        <v>147</v>
      </c>
      <c r="J42" s="515"/>
      <c r="K42" s="524"/>
      <c r="L42" s="524"/>
      <c r="M42" s="553"/>
      <c r="N42" s="553"/>
      <c r="O42" s="553"/>
      <c r="P42" s="553"/>
      <c r="Q42" s="515"/>
      <c r="R42" s="515"/>
      <c r="S42" s="229"/>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1" s="20" customFormat="1" ht="34.5" customHeight="1" x14ac:dyDescent="0.25">
      <c r="A43" s="522">
        <v>15</v>
      </c>
      <c r="B43" s="513">
        <v>6</v>
      </c>
      <c r="C43" s="513">
        <v>1</v>
      </c>
      <c r="D43" s="513">
        <v>6</v>
      </c>
      <c r="E43" s="428" t="s">
        <v>2850</v>
      </c>
      <c r="F43" s="513" t="s">
        <v>2851</v>
      </c>
      <c r="G43" s="195" t="s">
        <v>711</v>
      </c>
      <c r="H43" s="195" t="s">
        <v>712</v>
      </c>
      <c r="I43" s="195">
        <v>1</v>
      </c>
      <c r="J43" s="513" t="s">
        <v>2959</v>
      </c>
      <c r="K43" s="513"/>
      <c r="L43" s="513" t="s">
        <v>58</v>
      </c>
      <c r="M43" s="525"/>
      <c r="N43" s="510">
        <v>55652.02</v>
      </c>
      <c r="O43" s="525"/>
      <c r="P43" s="510">
        <v>47474.85</v>
      </c>
      <c r="Q43" s="559" t="s">
        <v>1092</v>
      </c>
      <c r="R43" s="513" t="s">
        <v>2852</v>
      </c>
      <c r="S43" s="48"/>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1" s="20" customFormat="1" ht="20.25" customHeight="1" x14ac:dyDescent="0.25">
      <c r="A44" s="523"/>
      <c r="B44" s="514"/>
      <c r="C44" s="514"/>
      <c r="D44" s="514"/>
      <c r="E44" s="429"/>
      <c r="F44" s="514"/>
      <c r="G44" s="513" t="s">
        <v>724</v>
      </c>
      <c r="H44" s="195" t="s">
        <v>1744</v>
      </c>
      <c r="I44" s="195">
        <v>1</v>
      </c>
      <c r="J44" s="514"/>
      <c r="K44" s="514"/>
      <c r="L44" s="514"/>
      <c r="M44" s="526"/>
      <c r="N44" s="511"/>
      <c r="O44" s="526"/>
      <c r="P44" s="511"/>
      <c r="Q44" s="560"/>
      <c r="R44" s="514"/>
      <c r="S44" s="48"/>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c r="AP44" s="233"/>
      <c r="AQ44" s="233"/>
      <c r="AR44" s="233"/>
      <c r="AS44" s="233"/>
      <c r="AT44" s="233"/>
      <c r="AU44" s="233"/>
      <c r="AV44" s="233"/>
      <c r="AW44" s="233"/>
      <c r="AX44" s="234"/>
    </row>
    <row r="45" spans="1:51" s="20" customFormat="1" ht="27" customHeight="1" x14ac:dyDescent="0.25">
      <c r="A45" s="524"/>
      <c r="B45" s="515"/>
      <c r="C45" s="515"/>
      <c r="D45" s="515"/>
      <c r="E45" s="430"/>
      <c r="F45" s="515"/>
      <c r="G45" s="515"/>
      <c r="H45" s="195" t="s">
        <v>818</v>
      </c>
      <c r="I45" s="195">
        <v>10</v>
      </c>
      <c r="J45" s="515"/>
      <c r="K45" s="515"/>
      <c r="L45" s="515"/>
      <c r="M45" s="527"/>
      <c r="N45" s="512"/>
      <c r="O45" s="527"/>
      <c r="P45" s="512"/>
      <c r="Q45" s="561"/>
      <c r="R45" s="515"/>
      <c r="S45" s="48"/>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c r="AU45" s="233"/>
      <c r="AV45" s="233"/>
      <c r="AW45" s="233"/>
      <c r="AX45" s="234"/>
    </row>
    <row r="46" spans="1:51" s="20" customFormat="1" ht="33" customHeight="1" x14ac:dyDescent="0.25">
      <c r="A46" s="522">
        <v>16</v>
      </c>
      <c r="B46" s="522">
        <v>2</v>
      </c>
      <c r="C46" s="522">
        <v>1</v>
      </c>
      <c r="D46" s="513">
        <v>9</v>
      </c>
      <c r="E46" s="513" t="s">
        <v>2960</v>
      </c>
      <c r="F46" s="513" t="s">
        <v>1129</v>
      </c>
      <c r="G46" s="513" t="s">
        <v>641</v>
      </c>
      <c r="H46" s="195" t="s">
        <v>1043</v>
      </c>
      <c r="I46" s="145" t="s">
        <v>374</v>
      </c>
      <c r="J46" s="513" t="s">
        <v>2853</v>
      </c>
      <c r="K46" s="565"/>
      <c r="L46" s="565" t="s">
        <v>58</v>
      </c>
      <c r="M46" s="510"/>
      <c r="N46" s="510">
        <v>83642</v>
      </c>
      <c r="O46" s="510"/>
      <c r="P46" s="510">
        <v>82097.5</v>
      </c>
      <c r="Q46" s="513" t="s">
        <v>393</v>
      </c>
      <c r="R46" s="513" t="s">
        <v>1131</v>
      </c>
      <c r="S46" s="48"/>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3"/>
      <c r="AS46" s="233"/>
      <c r="AT46" s="233"/>
      <c r="AU46" s="233"/>
      <c r="AV46" s="233"/>
      <c r="AW46" s="233"/>
      <c r="AX46" s="233"/>
      <c r="AY46" s="233"/>
    </row>
    <row r="47" spans="1:51" s="20" customFormat="1" ht="34.5" customHeight="1" x14ac:dyDescent="0.25">
      <c r="A47" s="523"/>
      <c r="B47" s="523"/>
      <c r="C47" s="523"/>
      <c r="D47" s="514"/>
      <c r="E47" s="514"/>
      <c r="F47" s="514"/>
      <c r="G47" s="515"/>
      <c r="H47" s="195" t="s">
        <v>818</v>
      </c>
      <c r="I47" s="145" t="s">
        <v>395</v>
      </c>
      <c r="J47" s="514"/>
      <c r="K47" s="566"/>
      <c r="L47" s="566"/>
      <c r="M47" s="511"/>
      <c r="N47" s="511"/>
      <c r="O47" s="511"/>
      <c r="P47" s="511"/>
      <c r="Q47" s="514"/>
      <c r="R47" s="514"/>
      <c r="S47" s="48"/>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row>
    <row r="48" spans="1:51" s="20" customFormat="1" ht="34.5" customHeight="1" x14ac:dyDescent="0.25">
      <c r="A48" s="524"/>
      <c r="B48" s="524"/>
      <c r="C48" s="524"/>
      <c r="D48" s="515"/>
      <c r="E48" s="515"/>
      <c r="F48" s="515"/>
      <c r="G48" s="195" t="s">
        <v>711</v>
      </c>
      <c r="H48" s="195" t="s">
        <v>712</v>
      </c>
      <c r="I48" s="145" t="s">
        <v>215</v>
      </c>
      <c r="J48" s="515"/>
      <c r="K48" s="567"/>
      <c r="L48" s="567"/>
      <c r="M48" s="512"/>
      <c r="N48" s="512"/>
      <c r="O48" s="512"/>
      <c r="P48" s="512"/>
      <c r="Q48" s="515"/>
      <c r="R48" s="515"/>
      <c r="S48" s="48"/>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233"/>
      <c r="AW48" s="233"/>
      <c r="AX48" s="233"/>
      <c r="AY48" s="233"/>
    </row>
    <row r="50" spans="13:17" x14ac:dyDescent="0.25">
      <c r="M50" s="183"/>
      <c r="N50" s="148"/>
      <c r="O50" s="562" t="s">
        <v>35</v>
      </c>
      <c r="P50" s="563"/>
      <c r="Q50" s="564"/>
    </row>
    <row r="51" spans="13:17" ht="30" customHeight="1" x14ac:dyDescent="0.25">
      <c r="M51" s="163"/>
      <c r="N51" s="149"/>
      <c r="O51" s="156" t="s">
        <v>36</v>
      </c>
      <c r="P51" s="156">
        <v>2021</v>
      </c>
      <c r="Q51" s="156">
        <v>2021</v>
      </c>
    </row>
    <row r="52" spans="13:17" x14ac:dyDescent="0.25">
      <c r="N52" s="186" t="s">
        <v>1135</v>
      </c>
      <c r="O52" s="184">
        <v>16</v>
      </c>
      <c r="P52" s="185">
        <f>O7+O11+O13+O15+O17+O18+O20+O21+O23+O28</f>
        <v>314126.67</v>
      </c>
      <c r="Q52" s="131">
        <f>P46+P43+P41+P34+P32+P30</f>
        <v>489178.18999999994</v>
      </c>
    </row>
  </sheetData>
  <mergeCells count="243">
    <mergeCell ref="G46:G47"/>
    <mergeCell ref="P46:P48"/>
    <mergeCell ref="Q46:Q48"/>
    <mergeCell ref="R46:R48"/>
    <mergeCell ref="O50:Q50"/>
    <mergeCell ref="J46:J48"/>
    <mergeCell ref="K46:K48"/>
    <mergeCell ref="L46:L48"/>
    <mergeCell ref="M46:M48"/>
    <mergeCell ref="N46:N48"/>
    <mergeCell ref="O46:O48"/>
    <mergeCell ref="G41:G42"/>
    <mergeCell ref="J41:J42"/>
    <mergeCell ref="K41:K42"/>
    <mergeCell ref="A43:A45"/>
    <mergeCell ref="B43:B45"/>
    <mergeCell ref="C43:C45"/>
    <mergeCell ref="D43:D45"/>
    <mergeCell ref="E43:E45"/>
    <mergeCell ref="F43:F45"/>
    <mergeCell ref="J43:J45"/>
    <mergeCell ref="K43:K45"/>
    <mergeCell ref="G44:G45"/>
    <mergeCell ref="A46:A48"/>
    <mergeCell ref="B46:B48"/>
    <mergeCell ref="C46:C48"/>
    <mergeCell ref="A41:A42"/>
    <mergeCell ref="B41:B42"/>
    <mergeCell ref="C41:C42"/>
    <mergeCell ref="D41:D42"/>
    <mergeCell ref="E41:E42"/>
    <mergeCell ref="F41:F42"/>
    <mergeCell ref="D46:D48"/>
    <mergeCell ref="E46:E48"/>
    <mergeCell ref="F46:F48"/>
    <mergeCell ref="Q34:Q40"/>
    <mergeCell ref="R34:R40"/>
    <mergeCell ref="G36:G37"/>
    <mergeCell ref="G39:G40"/>
    <mergeCell ref="G34:G35"/>
    <mergeCell ref="J34:J40"/>
    <mergeCell ref="Q43:Q45"/>
    <mergeCell ref="K34:K40"/>
    <mergeCell ref="L34:L40"/>
    <mergeCell ref="M34:M40"/>
    <mergeCell ref="N34:N40"/>
    <mergeCell ref="R41:R42"/>
    <mergeCell ref="L41:L42"/>
    <mergeCell ref="M41:M42"/>
    <mergeCell ref="N41:N42"/>
    <mergeCell ref="O41:O42"/>
    <mergeCell ref="P41:P42"/>
    <mergeCell ref="Q41:Q42"/>
    <mergeCell ref="R43:R45"/>
    <mergeCell ref="L43:L45"/>
    <mergeCell ref="M43:M45"/>
    <mergeCell ref="N43:N45"/>
    <mergeCell ref="O43:O45"/>
    <mergeCell ref="P43:P45"/>
    <mergeCell ref="A34:A40"/>
    <mergeCell ref="B34:B40"/>
    <mergeCell ref="C34:C40"/>
    <mergeCell ref="D34:D40"/>
    <mergeCell ref="E34:E40"/>
    <mergeCell ref="F34:F40"/>
    <mergeCell ref="N32:N33"/>
    <mergeCell ref="O32:O33"/>
    <mergeCell ref="P32:P33"/>
    <mergeCell ref="O34:O40"/>
    <mergeCell ref="P34:P40"/>
    <mergeCell ref="A32:A33"/>
    <mergeCell ref="B32:B33"/>
    <mergeCell ref="C32:C33"/>
    <mergeCell ref="D32:D33"/>
    <mergeCell ref="E32:E33"/>
    <mergeCell ref="M30:M31"/>
    <mergeCell ref="N30:N31"/>
    <mergeCell ref="Q32:Q33"/>
    <mergeCell ref="R32:R33"/>
    <mergeCell ref="F32:F33"/>
    <mergeCell ref="G32:G33"/>
    <mergeCell ref="J32:J33"/>
    <mergeCell ref="K32:K33"/>
    <mergeCell ref="L32:L33"/>
    <mergeCell ref="M32:M33"/>
    <mergeCell ref="G30:G31"/>
    <mergeCell ref="J30:J31"/>
    <mergeCell ref="K30:K31"/>
    <mergeCell ref="L30:L31"/>
    <mergeCell ref="O23:O27"/>
    <mergeCell ref="O28:O29"/>
    <mergeCell ref="P28:P29"/>
    <mergeCell ref="Q28:Q29"/>
    <mergeCell ref="R28:R29"/>
    <mergeCell ref="A30:A31"/>
    <mergeCell ref="B30:B31"/>
    <mergeCell ref="C30:C31"/>
    <mergeCell ref="D30:D31"/>
    <mergeCell ref="E30:E31"/>
    <mergeCell ref="F30:F31"/>
    <mergeCell ref="G28:G29"/>
    <mergeCell ref="J28:J29"/>
    <mergeCell ref="K28:K29"/>
    <mergeCell ref="L28:L29"/>
    <mergeCell ref="M28:M29"/>
    <mergeCell ref="N28:N29"/>
    <mergeCell ref="O30:O31"/>
    <mergeCell ref="P30:P31"/>
    <mergeCell ref="Q30:Q31"/>
    <mergeCell ref="R30:R31"/>
    <mergeCell ref="A28:A29"/>
    <mergeCell ref="B28:B29"/>
    <mergeCell ref="C28:C29"/>
    <mergeCell ref="D28:D29"/>
    <mergeCell ref="E28:E29"/>
    <mergeCell ref="F28:F29"/>
    <mergeCell ref="J23:J27"/>
    <mergeCell ref="K23:K27"/>
    <mergeCell ref="L23:L27"/>
    <mergeCell ref="M18:M19"/>
    <mergeCell ref="N18:N19"/>
    <mergeCell ref="C21:C22"/>
    <mergeCell ref="D21:D22"/>
    <mergeCell ref="E21:E22"/>
    <mergeCell ref="F21:F22"/>
    <mergeCell ref="G21:G22"/>
    <mergeCell ref="J18:J19"/>
    <mergeCell ref="K18:K19"/>
    <mergeCell ref="N23:N27"/>
    <mergeCell ref="O18:O19"/>
    <mergeCell ref="P21:P22"/>
    <mergeCell ref="Q21:Q22"/>
    <mergeCell ref="R21:R22"/>
    <mergeCell ref="A23:A27"/>
    <mergeCell ref="B23:B27"/>
    <mergeCell ref="C23:C27"/>
    <mergeCell ref="D23:D27"/>
    <mergeCell ref="E23:E27"/>
    <mergeCell ref="F23:F27"/>
    <mergeCell ref="G23:G24"/>
    <mergeCell ref="J21:J22"/>
    <mergeCell ref="K21:K22"/>
    <mergeCell ref="L21:L22"/>
    <mergeCell ref="M21:M22"/>
    <mergeCell ref="N21:N22"/>
    <mergeCell ref="O21:O22"/>
    <mergeCell ref="P23:P27"/>
    <mergeCell ref="Q23:Q27"/>
    <mergeCell ref="R23:R27"/>
    <mergeCell ref="G25:G26"/>
    <mergeCell ref="M23:M27"/>
    <mergeCell ref="A21:A22"/>
    <mergeCell ref="B21:B22"/>
    <mergeCell ref="L13:L14"/>
    <mergeCell ref="M13:M14"/>
    <mergeCell ref="N13:N14"/>
    <mergeCell ref="O13:O14"/>
    <mergeCell ref="P15:P16"/>
    <mergeCell ref="Q15:Q16"/>
    <mergeCell ref="R15:R16"/>
    <mergeCell ref="A18:A19"/>
    <mergeCell ref="B18:B19"/>
    <mergeCell ref="C18:C19"/>
    <mergeCell ref="D18:D19"/>
    <mergeCell ref="E18:E19"/>
    <mergeCell ref="F18:F19"/>
    <mergeCell ref="G18:G19"/>
    <mergeCell ref="J15:J16"/>
    <mergeCell ref="K15:K16"/>
    <mergeCell ref="L15:L16"/>
    <mergeCell ref="M15:M16"/>
    <mergeCell ref="N15:N16"/>
    <mergeCell ref="O15:O16"/>
    <mergeCell ref="P18:P19"/>
    <mergeCell ref="Q18:Q19"/>
    <mergeCell ref="R18:R19"/>
    <mergeCell ref="L18:L19"/>
    <mergeCell ref="A15:A16"/>
    <mergeCell ref="B15:B16"/>
    <mergeCell ref="C15:C16"/>
    <mergeCell ref="D15:D16"/>
    <mergeCell ref="E15:E16"/>
    <mergeCell ref="F15:F16"/>
    <mergeCell ref="G15:G16"/>
    <mergeCell ref="J13:J14"/>
    <mergeCell ref="K13:K14"/>
    <mergeCell ref="L7:L10"/>
    <mergeCell ref="M7:M10"/>
    <mergeCell ref="N7:N10"/>
    <mergeCell ref="O7:O10"/>
    <mergeCell ref="P7:P10"/>
    <mergeCell ref="P11:P12"/>
    <mergeCell ref="Q11:Q12"/>
    <mergeCell ref="R11:R12"/>
    <mergeCell ref="A13:A14"/>
    <mergeCell ref="B13:B14"/>
    <mergeCell ref="C13:C14"/>
    <mergeCell ref="D13:D14"/>
    <mergeCell ref="E13:E14"/>
    <mergeCell ref="F13:F14"/>
    <mergeCell ref="G13:G14"/>
    <mergeCell ref="J11:J12"/>
    <mergeCell ref="K11:K12"/>
    <mergeCell ref="L11:L12"/>
    <mergeCell ref="M11:M12"/>
    <mergeCell ref="N11:N12"/>
    <mergeCell ref="O11:O12"/>
    <mergeCell ref="P13:P14"/>
    <mergeCell ref="Q13:Q14"/>
    <mergeCell ref="R13:R14"/>
    <mergeCell ref="G9:G10"/>
    <mergeCell ref="A11:A12"/>
    <mergeCell ref="B11:B12"/>
    <mergeCell ref="C11:C12"/>
    <mergeCell ref="D11:D12"/>
    <mergeCell ref="E11:E12"/>
    <mergeCell ref="F11:F12"/>
    <mergeCell ref="G11:G12"/>
    <mergeCell ref="K7:K10"/>
    <mergeCell ref="Q4:Q5"/>
    <mergeCell ref="R4:R5"/>
    <mergeCell ref="A7:A10"/>
    <mergeCell ref="B7:B10"/>
    <mergeCell ref="C7:C10"/>
    <mergeCell ref="D7:D10"/>
    <mergeCell ref="E7:E10"/>
    <mergeCell ref="F7:F10"/>
    <mergeCell ref="G7:G8"/>
    <mergeCell ref="J7:J10"/>
    <mergeCell ref="G4:G5"/>
    <mergeCell ref="H4:I4"/>
    <mergeCell ref="J4:J5"/>
    <mergeCell ref="K4:L4"/>
    <mergeCell ref="M4:N4"/>
    <mergeCell ref="O4:P4"/>
    <mergeCell ref="A4:A5"/>
    <mergeCell ref="B4:B5"/>
    <mergeCell ref="C4:C5"/>
    <mergeCell ref="D4:D5"/>
    <mergeCell ref="E4:E5"/>
    <mergeCell ref="F4:F5"/>
    <mergeCell ref="Q7:Q10"/>
    <mergeCell ref="R7:R10"/>
  </mergeCells>
  <pageMargins left="0.7" right="0.7" top="0.75" bottom="0.75" header="0.3" footer="0.3"/>
  <pageSetup paperSize="8" scale="29" fitToHeight="0" orientation="landscape" verticalDpi="597"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112"/>
  <sheetViews>
    <sheetView topLeftCell="A97" zoomScale="70" zoomScaleNormal="70" zoomScaleSheetLayoutView="70" workbookViewId="0">
      <selection activeCell="A2" sqref="A2:XFD2"/>
    </sheetView>
  </sheetViews>
  <sheetFormatPr defaultRowHeight="15" x14ac:dyDescent="0.25"/>
  <cols>
    <col min="1" max="1" width="4.7109375" style="120" customWidth="1"/>
    <col min="2" max="2" width="8.85546875" style="120" customWidth="1"/>
    <col min="3" max="3" width="11.42578125" style="120" customWidth="1"/>
    <col min="4" max="4" width="9.7109375" style="120" customWidth="1"/>
    <col min="5" max="5" width="45.7109375" style="120" customWidth="1"/>
    <col min="6" max="6" width="61.42578125" style="120" customWidth="1"/>
    <col min="7" max="7" width="35.7109375" style="120" customWidth="1"/>
    <col min="8" max="8" width="20.42578125" style="120" customWidth="1"/>
    <col min="9" max="9" width="10.42578125" style="120" customWidth="1"/>
    <col min="10" max="10" width="41.140625" style="120" customWidth="1"/>
    <col min="11" max="11" width="10.7109375" style="120" customWidth="1"/>
    <col min="12" max="12" width="14.85546875" style="120" customWidth="1"/>
    <col min="13" max="13" width="14.7109375" style="120" customWidth="1"/>
    <col min="14" max="14" width="14.42578125" style="120" customWidth="1"/>
    <col min="15" max="16" width="14.7109375" style="120" customWidth="1"/>
    <col min="17" max="17" width="20.85546875" style="120" customWidth="1"/>
    <col min="18" max="18" width="15.7109375" style="120" customWidth="1"/>
    <col min="19" max="19" width="19.5703125" style="120" customWidth="1"/>
    <col min="20" max="258" width="9.140625" style="120"/>
    <col min="259" max="259" width="4.7109375" style="120" bestFit="1" customWidth="1"/>
    <col min="260" max="260" width="9.7109375" style="120" bestFit="1" customWidth="1"/>
    <col min="261" max="261" width="10" style="120" bestFit="1" customWidth="1"/>
    <col min="262" max="262" width="8.85546875" style="120" bestFit="1" customWidth="1"/>
    <col min="263" max="263" width="22.85546875" style="120" customWidth="1"/>
    <col min="264" max="264" width="59.7109375" style="120" bestFit="1" customWidth="1"/>
    <col min="265" max="265" width="57.85546875" style="120" bestFit="1" customWidth="1"/>
    <col min="266" max="266" width="35.28515625" style="120" bestFit="1" customWidth="1"/>
    <col min="267" max="267" width="28.140625" style="120" bestFit="1" customWidth="1"/>
    <col min="268" max="268" width="33.140625" style="120" bestFit="1" customWidth="1"/>
    <col min="269" max="269" width="26" style="120" bestFit="1" customWidth="1"/>
    <col min="270" max="270" width="19.140625" style="120" bestFit="1" customWidth="1"/>
    <col min="271" max="271" width="10.42578125" style="120" customWidth="1"/>
    <col min="272" max="272" width="11.85546875" style="120" customWidth="1"/>
    <col min="273" max="273" width="14.7109375" style="120" customWidth="1"/>
    <col min="274" max="274" width="9" style="120" bestFit="1" customWidth="1"/>
    <col min="275" max="514" width="9.140625" style="120"/>
    <col min="515" max="515" width="4.7109375" style="120" bestFit="1" customWidth="1"/>
    <col min="516" max="516" width="9.7109375" style="120" bestFit="1" customWidth="1"/>
    <col min="517" max="517" width="10" style="120" bestFit="1" customWidth="1"/>
    <col min="518" max="518" width="8.85546875" style="120" bestFit="1" customWidth="1"/>
    <col min="519" max="519" width="22.85546875" style="120" customWidth="1"/>
    <col min="520" max="520" width="59.7109375" style="120" bestFit="1" customWidth="1"/>
    <col min="521" max="521" width="57.85546875" style="120" bestFit="1" customWidth="1"/>
    <col min="522" max="522" width="35.28515625" style="120" bestFit="1" customWidth="1"/>
    <col min="523" max="523" width="28.140625" style="120" bestFit="1" customWidth="1"/>
    <col min="524" max="524" width="33.140625" style="120" bestFit="1" customWidth="1"/>
    <col min="525" max="525" width="26" style="120" bestFit="1" customWidth="1"/>
    <col min="526" max="526" width="19.140625" style="120" bestFit="1" customWidth="1"/>
    <col min="527" max="527" width="10.42578125" style="120" customWidth="1"/>
    <col min="528" max="528" width="11.85546875" style="120" customWidth="1"/>
    <col min="529" max="529" width="14.7109375" style="120" customWidth="1"/>
    <col min="530" max="530" width="9" style="120" bestFit="1" customWidth="1"/>
    <col min="531" max="770" width="9.140625" style="120"/>
    <col min="771" max="771" width="4.7109375" style="120" bestFit="1" customWidth="1"/>
    <col min="772" max="772" width="9.7109375" style="120" bestFit="1" customWidth="1"/>
    <col min="773" max="773" width="10" style="120" bestFit="1" customWidth="1"/>
    <col min="774" max="774" width="8.85546875" style="120" bestFit="1" customWidth="1"/>
    <col min="775" max="775" width="22.85546875" style="120" customWidth="1"/>
    <col min="776" max="776" width="59.7109375" style="120" bestFit="1" customWidth="1"/>
    <col min="777" max="777" width="57.85546875" style="120" bestFit="1" customWidth="1"/>
    <col min="778" max="778" width="35.28515625" style="120" bestFit="1" customWidth="1"/>
    <col min="779" max="779" width="28.140625" style="120" bestFit="1" customWidth="1"/>
    <col min="780" max="780" width="33.140625" style="120" bestFit="1" customWidth="1"/>
    <col min="781" max="781" width="26" style="120" bestFit="1" customWidth="1"/>
    <col min="782" max="782" width="19.140625" style="120" bestFit="1" customWidth="1"/>
    <col min="783" max="783" width="10.42578125" style="120" customWidth="1"/>
    <col min="784" max="784" width="11.85546875" style="120" customWidth="1"/>
    <col min="785" max="785" width="14.7109375" style="120" customWidth="1"/>
    <col min="786" max="786" width="9" style="120" bestFit="1" customWidth="1"/>
    <col min="787" max="1026" width="9.140625" style="120"/>
    <col min="1027" max="1027" width="4.7109375" style="120" bestFit="1" customWidth="1"/>
    <col min="1028" max="1028" width="9.7109375" style="120" bestFit="1" customWidth="1"/>
    <col min="1029" max="1029" width="10" style="120" bestFit="1" customWidth="1"/>
    <col min="1030" max="1030" width="8.85546875" style="120" bestFit="1" customWidth="1"/>
    <col min="1031" max="1031" width="22.85546875" style="120" customWidth="1"/>
    <col min="1032" max="1032" width="59.7109375" style="120" bestFit="1" customWidth="1"/>
    <col min="1033" max="1033" width="57.85546875" style="120" bestFit="1" customWidth="1"/>
    <col min="1034" max="1034" width="35.28515625" style="120" bestFit="1" customWidth="1"/>
    <col min="1035" max="1035" width="28.140625" style="120" bestFit="1" customWidth="1"/>
    <col min="1036" max="1036" width="33.140625" style="120" bestFit="1" customWidth="1"/>
    <col min="1037" max="1037" width="26" style="120" bestFit="1" customWidth="1"/>
    <col min="1038" max="1038" width="19.140625" style="120" bestFit="1" customWidth="1"/>
    <col min="1039" max="1039" width="10.42578125" style="120" customWidth="1"/>
    <col min="1040" max="1040" width="11.85546875" style="120" customWidth="1"/>
    <col min="1041" max="1041" width="14.7109375" style="120" customWidth="1"/>
    <col min="1042" max="1042" width="9" style="120" bestFit="1" customWidth="1"/>
    <col min="1043" max="1282" width="9.140625" style="120"/>
    <col min="1283" max="1283" width="4.7109375" style="120" bestFit="1" customWidth="1"/>
    <col min="1284" max="1284" width="9.7109375" style="120" bestFit="1" customWidth="1"/>
    <col min="1285" max="1285" width="10" style="120" bestFit="1" customWidth="1"/>
    <col min="1286" max="1286" width="8.85546875" style="120" bestFit="1" customWidth="1"/>
    <col min="1287" max="1287" width="22.85546875" style="120" customWidth="1"/>
    <col min="1288" max="1288" width="59.7109375" style="120" bestFit="1" customWidth="1"/>
    <col min="1289" max="1289" width="57.85546875" style="120" bestFit="1" customWidth="1"/>
    <col min="1290" max="1290" width="35.28515625" style="120" bestFit="1" customWidth="1"/>
    <col min="1291" max="1291" width="28.140625" style="120" bestFit="1" customWidth="1"/>
    <col min="1292" max="1292" width="33.140625" style="120" bestFit="1" customWidth="1"/>
    <col min="1293" max="1293" width="26" style="120" bestFit="1" customWidth="1"/>
    <col min="1294" max="1294" width="19.140625" style="120" bestFit="1" customWidth="1"/>
    <col min="1295" max="1295" width="10.42578125" style="120" customWidth="1"/>
    <col min="1296" max="1296" width="11.85546875" style="120" customWidth="1"/>
    <col min="1297" max="1297" width="14.7109375" style="120" customWidth="1"/>
    <col min="1298" max="1298" width="9" style="120" bestFit="1" customWidth="1"/>
    <col min="1299" max="1538" width="9.140625" style="120"/>
    <col min="1539" max="1539" width="4.7109375" style="120" bestFit="1" customWidth="1"/>
    <col min="1540" max="1540" width="9.7109375" style="120" bestFit="1" customWidth="1"/>
    <col min="1541" max="1541" width="10" style="120" bestFit="1" customWidth="1"/>
    <col min="1542" max="1542" width="8.85546875" style="120" bestFit="1" customWidth="1"/>
    <col min="1543" max="1543" width="22.85546875" style="120" customWidth="1"/>
    <col min="1544" max="1544" width="59.7109375" style="120" bestFit="1" customWidth="1"/>
    <col min="1545" max="1545" width="57.85546875" style="120" bestFit="1" customWidth="1"/>
    <col min="1546" max="1546" width="35.28515625" style="120" bestFit="1" customWidth="1"/>
    <col min="1547" max="1547" width="28.140625" style="120" bestFit="1" customWidth="1"/>
    <col min="1548" max="1548" width="33.140625" style="120" bestFit="1" customWidth="1"/>
    <col min="1549" max="1549" width="26" style="120" bestFit="1" customWidth="1"/>
    <col min="1550" max="1550" width="19.140625" style="120" bestFit="1" customWidth="1"/>
    <col min="1551" max="1551" width="10.42578125" style="120" customWidth="1"/>
    <col min="1552" max="1552" width="11.85546875" style="120" customWidth="1"/>
    <col min="1553" max="1553" width="14.7109375" style="120" customWidth="1"/>
    <col min="1554" max="1554" width="9" style="120" bestFit="1" customWidth="1"/>
    <col min="1555" max="1794" width="9.140625" style="120"/>
    <col min="1795" max="1795" width="4.7109375" style="120" bestFit="1" customWidth="1"/>
    <col min="1796" max="1796" width="9.7109375" style="120" bestFit="1" customWidth="1"/>
    <col min="1797" max="1797" width="10" style="120" bestFit="1" customWidth="1"/>
    <col min="1798" max="1798" width="8.85546875" style="120" bestFit="1" customWidth="1"/>
    <col min="1799" max="1799" width="22.85546875" style="120" customWidth="1"/>
    <col min="1800" max="1800" width="59.7109375" style="120" bestFit="1" customWidth="1"/>
    <col min="1801" max="1801" width="57.85546875" style="120" bestFit="1" customWidth="1"/>
    <col min="1802" max="1802" width="35.28515625" style="120" bestFit="1" customWidth="1"/>
    <col min="1803" max="1803" width="28.140625" style="120" bestFit="1" customWidth="1"/>
    <col min="1804" max="1804" width="33.140625" style="120" bestFit="1" customWidth="1"/>
    <col min="1805" max="1805" width="26" style="120" bestFit="1" customWidth="1"/>
    <col min="1806" max="1806" width="19.140625" style="120" bestFit="1" customWidth="1"/>
    <col min="1807" max="1807" width="10.42578125" style="120" customWidth="1"/>
    <col min="1808" max="1808" width="11.85546875" style="120" customWidth="1"/>
    <col min="1809" max="1809" width="14.7109375" style="120" customWidth="1"/>
    <col min="1810" max="1810" width="9" style="120" bestFit="1" customWidth="1"/>
    <col min="1811" max="2050" width="9.140625" style="120"/>
    <col min="2051" max="2051" width="4.7109375" style="120" bestFit="1" customWidth="1"/>
    <col min="2052" max="2052" width="9.7109375" style="120" bestFit="1" customWidth="1"/>
    <col min="2053" max="2053" width="10" style="120" bestFit="1" customWidth="1"/>
    <col min="2054" max="2054" width="8.85546875" style="120" bestFit="1" customWidth="1"/>
    <col min="2055" max="2055" width="22.85546875" style="120" customWidth="1"/>
    <col min="2056" max="2056" width="59.7109375" style="120" bestFit="1" customWidth="1"/>
    <col min="2057" max="2057" width="57.85546875" style="120" bestFit="1" customWidth="1"/>
    <col min="2058" max="2058" width="35.28515625" style="120" bestFit="1" customWidth="1"/>
    <col min="2059" max="2059" width="28.140625" style="120" bestFit="1" customWidth="1"/>
    <col min="2060" max="2060" width="33.140625" style="120" bestFit="1" customWidth="1"/>
    <col min="2061" max="2061" width="26" style="120" bestFit="1" customWidth="1"/>
    <col min="2062" max="2062" width="19.140625" style="120" bestFit="1" customWidth="1"/>
    <col min="2063" max="2063" width="10.42578125" style="120" customWidth="1"/>
    <col min="2064" max="2064" width="11.85546875" style="120" customWidth="1"/>
    <col min="2065" max="2065" width="14.7109375" style="120" customWidth="1"/>
    <col min="2066" max="2066" width="9" style="120" bestFit="1" customWidth="1"/>
    <col min="2067" max="2306" width="9.140625" style="120"/>
    <col min="2307" max="2307" width="4.7109375" style="120" bestFit="1" customWidth="1"/>
    <col min="2308" max="2308" width="9.7109375" style="120" bestFit="1" customWidth="1"/>
    <col min="2309" max="2309" width="10" style="120" bestFit="1" customWidth="1"/>
    <col min="2310" max="2310" width="8.85546875" style="120" bestFit="1" customWidth="1"/>
    <col min="2311" max="2311" width="22.85546875" style="120" customWidth="1"/>
    <col min="2312" max="2312" width="59.7109375" style="120" bestFit="1" customWidth="1"/>
    <col min="2313" max="2313" width="57.85546875" style="120" bestFit="1" customWidth="1"/>
    <col min="2314" max="2314" width="35.28515625" style="120" bestFit="1" customWidth="1"/>
    <col min="2315" max="2315" width="28.140625" style="120" bestFit="1" customWidth="1"/>
    <col min="2316" max="2316" width="33.140625" style="120" bestFit="1" customWidth="1"/>
    <col min="2317" max="2317" width="26" style="120" bestFit="1" customWidth="1"/>
    <col min="2318" max="2318" width="19.140625" style="120" bestFit="1" customWidth="1"/>
    <col min="2319" max="2319" width="10.42578125" style="120" customWidth="1"/>
    <col min="2320" max="2320" width="11.85546875" style="120" customWidth="1"/>
    <col min="2321" max="2321" width="14.7109375" style="120" customWidth="1"/>
    <col min="2322" max="2322" width="9" style="120" bestFit="1" customWidth="1"/>
    <col min="2323" max="2562" width="9.140625" style="120"/>
    <col min="2563" max="2563" width="4.7109375" style="120" bestFit="1" customWidth="1"/>
    <col min="2564" max="2564" width="9.7109375" style="120" bestFit="1" customWidth="1"/>
    <col min="2565" max="2565" width="10" style="120" bestFit="1" customWidth="1"/>
    <col min="2566" max="2566" width="8.85546875" style="120" bestFit="1" customWidth="1"/>
    <col min="2567" max="2567" width="22.85546875" style="120" customWidth="1"/>
    <col min="2568" max="2568" width="59.7109375" style="120" bestFit="1" customWidth="1"/>
    <col min="2569" max="2569" width="57.85546875" style="120" bestFit="1" customWidth="1"/>
    <col min="2570" max="2570" width="35.28515625" style="120" bestFit="1" customWidth="1"/>
    <col min="2571" max="2571" width="28.140625" style="120" bestFit="1" customWidth="1"/>
    <col min="2572" max="2572" width="33.140625" style="120" bestFit="1" customWidth="1"/>
    <col min="2573" max="2573" width="26" style="120" bestFit="1" customWidth="1"/>
    <col min="2574" max="2574" width="19.140625" style="120" bestFit="1" customWidth="1"/>
    <col min="2575" max="2575" width="10.42578125" style="120" customWidth="1"/>
    <col min="2576" max="2576" width="11.85546875" style="120" customWidth="1"/>
    <col min="2577" max="2577" width="14.7109375" style="120" customWidth="1"/>
    <col min="2578" max="2578" width="9" style="120" bestFit="1" customWidth="1"/>
    <col min="2579" max="2818" width="9.140625" style="120"/>
    <col min="2819" max="2819" width="4.7109375" style="120" bestFit="1" customWidth="1"/>
    <col min="2820" max="2820" width="9.7109375" style="120" bestFit="1" customWidth="1"/>
    <col min="2821" max="2821" width="10" style="120" bestFit="1" customWidth="1"/>
    <col min="2822" max="2822" width="8.85546875" style="120" bestFit="1" customWidth="1"/>
    <col min="2823" max="2823" width="22.85546875" style="120" customWidth="1"/>
    <col min="2824" max="2824" width="59.7109375" style="120" bestFit="1" customWidth="1"/>
    <col min="2825" max="2825" width="57.85546875" style="120" bestFit="1" customWidth="1"/>
    <col min="2826" max="2826" width="35.28515625" style="120" bestFit="1" customWidth="1"/>
    <col min="2827" max="2827" width="28.140625" style="120" bestFit="1" customWidth="1"/>
    <col min="2828" max="2828" width="33.140625" style="120" bestFit="1" customWidth="1"/>
    <col min="2829" max="2829" width="26" style="120" bestFit="1" customWidth="1"/>
    <col min="2830" max="2830" width="19.140625" style="120" bestFit="1" customWidth="1"/>
    <col min="2831" max="2831" width="10.42578125" style="120" customWidth="1"/>
    <col min="2832" max="2832" width="11.85546875" style="120" customWidth="1"/>
    <col min="2833" max="2833" width="14.7109375" style="120" customWidth="1"/>
    <col min="2834" max="2834" width="9" style="120" bestFit="1" customWidth="1"/>
    <col min="2835" max="3074" width="9.140625" style="120"/>
    <col min="3075" max="3075" width="4.7109375" style="120" bestFit="1" customWidth="1"/>
    <col min="3076" max="3076" width="9.7109375" style="120" bestFit="1" customWidth="1"/>
    <col min="3077" max="3077" width="10" style="120" bestFit="1" customWidth="1"/>
    <col min="3078" max="3078" width="8.85546875" style="120" bestFit="1" customWidth="1"/>
    <col min="3079" max="3079" width="22.85546875" style="120" customWidth="1"/>
    <col min="3080" max="3080" width="59.7109375" style="120" bestFit="1" customWidth="1"/>
    <col min="3081" max="3081" width="57.85546875" style="120" bestFit="1" customWidth="1"/>
    <col min="3082" max="3082" width="35.28515625" style="120" bestFit="1" customWidth="1"/>
    <col min="3083" max="3083" width="28.140625" style="120" bestFit="1" customWidth="1"/>
    <col min="3084" max="3084" width="33.140625" style="120" bestFit="1" customWidth="1"/>
    <col min="3085" max="3085" width="26" style="120" bestFit="1" customWidth="1"/>
    <col min="3086" max="3086" width="19.140625" style="120" bestFit="1" customWidth="1"/>
    <col min="3087" max="3087" width="10.42578125" style="120" customWidth="1"/>
    <col min="3088" max="3088" width="11.85546875" style="120" customWidth="1"/>
    <col min="3089" max="3089" width="14.7109375" style="120" customWidth="1"/>
    <col min="3090" max="3090" width="9" style="120" bestFit="1" customWidth="1"/>
    <col min="3091" max="3330" width="9.140625" style="120"/>
    <col min="3331" max="3331" width="4.7109375" style="120" bestFit="1" customWidth="1"/>
    <col min="3332" max="3332" width="9.7109375" style="120" bestFit="1" customWidth="1"/>
    <col min="3333" max="3333" width="10" style="120" bestFit="1" customWidth="1"/>
    <col min="3334" max="3334" width="8.85546875" style="120" bestFit="1" customWidth="1"/>
    <col min="3335" max="3335" width="22.85546875" style="120" customWidth="1"/>
    <col min="3336" max="3336" width="59.7109375" style="120" bestFit="1" customWidth="1"/>
    <col min="3337" max="3337" width="57.85546875" style="120" bestFit="1" customWidth="1"/>
    <col min="3338" max="3338" width="35.28515625" style="120" bestFit="1" customWidth="1"/>
    <col min="3339" max="3339" width="28.140625" style="120" bestFit="1" customWidth="1"/>
    <col min="3340" max="3340" width="33.140625" style="120" bestFit="1" customWidth="1"/>
    <col min="3341" max="3341" width="26" style="120" bestFit="1" customWidth="1"/>
    <col min="3342" max="3342" width="19.140625" style="120" bestFit="1" customWidth="1"/>
    <col min="3343" max="3343" width="10.42578125" style="120" customWidth="1"/>
    <col min="3344" max="3344" width="11.85546875" style="120" customWidth="1"/>
    <col min="3345" max="3345" width="14.7109375" style="120" customWidth="1"/>
    <col min="3346" max="3346" width="9" style="120" bestFit="1" customWidth="1"/>
    <col min="3347" max="3586" width="9.140625" style="120"/>
    <col min="3587" max="3587" width="4.7109375" style="120" bestFit="1" customWidth="1"/>
    <col min="3588" max="3588" width="9.7109375" style="120" bestFit="1" customWidth="1"/>
    <col min="3589" max="3589" width="10" style="120" bestFit="1" customWidth="1"/>
    <col min="3590" max="3590" width="8.85546875" style="120" bestFit="1" customWidth="1"/>
    <col min="3591" max="3591" width="22.85546875" style="120" customWidth="1"/>
    <col min="3592" max="3592" width="59.7109375" style="120" bestFit="1" customWidth="1"/>
    <col min="3593" max="3593" width="57.85546875" style="120" bestFit="1" customWidth="1"/>
    <col min="3594" max="3594" width="35.28515625" style="120" bestFit="1" customWidth="1"/>
    <col min="3595" max="3595" width="28.140625" style="120" bestFit="1" customWidth="1"/>
    <col min="3596" max="3596" width="33.140625" style="120" bestFit="1" customWidth="1"/>
    <col min="3597" max="3597" width="26" style="120" bestFit="1" customWidth="1"/>
    <col min="3598" max="3598" width="19.140625" style="120" bestFit="1" customWidth="1"/>
    <col min="3599" max="3599" width="10.42578125" style="120" customWidth="1"/>
    <col min="3600" max="3600" width="11.85546875" style="120" customWidth="1"/>
    <col min="3601" max="3601" width="14.7109375" style="120" customWidth="1"/>
    <col min="3602" max="3602" width="9" style="120" bestFit="1" customWidth="1"/>
    <col min="3603" max="3842" width="9.140625" style="120"/>
    <col min="3843" max="3843" width="4.7109375" style="120" bestFit="1" customWidth="1"/>
    <col min="3844" max="3844" width="9.7109375" style="120" bestFit="1" customWidth="1"/>
    <col min="3845" max="3845" width="10" style="120" bestFit="1" customWidth="1"/>
    <col min="3846" max="3846" width="8.85546875" style="120" bestFit="1" customWidth="1"/>
    <col min="3847" max="3847" width="22.85546875" style="120" customWidth="1"/>
    <col min="3848" max="3848" width="59.7109375" style="120" bestFit="1" customWidth="1"/>
    <col min="3849" max="3849" width="57.85546875" style="120" bestFit="1" customWidth="1"/>
    <col min="3850" max="3850" width="35.28515625" style="120" bestFit="1" customWidth="1"/>
    <col min="3851" max="3851" width="28.140625" style="120" bestFit="1" customWidth="1"/>
    <col min="3852" max="3852" width="33.140625" style="120" bestFit="1" customWidth="1"/>
    <col min="3853" max="3853" width="26" style="120" bestFit="1" customWidth="1"/>
    <col min="3854" max="3854" width="19.140625" style="120" bestFit="1" customWidth="1"/>
    <col min="3855" max="3855" width="10.42578125" style="120" customWidth="1"/>
    <col min="3856" max="3856" width="11.85546875" style="120" customWidth="1"/>
    <col min="3857" max="3857" width="14.7109375" style="120" customWidth="1"/>
    <col min="3858" max="3858" width="9" style="120" bestFit="1" customWidth="1"/>
    <col min="3859" max="4098" width="9.140625" style="120"/>
    <col min="4099" max="4099" width="4.7109375" style="120" bestFit="1" customWidth="1"/>
    <col min="4100" max="4100" width="9.7109375" style="120" bestFit="1" customWidth="1"/>
    <col min="4101" max="4101" width="10" style="120" bestFit="1" customWidth="1"/>
    <col min="4102" max="4102" width="8.85546875" style="120" bestFit="1" customWidth="1"/>
    <col min="4103" max="4103" width="22.85546875" style="120" customWidth="1"/>
    <col min="4104" max="4104" width="59.7109375" style="120" bestFit="1" customWidth="1"/>
    <col min="4105" max="4105" width="57.85546875" style="120" bestFit="1" customWidth="1"/>
    <col min="4106" max="4106" width="35.28515625" style="120" bestFit="1" customWidth="1"/>
    <col min="4107" max="4107" width="28.140625" style="120" bestFit="1" customWidth="1"/>
    <col min="4108" max="4108" width="33.140625" style="120" bestFit="1" customWidth="1"/>
    <col min="4109" max="4109" width="26" style="120" bestFit="1" customWidth="1"/>
    <col min="4110" max="4110" width="19.140625" style="120" bestFit="1" customWidth="1"/>
    <col min="4111" max="4111" width="10.42578125" style="120" customWidth="1"/>
    <col min="4112" max="4112" width="11.85546875" style="120" customWidth="1"/>
    <col min="4113" max="4113" width="14.7109375" style="120" customWidth="1"/>
    <col min="4114" max="4114" width="9" style="120" bestFit="1" customWidth="1"/>
    <col min="4115" max="4354" width="9.140625" style="120"/>
    <col min="4355" max="4355" width="4.7109375" style="120" bestFit="1" customWidth="1"/>
    <col min="4356" max="4356" width="9.7109375" style="120" bestFit="1" customWidth="1"/>
    <col min="4357" max="4357" width="10" style="120" bestFit="1" customWidth="1"/>
    <col min="4358" max="4358" width="8.85546875" style="120" bestFit="1" customWidth="1"/>
    <col min="4359" max="4359" width="22.85546875" style="120" customWidth="1"/>
    <col min="4360" max="4360" width="59.7109375" style="120" bestFit="1" customWidth="1"/>
    <col min="4361" max="4361" width="57.85546875" style="120" bestFit="1" customWidth="1"/>
    <col min="4362" max="4362" width="35.28515625" style="120" bestFit="1" customWidth="1"/>
    <col min="4363" max="4363" width="28.140625" style="120" bestFit="1" customWidth="1"/>
    <col min="4364" max="4364" width="33.140625" style="120" bestFit="1" customWidth="1"/>
    <col min="4365" max="4365" width="26" style="120" bestFit="1" customWidth="1"/>
    <col min="4366" max="4366" width="19.140625" style="120" bestFit="1" customWidth="1"/>
    <col min="4367" max="4367" width="10.42578125" style="120" customWidth="1"/>
    <col min="4368" max="4368" width="11.85546875" style="120" customWidth="1"/>
    <col min="4369" max="4369" width="14.7109375" style="120" customWidth="1"/>
    <col min="4370" max="4370" width="9" style="120" bestFit="1" customWidth="1"/>
    <col min="4371" max="4610" width="9.140625" style="120"/>
    <col min="4611" max="4611" width="4.7109375" style="120" bestFit="1" customWidth="1"/>
    <col min="4612" max="4612" width="9.7109375" style="120" bestFit="1" customWidth="1"/>
    <col min="4613" max="4613" width="10" style="120" bestFit="1" customWidth="1"/>
    <col min="4614" max="4614" width="8.85546875" style="120" bestFit="1" customWidth="1"/>
    <col min="4615" max="4615" width="22.85546875" style="120" customWidth="1"/>
    <col min="4616" max="4616" width="59.7109375" style="120" bestFit="1" customWidth="1"/>
    <col min="4617" max="4617" width="57.85546875" style="120" bestFit="1" customWidth="1"/>
    <col min="4618" max="4618" width="35.28515625" style="120" bestFit="1" customWidth="1"/>
    <col min="4619" max="4619" width="28.140625" style="120" bestFit="1" customWidth="1"/>
    <col min="4620" max="4620" width="33.140625" style="120" bestFit="1" customWidth="1"/>
    <col min="4621" max="4621" width="26" style="120" bestFit="1" customWidth="1"/>
    <col min="4622" max="4622" width="19.140625" style="120" bestFit="1" customWidth="1"/>
    <col min="4623" max="4623" width="10.42578125" style="120" customWidth="1"/>
    <col min="4624" max="4624" width="11.85546875" style="120" customWidth="1"/>
    <col min="4625" max="4625" width="14.7109375" style="120" customWidth="1"/>
    <col min="4626" max="4626" width="9" style="120" bestFit="1" customWidth="1"/>
    <col min="4627" max="4866" width="9.140625" style="120"/>
    <col min="4867" max="4867" width="4.7109375" style="120" bestFit="1" customWidth="1"/>
    <col min="4868" max="4868" width="9.7109375" style="120" bestFit="1" customWidth="1"/>
    <col min="4869" max="4869" width="10" style="120" bestFit="1" customWidth="1"/>
    <col min="4870" max="4870" width="8.85546875" style="120" bestFit="1" customWidth="1"/>
    <col min="4871" max="4871" width="22.85546875" style="120" customWidth="1"/>
    <col min="4872" max="4872" width="59.7109375" style="120" bestFit="1" customWidth="1"/>
    <col min="4873" max="4873" width="57.85546875" style="120" bestFit="1" customWidth="1"/>
    <col min="4874" max="4874" width="35.28515625" style="120" bestFit="1" customWidth="1"/>
    <col min="4875" max="4875" width="28.140625" style="120" bestFit="1" customWidth="1"/>
    <col min="4876" max="4876" width="33.140625" style="120" bestFit="1" customWidth="1"/>
    <col min="4877" max="4877" width="26" style="120" bestFit="1" customWidth="1"/>
    <col min="4878" max="4878" width="19.140625" style="120" bestFit="1" customWidth="1"/>
    <col min="4879" max="4879" width="10.42578125" style="120" customWidth="1"/>
    <col min="4880" max="4880" width="11.85546875" style="120" customWidth="1"/>
    <col min="4881" max="4881" width="14.7109375" style="120" customWidth="1"/>
    <col min="4882" max="4882" width="9" style="120" bestFit="1" customWidth="1"/>
    <col min="4883" max="5122" width="9.140625" style="120"/>
    <col min="5123" max="5123" width="4.7109375" style="120" bestFit="1" customWidth="1"/>
    <col min="5124" max="5124" width="9.7109375" style="120" bestFit="1" customWidth="1"/>
    <col min="5125" max="5125" width="10" style="120" bestFit="1" customWidth="1"/>
    <col min="5126" max="5126" width="8.85546875" style="120" bestFit="1" customWidth="1"/>
    <col min="5127" max="5127" width="22.85546875" style="120" customWidth="1"/>
    <col min="5128" max="5128" width="59.7109375" style="120" bestFit="1" customWidth="1"/>
    <col min="5129" max="5129" width="57.85546875" style="120" bestFit="1" customWidth="1"/>
    <col min="5130" max="5130" width="35.28515625" style="120" bestFit="1" customWidth="1"/>
    <col min="5131" max="5131" width="28.140625" style="120" bestFit="1" customWidth="1"/>
    <col min="5132" max="5132" width="33.140625" style="120" bestFit="1" customWidth="1"/>
    <col min="5133" max="5133" width="26" style="120" bestFit="1" customWidth="1"/>
    <col min="5134" max="5134" width="19.140625" style="120" bestFit="1" customWidth="1"/>
    <col min="5135" max="5135" width="10.42578125" style="120" customWidth="1"/>
    <col min="5136" max="5136" width="11.85546875" style="120" customWidth="1"/>
    <col min="5137" max="5137" width="14.7109375" style="120" customWidth="1"/>
    <col min="5138" max="5138" width="9" style="120" bestFit="1" customWidth="1"/>
    <col min="5139" max="5378" width="9.140625" style="120"/>
    <col min="5379" max="5379" width="4.7109375" style="120" bestFit="1" customWidth="1"/>
    <col min="5380" max="5380" width="9.7109375" style="120" bestFit="1" customWidth="1"/>
    <col min="5381" max="5381" width="10" style="120" bestFit="1" customWidth="1"/>
    <col min="5382" max="5382" width="8.85546875" style="120" bestFit="1" customWidth="1"/>
    <col min="5383" max="5383" width="22.85546875" style="120" customWidth="1"/>
    <col min="5384" max="5384" width="59.7109375" style="120" bestFit="1" customWidth="1"/>
    <col min="5385" max="5385" width="57.85546875" style="120" bestFit="1" customWidth="1"/>
    <col min="5386" max="5386" width="35.28515625" style="120" bestFit="1" customWidth="1"/>
    <col min="5387" max="5387" width="28.140625" style="120" bestFit="1" customWidth="1"/>
    <col min="5388" max="5388" width="33.140625" style="120" bestFit="1" customWidth="1"/>
    <col min="5389" max="5389" width="26" style="120" bestFit="1" customWidth="1"/>
    <col min="5390" max="5390" width="19.140625" style="120" bestFit="1" customWidth="1"/>
    <col min="5391" max="5391" width="10.42578125" style="120" customWidth="1"/>
    <col min="5392" max="5392" width="11.85546875" style="120" customWidth="1"/>
    <col min="5393" max="5393" width="14.7109375" style="120" customWidth="1"/>
    <col min="5394" max="5394" width="9" style="120" bestFit="1" customWidth="1"/>
    <col min="5395" max="5634" width="9.140625" style="120"/>
    <col min="5635" max="5635" width="4.7109375" style="120" bestFit="1" customWidth="1"/>
    <col min="5636" max="5636" width="9.7109375" style="120" bestFit="1" customWidth="1"/>
    <col min="5637" max="5637" width="10" style="120" bestFit="1" customWidth="1"/>
    <col min="5638" max="5638" width="8.85546875" style="120" bestFit="1" customWidth="1"/>
    <col min="5639" max="5639" width="22.85546875" style="120" customWidth="1"/>
    <col min="5640" max="5640" width="59.7109375" style="120" bestFit="1" customWidth="1"/>
    <col min="5641" max="5641" width="57.85546875" style="120" bestFit="1" customWidth="1"/>
    <col min="5642" max="5642" width="35.28515625" style="120" bestFit="1" customWidth="1"/>
    <col min="5643" max="5643" width="28.140625" style="120" bestFit="1" customWidth="1"/>
    <col min="5644" max="5644" width="33.140625" style="120" bestFit="1" customWidth="1"/>
    <col min="5645" max="5645" width="26" style="120" bestFit="1" customWidth="1"/>
    <col min="5646" max="5646" width="19.140625" style="120" bestFit="1" customWidth="1"/>
    <col min="5647" max="5647" width="10.42578125" style="120" customWidth="1"/>
    <col min="5648" max="5648" width="11.85546875" style="120" customWidth="1"/>
    <col min="5649" max="5649" width="14.7109375" style="120" customWidth="1"/>
    <col min="5650" max="5650" width="9" style="120" bestFit="1" customWidth="1"/>
    <col min="5651" max="5890" width="9.140625" style="120"/>
    <col min="5891" max="5891" width="4.7109375" style="120" bestFit="1" customWidth="1"/>
    <col min="5892" max="5892" width="9.7109375" style="120" bestFit="1" customWidth="1"/>
    <col min="5893" max="5893" width="10" style="120" bestFit="1" customWidth="1"/>
    <col min="5894" max="5894" width="8.85546875" style="120" bestFit="1" customWidth="1"/>
    <col min="5895" max="5895" width="22.85546875" style="120" customWidth="1"/>
    <col min="5896" max="5896" width="59.7109375" style="120" bestFit="1" customWidth="1"/>
    <col min="5897" max="5897" width="57.85546875" style="120" bestFit="1" customWidth="1"/>
    <col min="5898" max="5898" width="35.28515625" style="120" bestFit="1" customWidth="1"/>
    <col min="5899" max="5899" width="28.140625" style="120" bestFit="1" customWidth="1"/>
    <col min="5900" max="5900" width="33.140625" style="120" bestFit="1" customWidth="1"/>
    <col min="5901" max="5901" width="26" style="120" bestFit="1" customWidth="1"/>
    <col min="5902" max="5902" width="19.140625" style="120" bestFit="1" customWidth="1"/>
    <col min="5903" max="5903" width="10.42578125" style="120" customWidth="1"/>
    <col min="5904" max="5904" width="11.85546875" style="120" customWidth="1"/>
    <col min="5905" max="5905" width="14.7109375" style="120" customWidth="1"/>
    <col min="5906" max="5906" width="9" style="120" bestFit="1" customWidth="1"/>
    <col min="5907" max="6146" width="9.140625" style="120"/>
    <col min="6147" max="6147" width="4.7109375" style="120" bestFit="1" customWidth="1"/>
    <col min="6148" max="6148" width="9.7109375" style="120" bestFit="1" customWidth="1"/>
    <col min="6149" max="6149" width="10" style="120" bestFit="1" customWidth="1"/>
    <col min="6150" max="6150" width="8.85546875" style="120" bestFit="1" customWidth="1"/>
    <col min="6151" max="6151" width="22.85546875" style="120" customWidth="1"/>
    <col min="6152" max="6152" width="59.7109375" style="120" bestFit="1" customWidth="1"/>
    <col min="6153" max="6153" width="57.85546875" style="120" bestFit="1" customWidth="1"/>
    <col min="6154" max="6154" width="35.28515625" style="120" bestFit="1" customWidth="1"/>
    <col min="6155" max="6155" width="28.140625" style="120" bestFit="1" customWidth="1"/>
    <col min="6156" max="6156" width="33.140625" style="120" bestFit="1" customWidth="1"/>
    <col min="6157" max="6157" width="26" style="120" bestFit="1" customWidth="1"/>
    <col min="6158" max="6158" width="19.140625" style="120" bestFit="1" customWidth="1"/>
    <col min="6159" max="6159" width="10.42578125" style="120" customWidth="1"/>
    <col min="6160" max="6160" width="11.85546875" style="120" customWidth="1"/>
    <col min="6161" max="6161" width="14.7109375" style="120" customWidth="1"/>
    <col min="6162" max="6162" width="9" style="120" bestFit="1" customWidth="1"/>
    <col min="6163" max="6402" width="9.140625" style="120"/>
    <col min="6403" max="6403" width="4.7109375" style="120" bestFit="1" customWidth="1"/>
    <col min="6404" max="6404" width="9.7109375" style="120" bestFit="1" customWidth="1"/>
    <col min="6405" max="6405" width="10" style="120" bestFit="1" customWidth="1"/>
    <col min="6406" max="6406" width="8.85546875" style="120" bestFit="1" customWidth="1"/>
    <col min="6407" max="6407" width="22.85546875" style="120" customWidth="1"/>
    <col min="6408" max="6408" width="59.7109375" style="120" bestFit="1" customWidth="1"/>
    <col min="6409" max="6409" width="57.85546875" style="120" bestFit="1" customWidth="1"/>
    <col min="6410" max="6410" width="35.28515625" style="120" bestFit="1" customWidth="1"/>
    <col min="6411" max="6411" width="28.140625" style="120" bestFit="1" customWidth="1"/>
    <col min="6412" max="6412" width="33.140625" style="120" bestFit="1" customWidth="1"/>
    <col min="6413" max="6413" width="26" style="120" bestFit="1" customWidth="1"/>
    <col min="6414" max="6414" width="19.140625" style="120" bestFit="1" customWidth="1"/>
    <col min="6415" max="6415" width="10.42578125" style="120" customWidth="1"/>
    <col min="6416" max="6416" width="11.85546875" style="120" customWidth="1"/>
    <col min="6417" max="6417" width="14.7109375" style="120" customWidth="1"/>
    <col min="6418" max="6418" width="9" style="120" bestFit="1" customWidth="1"/>
    <col min="6419" max="6658" width="9.140625" style="120"/>
    <col min="6659" max="6659" width="4.7109375" style="120" bestFit="1" customWidth="1"/>
    <col min="6660" max="6660" width="9.7109375" style="120" bestFit="1" customWidth="1"/>
    <col min="6661" max="6661" width="10" style="120" bestFit="1" customWidth="1"/>
    <col min="6662" max="6662" width="8.85546875" style="120" bestFit="1" customWidth="1"/>
    <col min="6663" max="6663" width="22.85546875" style="120" customWidth="1"/>
    <col min="6664" max="6664" width="59.7109375" style="120" bestFit="1" customWidth="1"/>
    <col min="6665" max="6665" width="57.85546875" style="120" bestFit="1" customWidth="1"/>
    <col min="6666" max="6666" width="35.28515625" style="120" bestFit="1" customWidth="1"/>
    <col min="6667" max="6667" width="28.140625" style="120" bestFit="1" customWidth="1"/>
    <col min="6668" max="6668" width="33.140625" style="120" bestFit="1" customWidth="1"/>
    <col min="6669" max="6669" width="26" style="120" bestFit="1" customWidth="1"/>
    <col min="6670" max="6670" width="19.140625" style="120" bestFit="1" customWidth="1"/>
    <col min="6671" max="6671" width="10.42578125" style="120" customWidth="1"/>
    <col min="6672" max="6672" width="11.85546875" style="120" customWidth="1"/>
    <col min="6673" max="6673" width="14.7109375" style="120" customWidth="1"/>
    <col min="6674" max="6674" width="9" style="120" bestFit="1" customWidth="1"/>
    <col min="6675" max="6914" width="9.140625" style="120"/>
    <col min="6915" max="6915" width="4.7109375" style="120" bestFit="1" customWidth="1"/>
    <col min="6916" max="6916" width="9.7109375" style="120" bestFit="1" customWidth="1"/>
    <col min="6917" max="6917" width="10" style="120" bestFit="1" customWidth="1"/>
    <col min="6918" max="6918" width="8.85546875" style="120" bestFit="1" customWidth="1"/>
    <col min="6919" max="6919" width="22.85546875" style="120" customWidth="1"/>
    <col min="6920" max="6920" width="59.7109375" style="120" bestFit="1" customWidth="1"/>
    <col min="6921" max="6921" width="57.85546875" style="120" bestFit="1" customWidth="1"/>
    <col min="6922" max="6922" width="35.28515625" style="120" bestFit="1" customWidth="1"/>
    <col min="6923" max="6923" width="28.140625" style="120" bestFit="1" customWidth="1"/>
    <col min="6924" max="6924" width="33.140625" style="120" bestFit="1" customWidth="1"/>
    <col min="6925" max="6925" width="26" style="120" bestFit="1" customWidth="1"/>
    <col min="6926" max="6926" width="19.140625" style="120" bestFit="1" customWidth="1"/>
    <col min="6927" max="6927" width="10.42578125" style="120" customWidth="1"/>
    <col min="6928" max="6928" width="11.85546875" style="120" customWidth="1"/>
    <col min="6929" max="6929" width="14.7109375" style="120" customWidth="1"/>
    <col min="6930" max="6930" width="9" style="120" bestFit="1" customWidth="1"/>
    <col min="6931" max="7170" width="9.140625" style="120"/>
    <col min="7171" max="7171" width="4.7109375" style="120" bestFit="1" customWidth="1"/>
    <col min="7172" max="7172" width="9.7109375" style="120" bestFit="1" customWidth="1"/>
    <col min="7173" max="7173" width="10" style="120" bestFit="1" customWidth="1"/>
    <col min="7174" max="7174" width="8.85546875" style="120" bestFit="1" customWidth="1"/>
    <col min="7175" max="7175" width="22.85546875" style="120" customWidth="1"/>
    <col min="7176" max="7176" width="59.7109375" style="120" bestFit="1" customWidth="1"/>
    <col min="7177" max="7177" width="57.85546875" style="120" bestFit="1" customWidth="1"/>
    <col min="7178" max="7178" width="35.28515625" style="120" bestFit="1" customWidth="1"/>
    <col min="7179" max="7179" width="28.140625" style="120" bestFit="1" customWidth="1"/>
    <col min="7180" max="7180" width="33.140625" style="120" bestFit="1" customWidth="1"/>
    <col min="7181" max="7181" width="26" style="120" bestFit="1" customWidth="1"/>
    <col min="7182" max="7182" width="19.140625" style="120" bestFit="1" customWidth="1"/>
    <col min="7183" max="7183" width="10.42578125" style="120" customWidth="1"/>
    <col min="7184" max="7184" width="11.85546875" style="120" customWidth="1"/>
    <col min="7185" max="7185" width="14.7109375" style="120" customWidth="1"/>
    <col min="7186" max="7186" width="9" style="120" bestFit="1" customWidth="1"/>
    <col min="7187" max="7426" width="9.140625" style="120"/>
    <col min="7427" max="7427" width="4.7109375" style="120" bestFit="1" customWidth="1"/>
    <col min="7428" max="7428" width="9.7109375" style="120" bestFit="1" customWidth="1"/>
    <col min="7429" max="7429" width="10" style="120" bestFit="1" customWidth="1"/>
    <col min="7430" max="7430" width="8.85546875" style="120" bestFit="1" customWidth="1"/>
    <col min="7431" max="7431" width="22.85546875" style="120" customWidth="1"/>
    <col min="7432" max="7432" width="59.7109375" style="120" bestFit="1" customWidth="1"/>
    <col min="7433" max="7433" width="57.85546875" style="120" bestFit="1" customWidth="1"/>
    <col min="7434" max="7434" width="35.28515625" style="120" bestFit="1" customWidth="1"/>
    <col min="7435" max="7435" width="28.140625" style="120" bestFit="1" customWidth="1"/>
    <col min="7436" max="7436" width="33.140625" style="120" bestFit="1" customWidth="1"/>
    <col min="7437" max="7437" width="26" style="120" bestFit="1" customWidth="1"/>
    <col min="7438" max="7438" width="19.140625" style="120" bestFit="1" customWidth="1"/>
    <col min="7439" max="7439" width="10.42578125" style="120" customWidth="1"/>
    <col min="7440" max="7440" width="11.85546875" style="120" customWidth="1"/>
    <col min="7441" max="7441" width="14.7109375" style="120" customWidth="1"/>
    <col min="7442" max="7442" width="9" style="120" bestFit="1" customWidth="1"/>
    <col min="7443" max="7682" width="9.140625" style="120"/>
    <col min="7683" max="7683" width="4.7109375" style="120" bestFit="1" customWidth="1"/>
    <col min="7684" max="7684" width="9.7109375" style="120" bestFit="1" customWidth="1"/>
    <col min="7685" max="7685" width="10" style="120" bestFit="1" customWidth="1"/>
    <col min="7686" max="7686" width="8.85546875" style="120" bestFit="1" customWidth="1"/>
    <col min="7687" max="7687" width="22.85546875" style="120" customWidth="1"/>
    <col min="7688" max="7688" width="59.7109375" style="120" bestFit="1" customWidth="1"/>
    <col min="7689" max="7689" width="57.85546875" style="120" bestFit="1" customWidth="1"/>
    <col min="7690" max="7690" width="35.28515625" style="120" bestFit="1" customWidth="1"/>
    <col min="7691" max="7691" width="28.140625" style="120" bestFit="1" customWidth="1"/>
    <col min="7692" max="7692" width="33.140625" style="120" bestFit="1" customWidth="1"/>
    <col min="7693" max="7693" width="26" style="120" bestFit="1" customWidth="1"/>
    <col min="7694" max="7694" width="19.140625" style="120" bestFit="1" customWidth="1"/>
    <col min="7695" max="7695" width="10.42578125" style="120" customWidth="1"/>
    <col min="7696" max="7696" width="11.85546875" style="120" customWidth="1"/>
    <col min="7697" max="7697" width="14.7109375" style="120" customWidth="1"/>
    <col min="7698" max="7698" width="9" style="120" bestFit="1" customWidth="1"/>
    <col min="7699" max="7938" width="9.140625" style="120"/>
    <col min="7939" max="7939" width="4.7109375" style="120" bestFit="1" customWidth="1"/>
    <col min="7940" max="7940" width="9.7109375" style="120" bestFit="1" customWidth="1"/>
    <col min="7941" max="7941" width="10" style="120" bestFit="1" customWidth="1"/>
    <col min="7942" max="7942" width="8.85546875" style="120" bestFit="1" customWidth="1"/>
    <col min="7943" max="7943" width="22.85546875" style="120" customWidth="1"/>
    <col min="7944" max="7944" width="59.7109375" style="120" bestFit="1" customWidth="1"/>
    <col min="7945" max="7945" width="57.85546875" style="120" bestFit="1" customWidth="1"/>
    <col min="7946" max="7946" width="35.28515625" style="120" bestFit="1" customWidth="1"/>
    <col min="7947" max="7947" width="28.140625" style="120" bestFit="1" customWidth="1"/>
    <col min="7948" max="7948" width="33.140625" style="120" bestFit="1" customWidth="1"/>
    <col min="7949" max="7949" width="26" style="120" bestFit="1" customWidth="1"/>
    <col min="7950" max="7950" width="19.140625" style="120" bestFit="1" customWidth="1"/>
    <col min="7951" max="7951" width="10.42578125" style="120" customWidth="1"/>
    <col min="7952" max="7952" width="11.85546875" style="120" customWidth="1"/>
    <col min="7953" max="7953" width="14.7109375" style="120" customWidth="1"/>
    <col min="7954" max="7954" width="9" style="120" bestFit="1" customWidth="1"/>
    <col min="7955" max="8194" width="9.140625" style="120"/>
    <col min="8195" max="8195" width="4.7109375" style="120" bestFit="1" customWidth="1"/>
    <col min="8196" max="8196" width="9.7109375" style="120" bestFit="1" customWidth="1"/>
    <col min="8197" max="8197" width="10" style="120" bestFit="1" customWidth="1"/>
    <col min="8198" max="8198" width="8.85546875" style="120" bestFit="1" customWidth="1"/>
    <col min="8199" max="8199" width="22.85546875" style="120" customWidth="1"/>
    <col min="8200" max="8200" width="59.7109375" style="120" bestFit="1" customWidth="1"/>
    <col min="8201" max="8201" width="57.85546875" style="120" bestFit="1" customWidth="1"/>
    <col min="8202" max="8202" width="35.28515625" style="120" bestFit="1" customWidth="1"/>
    <col min="8203" max="8203" width="28.140625" style="120" bestFit="1" customWidth="1"/>
    <col min="8204" max="8204" width="33.140625" style="120" bestFit="1" customWidth="1"/>
    <col min="8205" max="8205" width="26" style="120" bestFit="1" customWidth="1"/>
    <col min="8206" max="8206" width="19.140625" style="120" bestFit="1" customWidth="1"/>
    <col min="8207" max="8207" width="10.42578125" style="120" customWidth="1"/>
    <col min="8208" max="8208" width="11.85546875" style="120" customWidth="1"/>
    <col min="8209" max="8209" width="14.7109375" style="120" customWidth="1"/>
    <col min="8210" max="8210" width="9" style="120" bestFit="1" customWidth="1"/>
    <col min="8211" max="8450" width="9.140625" style="120"/>
    <col min="8451" max="8451" width="4.7109375" style="120" bestFit="1" customWidth="1"/>
    <col min="8452" max="8452" width="9.7109375" style="120" bestFit="1" customWidth="1"/>
    <col min="8453" max="8453" width="10" style="120" bestFit="1" customWidth="1"/>
    <col min="8454" max="8454" width="8.85546875" style="120" bestFit="1" customWidth="1"/>
    <col min="8455" max="8455" width="22.85546875" style="120" customWidth="1"/>
    <col min="8456" max="8456" width="59.7109375" style="120" bestFit="1" customWidth="1"/>
    <col min="8457" max="8457" width="57.85546875" style="120" bestFit="1" customWidth="1"/>
    <col min="8458" max="8458" width="35.28515625" style="120" bestFit="1" customWidth="1"/>
    <col min="8459" max="8459" width="28.140625" style="120" bestFit="1" customWidth="1"/>
    <col min="8460" max="8460" width="33.140625" style="120" bestFit="1" customWidth="1"/>
    <col min="8461" max="8461" width="26" style="120" bestFit="1" customWidth="1"/>
    <col min="8462" max="8462" width="19.140625" style="120" bestFit="1" customWidth="1"/>
    <col min="8463" max="8463" width="10.42578125" style="120" customWidth="1"/>
    <col min="8464" max="8464" width="11.85546875" style="120" customWidth="1"/>
    <col min="8465" max="8465" width="14.7109375" style="120" customWidth="1"/>
    <col min="8466" max="8466" width="9" style="120" bestFit="1" customWidth="1"/>
    <col min="8467" max="8706" width="9.140625" style="120"/>
    <col min="8707" max="8707" width="4.7109375" style="120" bestFit="1" customWidth="1"/>
    <col min="8708" max="8708" width="9.7109375" style="120" bestFit="1" customWidth="1"/>
    <col min="8709" max="8709" width="10" style="120" bestFit="1" customWidth="1"/>
    <col min="8710" max="8710" width="8.85546875" style="120" bestFit="1" customWidth="1"/>
    <col min="8711" max="8711" width="22.85546875" style="120" customWidth="1"/>
    <col min="8712" max="8712" width="59.7109375" style="120" bestFit="1" customWidth="1"/>
    <col min="8713" max="8713" width="57.85546875" style="120" bestFit="1" customWidth="1"/>
    <col min="8714" max="8714" width="35.28515625" style="120" bestFit="1" customWidth="1"/>
    <col min="8715" max="8715" width="28.140625" style="120" bestFit="1" customWidth="1"/>
    <col min="8716" max="8716" width="33.140625" style="120" bestFit="1" customWidth="1"/>
    <col min="8717" max="8717" width="26" style="120" bestFit="1" customWidth="1"/>
    <col min="8718" max="8718" width="19.140625" style="120" bestFit="1" customWidth="1"/>
    <col min="8719" max="8719" width="10.42578125" style="120" customWidth="1"/>
    <col min="8720" max="8720" width="11.85546875" style="120" customWidth="1"/>
    <col min="8721" max="8721" width="14.7109375" style="120" customWidth="1"/>
    <col min="8722" max="8722" width="9" style="120" bestFit="1" customWidth="1"/>
    <col min="8723" max="8962" width="9.140625" style="120"/>
    <col min="8963" max="8963" width="4.7109375" style="120" bestFit="1" customWidth="1"/>
    <col min="8964" max="8964" width="9.7109375" style="120" bestFit="1" customWidth="1"/>
    <col min="8965" max="8965" width="10" style="120" bestFit="1" customWidth="1"/>
    <col min="8966" max="8966" width="8.85546875" style="120" bestFit="1" customWidth="1"/>
    <col min="8967" max="8967" width="22.85546875" style="120" customWidth="1"/>
    <col min="8968" max="8968" width="59.7109375" style="120" bestFit="1" customWidth="1"/>
    <col min="8969" max="8969" width="57.85546875" style="120" bestFit="1" customWidth="1"/>
    <col min="8970" max="8970" width="35.28515625" style="120" bestFit="1" customWidth="1"/>
    <col min="8971" max="8971" width="28.140625" style="120" bestFit="1" customWidth="1"/>
    <col min="8972" max="8972" width="33.140625" style="120" bestFit="1" customWidth="1"/>
    <col min="8973" max="8973" width="26" style="120" bestFit="1" customWidth="1"/>
    <col min="8974" max="8974" width="19.140625" style="120" bestFit="1" customWidth="1"/>
    <col min="8975" max="8975" width="10.42578125" style="120" customWidth="1"/>
    <col min="8976" max="8976" width="11.85546875" style="120" customWidth="1"/>
    <col min="8977" max="8977" width="14.7109375" style="120" customWidth="1"/>
    <col min="8978" max="8978" width="9" style="120" bestFit="1" customWidth="1"/>
    <col min="8979" max="9218" width="9.140625" style="120"/>
    <col min="9219" max="9219" width="4.7109375" style="120" bestFit="1" customWidth="1"/>
    <col min="9220" max="9220" width="9.7109375" style="120" bestFit="1" customWidth="1"/>
    <col min="9221" max="9221" width="10" style="120" bestFit="1" customWidth="1"/>
    <col min="9222" max="9222" width="8.85546875" style="120" bestFit="1" customWidth="1"/>
    <col min="9223" max="9223" width="22.85546875" style="120" customWidth="1"/>
    <col min="9224" max="9224" width="59.7109375" style="120" bestFit="1" customWidth="1"/>
    <col min="9225" max="9225" width="57.85546875" style="120" bestFit="1" customWidth="1"/>
    <col min="9226" max="9226" width="35.28515625" style="120" bestFit="1" customWidth="1"/>
    <col min="9227" max="9227" width="28.140625" style="120" bestFit="1" customWidth="1"/>
    <col min="9228" max="9228" width="33.140625" style="120" bestFit="1" customWidth="1"/>
    <col min="9229" max="9229" width="26" style="120" bestFit="1" customWidth="1"/>
    <col min="9230" max="9230" width="19.140625" style="120" bestFit="1" customWidth="1"/>
    <col min="9231" max="9231" width="10.42578125" style="120" customWidth="1"/>
    <col min="9232" max="9232" width="11.85546875" style="120" customWidth="1"/>
    <col min="9233" max="9233" width="14.7109375" style="120" customWidth="1"/>
    <col min="9234" max="9234" width="9" style="120" bestFit="1" customWidth="1"/>
    <col min="9235" max="9474" width="9.140625" style="120"/>
    <col min="9475" max="9475" width="4.7109375" style="120" bestFit="1" customWidth="1"/>
    <col min="9476" max="9476" width="9.7109375" style="120" bestFit="1" customWidth="1"/>
    <col min="9477" max="9477" width="10" style="120" bestFit="1" customWidth="1"/>
    <col min="9478" max="9478" width="8.85546875" style="120" bestFit="1" customWidth="1"/>
    <col min="9479" max="9479" width="22.85546875" style="120" customWidth="1"/>
    <col min="9480" max="9480" width="59.7109375" style="120" bestFit="1" customWidth="1"/>
    <col min="9481" max="9481" width="57.85546875" style="120" bestFit="1" customWidth="1"/>
    <col min="9482" max="9482" width="35.28515625" style="120" bestFit="1" customWidth="1"/>
    <col min="9483" max="9483" width="28.140625" style="120" bestFit="1" customWidth="1"/>
    <col min="9484" max="9484" width="33.140625" style="120" bestFit="1" customWidth="1"/>
    <col min="9485" max="9485" width="26" style="120" bestFit="1" customWidth="1"/>
    <col min="9486" max="9486" width="19.140625" style="120" bestFit="1" customWidth="1"/>
    <col min="9487" max="9487" width="10.42578125" style="120" customWidth="1"/>
    <col min="9488" max="9488" width="11.85546875" style="120" customWidth="1"/>
    <col min="9489" max="9489" width="14.7109375" style="120" customWidth="1"/>
    <col min="9490" max="9490" width="9" style="120" bestFit="1" customWidth="1"/>
    <col min="9491" max="9730" width="9.140625" style="120"/>
    <col min="9731" max="9731" width="4.7109375" style="120" bestFit="1" customWidth="1"/>
    <col min="9732" max="9732" width="9.7109375" style="120" bestFit="1" customWidth="1"/>
    <col min="9733" max="9733" width="10" style="120" bestFit="1" customWidth="1"/>
    <col min="9734" max="9734" width="8.85546875" style="120" bestFit="1" customWidth="1"/>
    <col min="9735" max="9735" width="22.85546875" style="120" customWidth="1"/>
    <col min="9736" max="9736" width="59.7109375" style="120" bestFit="1" customWidth="1"/>
    <col min="9737" max="9737" width="57.85546875" style="120" bestFit="1" customWidth="1"/>
    <col min="9738" max="9738" width="35.28515625" style="120" bestFit="1" customWidth="1"/>
    <col min="9739" max="9739" width="28.140625" style="120" bestFit="1" customWidth="1"/>
    <col min="9740" max="9740" width="33.140625" style="120" bestFit="1" customWidth="1"/>
    <col min="9741" max="9741" width="26" style="120" bestFit="1" customWidth="1"/>
    <col min="9742" max="9742" width="19.140625" style="120" bestFit="1" customWidth="1"/>
    <col min="9743" max="9743" width="10.42578125" style="120" customWidth="1"/>
    <col min="9744" max="9744" width="11.85546875" style="120" customWidth="1"/>
    <col min="9745" max="9745" width="14.7109375" style="120" customWidth="1"/>
    <col min="9746" max="9746" width="9" style="120" bestFit="1" customWidth="1"/>
    <col min="9747" max="9986" width="9.140625" style="120"/>
    <col min="9987" max="9987" width="4.7109375" style="120" bestFit="1" customWidth="1"/>
    <col min="9988" max="9988" width="9.7109375" style="120" bestFit="1" customWidth="1"/>
    <col min="9989" max="9989" width="10" style="120" bestFit="1" customWidth="1"/>
    <col min="9990" max="9990" width="8.85546875" style="120" bestFit="1" customWidth="1"/>
    <col min="9991" max="9991" width="22.85546875" style="120" customWidth="1"/>
    <col min="9992" max="9992" width="59.7109375" style="120" bestFit="1" customWidth="1"/>
    <col min="9993" max="9993" width="57.85546875" style="120" bestFit="1" customWidth="1"/>
    <col min="9994" max="9994" width="35.28515625" style="120" bestFit="1" customWidth="1"/>
    <col min="9995" max="9995" width="28.140625" style="120" bestFit="1" customWidth="1"/>
    <col min="9996" max="9996" width="33.140625" style="120" bestFit="1" customWidth="1"/>
    <col min="9997" max="9997" width="26" style="120" bestFit="1" customWidth="1"/>
    <col min="9998" max="9998" width="19.140625" style="120" bestFit="1" customWidth="1"/>
    <col min="9999" max="9999" width="10.42578125" style="120" customWidth="1"/>
    <col min="10000" max="10000" width="11.85546875" style="120" customWidth="1"/>
    <col min="10001" max="10001" width="14.7109375" style="120" customWidth="1"/>
    <col min="10002" max="10002" width="9" style="120" bestFit="1" customWidth="1"/>
    <col min="10003" max="10242" width="9.140625" style="120"/>
    <col min="10243" max="10243" width="4.7109375" style="120" bestFit="1" customWidth="1"/>
    <col min="10244" max="10244" width="9.7109375" style="120" bestFit="1" customWidth="1"/>
    <col min="10245" max="10245" width="10" style="120" bestFit="1" customWidth="1"/>
    <col min="10246" max="10246" width="8.85546875" style="120" bestFit="1" customWidth="1"/>
    <col min="10247" max="10247" width="22.85546875" style="120" customWidth="1"/>
    <col min="10248" max="10248" width="59.7109375" style="120" bestFit="1" customWidth="1"/>
    <col min="10249" max="10249" width="57.85546875" style="120" bestFit="1" customWidth="1"/>
    <col min="10250" max="10250" width="35.28515625" style="120" bestFit="1" customWidth="1"/>
    <col min="10251" max="10251" width="28.140625" style="120" bestFit="1" customWidth="1"/>
    <col min="10252" max="10252" width="33.140625" style="120" bestFit="1" customWidth="1"/>
    <col min="10253" max="10253" width="26" style="120" bestFit="1" customWidth="1"/>
    <col min="10254" max="10254" width="19.140625" style="120" bestFit="1" customWidth="1"/>
    <col min="10255" max="10255" width="10.42578125" style="120" customWidth="1"/>
    <col min="10256" max="10256" width="11.85546875" style="120" customWidth="1"/>
    <col min="10257" max="10257" width="14.7109375" style="120" customWidth="1"/>
    <col min="10258" max="10258" width="9" style="120" bestFit="1" customWidth="1"/>
    <col min="10259" max="10498" width="9.140625" style="120"/>
    <col min="10499" max="10499" width="4.7109375" style="120" bestFit="1" customWidth="1"/>
    <col min="10500" max="10500" width="9.7109375" style="120" bestFit="1" customWidth="1"/>
    <col min="10501" max="10501" width="10" style="120" bestFit="1" customWidth="1"/>
    <col min="10502" max="10502" width="8.85546875" style="120" bestFit="1" customWidth="1"/>
    <col min="10503" max="10503" width="22.85546875" style="120" customWidth="1"/>
    <col min="10504" max="10504" width="59.7109375" style="120" bestFit="1" customWidth="1"/>
    <col min="10505" max="10505" width="57.85546875" style="120" bestFit="1" customWidth="1"/>
    <col min="10506" max="10506" width="35.28515625" style="120" bestFit="1" customWidth="1"/>
    <col min="10507" max="10507" width="28.140625" style="120" bestFit="1" customWidth="1"/>
    <col min="10508" max="10508" width="33.140625" style="120" bestFit="1" customWidth="1"/>
    <col min="10509" max="10509" width="26" style="120" bestFit="1" customWidth="1"/>
    <col min="10510" max="10510" width="19.140625" style="120" bestFit="1" customWidth="1"/>
    <col min="10511" max="10511" width="10.42578125" style="120" customWidth="1"/>
    <col min="10512" max="10512" width="11.85546875" style="120" customWidth="1"/>
    <col min="10513" max="10513" width="14.7109375" style="120" customWidth="1"/>
    <col min="10514" max="10514" width="9" style="120" bestFit="1" customWidth="1"/>
    <col min="10515" max="10754" width="9.140625" style="120"/>
    <col min="10755" max="10755" width="4.7109375" style="120" bestFit="1" customWidth="1"/>
    <col min="10756" max="10756" width="9.7109375" style="120" bestFit="1" customWidth="1"/>
    <col min="10757" max="10757" width="10" style="120" bestFit="1" customWidth="1"/>
    <col min="10758" max="10758" width="8.85546875" style="120" bestFit="1" customWidth="1"/>
    <col min="10759" max="10759" width="22.85546875" style="120" customWidth="1"/>
    <col min="10760" max="10760" width="59.7109375" style="120" bestFit="1" customWidth="1"/>
    <col min="10761" max="10761" width="57.85546875" style="120" bestFit="1" customWidth="1"/>
    <col min="10762" max="10762" width="35.28515625" style="120" bestFit="1" customWidth="1"/>
    <col min="10763" max="10763" width="28.140625" style="120" bestFit="1" customWidth="1"/>
    <col min="10764" max="10764" width="33.140625" style="120" bestFit="1" customWidth="1"/>
    <col min="10765" max="10765" width="26" style="120" bestFit="1" customWidth="1"/>
    <col min="10766" max="10766" width="19.140625" style="120" bestFit="1" customWidth="1"/>
    <col min="10767" max="10767" width="10.42578125" style="120" customWidth="1"/>
    <col min="10768" max="10768" width="11.85546875" style="120" customWidth="1"/>
    <col min="10769" max="10769" width="14.7109375" style="120" customWidth="1"/>
    <col min="10770" max="10770" width="9" style="120" bestFit="1" customWidth="1"/>
    <col min="10771" max="11010" width="9.140625" style="120"/>
    <col min="11011" max="11011" width="4.7109375" style="120" bestFit="1" customWidth="1"/>
    <col min="11012" max="11012" width="9.7109375" style="120" bestFit="1" customWidth="1"/>
    <col min="11013" max="11013" width="10" style="120" bestFit="1" customWidth="1"/>
    <col min="11014" max="11014" width="8.85546875" style="120" bestFit="1" customWidth="1"/>
    <col min="11015" max="11015" width="22.85546875" style="120" customWidth="1"/>
    <col min="11016" max="11016" width="59.7109375" style="120" bestFit="1" customWidth="1"/>
    <col min="11017" max="11017" width="57.85546875" style="120" bestFit="1" customWidth="1"/>
    <col min="11018" max="11018" width="35.28515625" style="120" bestFit="1" customWidth="1"/>
    <col min="11019" max="11019" width="28.140625" style="120" bestFit="1" customWidth="1"/>
    <col min="11020" max="11020" width="33.140625" style="120" bestFit="1" customWidth="1"/>
    <col min="11021" max="11021" width="26" style="120" bestFit="1" customWidth="1"/>
    <col min="11022" max="11022" width="19.140625" style="120" bestFit="1" customWidth="1"/>
    <col min="11023" max="11023" width="10.42578125" style="120" customWidth="1"/>
    <col min="11024" max="11024" width="11.85546875" style="120" customWidth="1"/>
    <col min="11025" max="11025" width="14.7109375" style="120" customWidth="1"/>
    <col min="11026" max="11026" width="9" style="120" bestFit="1" customWidth="1"/>
    <col min="11027" max="11266" width="9.140625" style="120"/>
    <col min="11267" max="11267" width="4.7109375" style="120" bestFit="1" customWidth="1"/>
    <col min="11268" max="11268" width="9.7109375" style="120" bestFit="1" customWidth="1"/>
    <col min="11269" max="11269" width="10" style="120" bestFit="1" customWidth="1"/>
    <col min="11270" max="11270" width="8.85546875" style="120" bestFit="1" customWidth="1"/>
    <col min="11271" max="11271" width="22.85546875" style="120" customWidth="1"/>
    <col min="11272" max="11272" width="59.7109375" style="120" bestFit="1" customWidth="1"/>
    <col min="11273" max="11273" width="57.85546875" style="120" bestFit="1" customWidth="1"/>
    <col min="11274" max="11274" width="35.28515625" style="120" bestFit="1" customWidth="1"/>
    <col min="11275" max="11275" width="28.140625" style="120" bestFit="1" customWidth="1"/>
    <col min="11276" max="11276" width="33.140625" style="120" bestFit="1" customWidth="1"/>
    <col min="11277" max="11277" width="26" style="120" bestFit="1" customWidth="1"/>
    <col min="11278" max="11278" width="19.140625" style="120" bestFit="1" customWidth="1"/>
    <col min="11279" max="11279" width="10.42578125" style="120" customWidth="1"/>
    <col min="11280" max="11280" width="11.85546875" style="120" customWidth="1"/>
    <col min="11281" max="11281" width="14.7109375" style="120" customWidth="1"/>
    <col min="11282" max="11282" width="9" style="120" bestFit="1" customWidth="1"/>
    <col min="11283" max="11522" width="9.140625" style="120"/>
    <col min="11523" max="11523" width="4.7109375" style="120" bestFit="1" customWidth="1"/>
    <col min="11524" max="11524" width="9.7109375" style="120" bestFit="1" customWidth="1"/>
    <col min="11525" max="11525" width="10" style="120" bestFit="1" customWidth="1"/>
    <col min="11526" max="11526" width="8.85546875" style="120" bestFit="1" customWidth="1"/>
    <col min="11527" max="11527" width="22.85546875" style="120" customWidth="1"/>
    <col min="11528" max="11528" width="59.7109375" style="120" bestFit="1" customWidth="1"/>
    <col min="11529" max="11529" width="57.85546875" style="120" bestFit="1" customWidth="1"/>
    <col min="11530" max="11530" width="35.28515625" style="120" bestFit="1" customWidth="1"/>
    <col min="11531" max="11531" width="28.140625" style="120" bestFit="1" customWidth="1"/>
    <col min="11532" max="11532" width="33.140625" style="120" bestFit="1" customWidth="1"/>
    <col min="11533" max="11533" width="26" style="120" bestFit="1" customWidth="1"/>
    <col min="11534" max="11534" width="19.140625" style="120" bestFit="1" customWidth="1"/>
    <col min="11535" max="11535" width="10.42578125" style="120" customWidth="1"/>
    <col min="11536" max="11536" width="11.85546875" style="120" customWidth="1"/>
    <col min="11537" max="11537" width="14.7109375" style="120" customWidth="1"/>
    <col min="11538" max="11538" width="9" style="120" bestFit="1" customWidth="1"/>
    <col min="11539" max="11778" width="9.140625" style="120"/>
    <col min="11779" max="11779" width="4.7109375" style="120" bestFit="1" customWidth="1"/>
    <col min="11780" max="11780" width="9.7109375" style="120" bestFit="1" customWidth="1"/>
    <col min="11781" max="11781" width="10" style="120" bestFit="1" customWidth="1"/>
    <col min="11782" max="11782" width="8.85546875" style="120" bestFit="1" customWidth="1"/>
    <col min="11783" max="11783" width="22.85546875" style="120" customWidth="1"/>
    <col min="11784" max="11784" width="59.7109375" style="120" bestFit="1" customWidth="1"/>
    <col min="11785" max="11785" width="57.85546875" style="120" bestFit="1" customWidth="1"/>
    <col min="11786" max="11786" width="35.28515625" style="120" bestFit="1" customWidth="1"/>
    <col min="11787" max="11787" width="28.140625" style="120" bestFit="1" customWidth="1"/>
    <col min="11788" max="11788" width="33.140625" style="120" bestFit="1" customWidth="1"/>
    <col min="11789" max="11789" width="26" style="120" bestFit="1" customWidth="1"/>
    <col min="11790" max="11790" width="19.140625" style="120" bestFit="1" customWidth="1"/>
    <col min="11791" max="11791" width="10.42578125" style="120" customWidth="1"/>
    <col min="11792" max="11792" width="11.85546875" style="120" customWidth="1"/>
    <col min="11793" max="11793" width="14.7109375" style="120" customWidth="1"/>
    <col min="11794" max="11794" width="9" style="120" bestFit="1" customWidth="1"/>
    <col min="11795" max="12034" width="9.140625" style="120"/>
    <col min="12035" max="12035" width="4.7109375" style="120" bestFit="1" customWidth="1"/>
    <col min="12036" max="12036" width="9.7109375" style="120" bestFit="1" customWidth="1"/>
    <col min="12037" max="12037" width="10" style="120" bestFit="1" customWidth="1"/>
    <col min="12038" max="12038" width="8.85546875" style="120" bestFit="1" customWidth="1"/>
    <col min="12039" max="12039" width="22.85546875" style="120" customWidth="1"/>
    <col min="12040" max="12040" width="59.7109375" style="120" bestFit="1" customWidth="1"/>
    <col min="12041" max="12041" width="57.85546875" style="120" bestFit="1" customWidth="1"/>
    <col min="12042" max="12042" width="35.28515625" style="120" bestFit="1" customWidth="1"/>
    <col min="12043" max="12043" width="28.140625" style="120" bestFit="1" customWidth="1"/>
    <col min="12044" max="12044" width="33.140625" style="120" bestFit="1" customWidth="1"/>
    <col min="12045" max="12045" width="26" style="120" bestFit="1" customWidth="1"/>
    <col min="12046" max="12046" width="19.140625" style="120" bestFit="1" customWidth="1"/>
    <col min="12047" max="12047" width="10.42578125" style="120" customWidth="1"/>
    <col min="12048" max="12048" width="11.85546875" style="120" customWidth="1"/>
    <col min="12049" max="12049" width="14.7109375" style="120" customWidth="1"/>
    <col min="12050" max="12050" width="9" style="120" bestFit="1" customWidth="1"/>
    <col min="12051" max="12290" width="9.140625" style="120"/>
    <col min="12291" max="12291" width="4.7109375" style="120" bestFit="1" customWidth="1"/>
    <col min="12292" max="12292" width="9.7109375" style="120" bestFit="1" customWidth="1"/>
    <col min="12293" max="12293" width="10" style="120" bestFit="1" customWidth="1"/>
    <col min="12294" max="12294" width="8.85546875" style="120" bestFit="1" customWidth="1"/>
    <col min="12295" max="12295" width="22.85546875" style="120" customWidth="1"/>
    <col min="12296" max="12296" width="59.7109375" style="120" bestFit="1" customWidth="1"/>
    <col min="12297" max="12297" width="57.85546875" style="120" bestFit="1" customWidth="1"/>
    <col min="12298" max="12298" width="35.28515625" style="120" bestFit="1" customWidth="1"/>
    <col min="12299" max="12299" width="28.140625" style="120" bestFit="1" customWidth="1"/>
    <col min="12300" max="12300" width="33.140625" style="120" bestFit="1" customWidth="1"/>
    <col min="12301" max="12301" width="26" style="120" bestFit="1" customWidth="1"/>
    <col min="12302" max="12302" width="19.140625" style="120" bestFit="1" customWidth="1"/>
    <col min="12303" max="12303" width="10.42578125" style="120" customWidth="1"/>
    <col min="12304" max="12304" width="11.85546875" style="120" customWidth="1"/>
    <col min="12305" max="12305" width="14.7109375" style="120" customWidth="1"/>
    <col min="12306" max="12306" width="9" style="120" bestFit="1" customWidth="1"/>
    <col min="12307" max="12546" width="9.140625" style="120"/>
    <col min="12547" max="12547" width="4.7109375" style="120" bestFit="1" customWidth="1"/>
    <col min="12548" max="12548" width="9.7109375" style="120" bestFit="1" customWidth="1"/>
    <col min="12549" max="12549" width="10" style="120" bestFit="1" customWidth="1"/>
    <col min="12550" max="12550" width="8.85546875" style="120" bestFit="1" customWidth="1"/>
    <col min="12551" max="12551" width="22.85546875" style="120" customWidth="1"/>
    <col min="12552" max="12552" width="59.7109375" style="120" bestFit="1" customWidth="1"/>
    <col min="12553" max="12553" width="57.85546875" style="120" bestFit="1" customWidth="1"/>
    <col min="12554" max="12554" width="35.28515625" style="120" bestFit="1" customWidth="1"/>
    <col min="12555" max="12555" width="28.140625" style="120" bestFit="1" customWidth="1"/>
    <col min="12556" max="12556" width="33.140625" style="120" bestFit="1" customWidth="1"/>
    <col min="12557" max="12557" width="26" style="120" bestFit="1" customWidth="1"/>
    <col min="12558" max="12558" width="19.140625" style="120" bestFit="1" customWidth="1"/>
    <col min="12559" max="12559" width="10.42578125" style="120" customWidth="1"/>
    <col min="12560" max="12560" width="11.85546875" style="120" customWidth="1"/>
    <col min="12561" max="12561" width="14.7109375" style="120" customWidth="1"/>
    <col min="12562" max="12562" width="9" style="120" bestFit="1" customWidth="1"/>
    <col min="12563" max="12802" width="9.140625" style="120"/>
    <col min="12803" max="12803" width="4.7109375" style="120" bestFit="1" customWidth="1"/>
    <col min="12804" max="12804" width="9.7109375" style="120" bestFit="1" customWidth="1"/>
    <col min="12805" max="12805" width="10" style="120" bestFit="1" customWidth="1"/>
    <col min="12806" max="12806" width="8.85546875" style="120" bestFit="1" customWidth="1"/>
    <col min="12807" max="12807" width="22.85546875" style="120" customWidth="1"/>
    <col min="12808" max="12808" width="59.7109375" style="120" bestFit="1" customWidth="1"/>
    <col min="12809" max="12809" width="57.85546875" style="120" bestFit="1" customWidth="1"/>
    <col min="12810" max="12810" width="35.28515625" style="120" bestFit="1" customWidth="1"/>
    <col min="12811" max="12811" width="28.140625" style="120" bestFit="1" customWidth="1"/>
    <col min="12812" max="12812" width="33.140625" style="120" bestFit="1" customWidth="1"/>
    <col min="12813" max="12813" width="26" style="120" bestFit="1" customWidth="1"/>
    <col min="12814" max="12814" width="19.140625" style="120" bestFit="1" customWidth="1"/>
    <col min="12815" max="12815" width="10.42578125" style="120" customWidth="1"/>
    <col min="12816" max="12816" width="11.85546875" style="120" customWidth="1"/>
    <col min="12817" max="12817" width="14.7109375" style="120" customWidth="1"/>
    <col min="12818" max="12818" width="9" style="120" bestFit="1" customWidth="1"/>
    <col min="12819" max="13058" width="9.140625" style="120"/>
    <col min="13059" max="13059" width="4.7109375" style="120" bestFit="1" customWidth="1"/>
    <col min="13060" max="13060" width="9.7109375" style="120" bestFit="1" customWidth="1"/>
    <col min="13061" max="13061" width="10" style="120" bestFit="1" customWidth="1"/>
    <col min="13062" max="13062" width="8.85546875" style="120" bestFit="1" customWidth="1"/>
    <col min="13063" max="13063" width="22.85546875" style="120" customWidth="1"/>
    <col min="13064" max="13064" width="59.7109375" style="120" bestFit="1" customWidth="1"/>
    <col min="13065" max="13065" width="57.85546875" style="120" bestFit="1" customWidth="1"/>
    <col min="13066" max="13066" width="35.28515625" style="120" bestFit="1" customWidth="1"/>
    <col min="13067" max="13067" width="28.140625" style="120" bestFit="1" customWidth="1"/>
    <col min="13068" max="13068" width="33.140625" style="120" bestFit="1" customWidth="1"/>
    <col min="13069" max="13069" width="26" style="120" bestFit="1" customWidth="1"/>
    <col min="13070" max="13070" width="19.140625" style="120" bestFit="1" customWidth="1"/>
    <col min="13071" max="13071" width="10.42578125" style="120" customWidth="1"/>
    <col min="13072" max="13072" width="11.85546875" style="120" customWidth="1"/>
    <col min="13073" max="13073" width="14.7109375" style="120" customWidth="1"/>
    <col min="13074" max="13074" width="9" style="120" bestFit="1" customWidth="1"/>
    <col min="13075" max="13314" width="9.140625" style="120"/>
    <col min="13315" max="13315" width="4.7109375" style="120" bestFit="1" customWidth="1"/>
    <col min="13316" max="13316" width="9.7109375" style="120" bestFit="1" customWidth="1"/>
    <col min="13317" max="13317" width="10" style="120" bestFit="1" customWidth="1"/>
    <col min="13318" max="13318" width="8.85546875" style="120" bestFit="1" customWidth="1"/>
    <col min="13319" max="13319" width="22.85546875" style="120" customWidth="1"/>
    <col min="13320" max="13320" width="59.7109375" style="120" bestFit="1" customWidth="1"/>
    <col min="13321" max="13321" width="57.85546875" style="120" bestFit="1" customWidth="1"/>
    <col min="13322" max="13322" width="35.28515625" style="120" bestFit="1" customWidth="1"/>
    <col min="13323" max="13323" width="28.140625" style="120" bestFit="1" customWidth="1"/>
    <col min="13324" max="13324" width="33.140625" style="120" bestFit="1" customWidth="1"/>
    <col min="13325" max="13325" width="26" style="120" bestFit="1" customWidth="1"/>
    <col min="13326" max="13326" width="19.140625" style="120" bestFit="1" customWidth="1"/>
    <col min="13327" max="13327" width="10.42578125" style="120" customWidth="1"/>
    <col min="13328" max="13328" width="11.85546875" style="120" customWidth="1"/>
    <col min="13329" max="13329" width="14.7109375" style="120" customWidth="1"/>
    <col min="13330" max="13330" width="9" style="120" bestFit="1" customWidth="1"/>
    <col min="13331" max="13570" width="9.140625" style="120"/>
    <col min="13571" max="13571" width="4.7109375" style="120" bestFit="1" customWidth="1"/>
    <col min="13572" max="13572" width="9.7109375" style="120" bestFit="1" customWidth="1"/>
    <col min="13573" max="13573" width="10" style="120" bestFit="1" customWidth="1"/>
    <col min="13574" max="13574" width="8.85546875" style="120" bestFit="1" customWidth="1"/>
    <col min="13575" max="13575" width="22.85546875" style="120" customWidth="1"/>
    <col min="13576" max="13576" width="59.7109375" style="120" bestFit="1" customWidth="1"/>
    <col min="13577" max="13577" width="57.85546875" style="120" bestFit="1" customWidth="1"/>
    <col min="13578" max="13578" width="35.28515625" style="120" bestFit="1" customWidth="1"/>
    <col min="13579" max="13579" width="28.140625" style="120" bestFit="1" customWidth="1"/>
    <col min="13580" max="13580" width="33.140625" style="120" bestFit="1" customWidth="1"/>
    <col min="13581" max="13581" width="26" style="120" bestFit="1" customWidth="1"/>
    <col min="13582" max="13582" width="19.140625" style="120" bestFit="1" customWidth="1"/>
    <col min="13583" max="13583" width="10.42578125" style="120" customWidth="1"/>
    <col min="13584" max="13584" width="11.85546875" style="120" customWidth="1"/>
    <col min="13585" max="13585" width="14.7109375" style="120" customWidth="1"/>
    <col min="13586" max="13586" width="9" style="120" bestFit="1" customWidth="1"/>
    <col min="13587" max="13826" width="9.140625" style="120"/>
    <col min="13827" max="13827" width="4.7109375" style="120" bestFit="1" customWidth="1"/>
    <col min="13828" max="13828" width="9.7109375" style="120" bestFit="1" customWidth="1"/>
    <col min="13829" max="13829" width="10" style="120" bestFit="1" customWidth="1"/>
    <col min="13830" max="13830" width="8.85546875" style="120" bestFit="1" customWidth="1"/>
    <col min="13831" max="13831" width="22.85546875" style="120" customWidth="1"/>
    <col min="13832" max="13832" width="59.7109375" style="120" bestFit="1" customWidth="1"/>
    <col min="13833" max="13833" width="57.85546875" style="120" bestFit="1" customWidth="1"/>
    <col min="13834" max="13834" width="35.28515625" style="120" bestFit="1" customWidth="1"/>
    <col min="13835" max="13835" width="28.140625" style="120" bestFit="1" customWidth="1"/>
    <col min="13836" max="13836" width="33.140625" style="120" bestFit="1" customWidth="1"/>
    <col min="13837" max="13837" width="26" style="120" bestFit="1" customWidth="1"/>
    <col min="13838" max="13838" width="19.140625" style="120" bestFit="1" customWidth="1"/>
    <col min="13839" max="13839" width="10.42578125" style="120" customWidth="1"/>
    <col min="13840" max="13840" width="11.85546875" style="120" customWidth="1"/>
    <col min="13841" max="13841" width="14.7109375" style="120" customWidth="1"/>
    <col min="13842" max="13842" width="9" style="120" bestFit="1" customWidth="1"/>
    <col min="13843" max="14082" width="9.140625" style="120"/>
    <col min="14083" max="14083" width="4.7109375" style="120" bestFit="1" customWidth="1"/>
    <col min="14084" max="14084" width="9.7109375" style="120" bestFit="1" customWidth="1"/>
    <col min="14085" max="14085" width="10" style="120" bestFit="1" customWidth="1"/>
    <col min="14086" max="14086" width="8.85546875" style="120" bestFit="1" customWidth="1"/>
    <col min="14087" max="14087" width="22.85546875" style="120" customWidth="1"/>
    <col min="14088" max="14088" width="59.7109375" style="120" bestFit="1" customWidth="1"/>
    <col min="14089" max="14089" width="57.85546875" style="120" bestFit="1" customWidth="1"/>
    <col min="14090" max="14090" width="35.28515625" style="120" bestFit="1" customWidth="1"/>
    <col min="14091" max="14091" width="28.140625" style="120" bestFit="1" customWidth="1"/>
    <col min="14092" max="14092" width="33.140625" style="120" bestFit="1" customWidth="1"/>
    <col min="14093" max="14093" width="26" style="120" bestFit="1" customWidth="1"/>
    <col min="14094" max="14094" width="19.140625" style="120" bestFit="1" customWidth="1"/>
    <col min="14095" max="14095" width="10.42578125" style="120" customWidth="1"/>
    <col min="14096" max="14096" width="11.85546875" style="120" customWidth="1"/>
    <col min="14097" max="14097" width="14.7109375" style="120" customWidth="1"/>
    <col min="14098" max="14098" width="9" style="120" bestFit="1" customWidth="1"/>
    <col min="14099" max="14338" width="9.140625" style="120"/>
    <col min="14339" max="14339" width="4.7109375" style="120" bestFit="1" customWidth="1"/>
    <col min="14340" max="14340" width="9.7109375" style="120" bestFit="1" customWidth="1"/>
    <col min="14341" max="14341" width="10" style="120" bestFit="1" customWidth="1"/>
    <col min="14342" max="14342" width="8.85546875" style="120" bestFit="1" customWidth="1"/>
    <col min="14343" max="14343" width="22.85546875" style="120" customWidth="1"/>
    <col min="14344" max="14344" width="59.7109375" style="120" bestFit="1" customWidth="1"/>
    <col min="14345" max="14345" width="57.85546875" style="120" bestFit="1" customWidth="1"/>
    <col min="14346" max="14346" width="35.28515625" style="120" bestFit="1" customWidth="1"/>
    <col min="14347" max="14347" width="28.140625" style="120" bestFit="1" customWidth="1"/>
    <col min="14348" max="14348" width="33.140625" style="120" bestFit="1" customWidth="1"/>
    <col min="14349" max="14349" width="26" style="120" bestFit="1" customWidth="1"/>
    <col min="14350" max="14350" width="19.140625" style="120" bestFit="1" customWidth="1"/>
    <col min="14351" max="14351" width="10.42578125" style="120" customWidth="1"/>
    <col min="14352" max="14352" width="11.85546875" style="120" customWidth="1"/>
    <col min="14353" max="14353" width="14.7109375" style="120" customWidth="1"/>
    <col min="14354" max="14354" width="9" style="120" bestFit="1" customWidth="1"/>
    <col min="14355" max="14594" width="9.140625" style="120"/>
    <col min="14595" max="14595" width="4.7109375" style="120" bestFit="1" customWidth="1"/>
    <col min="14596" max="14596" width="9.7109375" style="120" bestFit="1" customWidth="1"/>
    <col min="14597" max="14597" width="10" style="120" bestFit="1" customWidth="1"/>
    <col min="14598" max="14598" width="8.85546875" style="120" bestFit="1" customWidth="1"/>
    <col min="14599" max="14599" width="22.85546875" style="120" customWidth="1"/>
    <col min="14600" max="14600" width="59.7109375" style="120" bestFit="1" customWidth="1"/>
    <col min="14601" max="14601" width="57.85546875" style="120" bestFit="1" customWidth="1"/>
    <col min="14602" max="14602" width="35.28515625" style="120" bestFit="1" customWidth="1"/>
    <col min="14603" max="14603" width="28.140625" style="120" bestFit="1" customWidth="1"/>
    <col min="14604" max="14604" width="33.140625" style="120" bestFit="1" customWidth="1"/>
    <col min="14605" max="14605" width="26" style="120" bestFit="1" customWidth="1"/>
    <col min="14606" max="14606" width="19.140625" style="120" bestFit="1" customWidth="1"/>
    <col min="14607" max="14607" width="10.42578125" style="120" customWidth="1"/>
    <col min="14608" max="14608" width="11.85546875" style="120" customWidth="1"/>
    <col min="14609" max="14609" width="14.7109375" style="120" customWidth="1"/>
    <col min="14610" max="14610" width="9" style="120" bestFit="1" customWidth="1"/>
    <col min="14611" max="14850" width="9.140625" style="120"/>
    <col min="14851" max="14851" width="4.7109375" style="120" bestFit="1" customWidth="1"/>
    <col min="14852" max="14852" width="9.7109375" style="120" bestFit="1" customWidth="1"/>
    <col min="14853" max="14853" width="10" style="120" bestFit="1" customWidth="1"/>
    <col min="14854" max="14854" width="8.85546875" style="120" bestFit="1" customWidth="1"/>
    <col min="14855" max="14855" width="22.85546875" style="120" customWidth="1"/>
    <col min="14856" max="14856" width="59.7109375" style="120" bestFit="1" customWidth="1"/>
    <col min="14857" max="14857" width="57.85546875" style="120" bestFit="1" customWidth="1"/>
    <col min="14858" max="14858" width="35.28515625" style="120" bestFit="1" customWidth="1"/>
    <col min="14859" max="14859" width="28.140625" style="120" bestFit="1" customWidth="1"/>
    <col min="14860" max="14860" width="33.140625" style="120" bestFit="1" customWidth="1"/>
    <col min="14861" max="14861" width="26" style="120" bestFit="1" customWidth="1"/>
    <col min="14862" max="14862" width="19.140625" style="120" bestFit="1" customWidth="1"/>
    <col min="14863" max="14863" width="10.42578125" style="120" customWidth="1"/>
    <col min="14864" max="14864" width="11.85546875" style="120" customWidth="1"/>
    <col min="14865" max="14865" width="14.7109375" style="120" customWidth="1"/>
    <col min="14866" max="14866" width="9" style="120" bestFit="1" customWidth="1"/>
    <col min="14867" max="15106" width="9.140625" style="120"/>
    <col min="15107" max="15107" width="4.7109375" style="120" bestFit="1" customWidth="1"/>
    <col min="15108" max="15108" width="9.7109375" style="120" bestFit="1" customWidth="1"/>
    <col min="15109" max="15109" width="10" style="120" bestFit="1" customWidth="1"/>
    <col min="15110" max="15110" width="8.85546875" style="120" bestFit="1" customWidth="1"/>
    <col min="15111" max="15111" width="22.85546875" style="120" customWidth="1"/>
    <col min="15112" max="15112" width="59.7109375" style="120" bestFit="1" customWidth="1"/>
    <col min="15113" max="15113" width="57.85546875" style="120" bestFit="1" customWidth="1"/>
    <col min="15114" max="15114" width="35.28515625" style="120" bestFit="1" customWidth="1"/>
    <col min="15115" max="15115" width="28.140625" style="120" bestFit="1" customWidth="1"/>
    <col min="15116" max="15116" width="33.140625" style="120" bestFit="1" customWidth="1"/>
    <col min="15117" max="15117" width="26" style="120" bestFit="1" customWidth="1"/>
    <col min="15118" max="15118" width="19.140625" style="120" bestFit="1" customWidth="1"/>
    <col min="15119" max="15119" width="10.42578125" style="120" customWidth="1"/>
    <col min="15120" max="15120" width="11.85546875" style="120" customWidth="1"/>
    <col min="15121" max="15121" width="14.7109375" style="120" customWidth="1"/>
    <col min="15122" max="15122" width="9" style="120" bestFit="1" customWidth="1"/>
    <col min="15123" max="15362" width="9.140625" style="120"/>
    <col min="15363" max="15363" width="4.7109375" style="120" bestFit="1" customWidth="1"/>
    <col min="15364" max="15364" width="9.7109375" style="120" bestFit="1" customWidth="1"/>
    <col min="15365" max="15365" width="10" style="120" bestFit="1" customWidth="1"/>
    <col min="15366" max="15366" width="8.85546875" style="120" bestFit="1" customWidth="1"/>
    <col min="15367" max="15367" width="22.85546875" style="120" customWidth="1"/>
    <col min="15368" max="15368" width="59.7109375" style="120" bestFit="1" customWidth="1"/>
    <col min="15369" max="15369" width="57.85546875" style="120" bestFit="1" customWidth="1"/>
    <col min="15370" max="15370" width="35.28515625" style="120" bestFit="1" customWidth="1"/>
    <col min="15371" max="15371" width="28.140625" style="120" bestFit="1" customWidth="1"/>
    <col min="15372" max="15372" width="33.140625" style="120" bestFit="1" customWidth="1"/>
    <col min="15373" max="15373" width="26" style="120" bestFit="1" customWidth="1"/>
    <col min="15374" max="15374" width="19.140625" style="120" bestFit="1" customWidth="1"/>
    <col min="15375" max="15375" width="10.42578125" style="120" customWidth="1"/>
    <col min="15376" max="15376" width="11.85546875" style="120" customWidth="1"/>
    <col min="15377" max="15377" width="14.7109375" style="120" customWidth="1"/>
    <col min="15378" max="15378" width="9" style="120" bestFit="1" customWidth="1"/>
    <col min="15379" max="15618" width="9.140625" style="120"/>
    <col min="15619" max="15619" width="4.7109375" style="120" bestFit="1" customWidth="1"/>
    <col min="15620" max="15620" width="9.7109375" style="120" bestFit="1" customWidth="1"/>
    <col min="15621" max="15621" width="10" style="120" bestFit="1" customWidth="1"/>
    <col min="15622" max="15622" width="8.85546875" style="120" bestFit="1" customWidth="1"/>
    <col min="15623" max="15623" width="22.85546875" style="120" customWidth="1"/>
    <col min="15624" max="15624" width="59.7109375" style="120" bestFit="1" customWidth="1"/>
    <col min="15625" max="15625" width="57.85546875" style="120" bestFit="1" customWidth="1"/>
    <col min="15626" max="15626" width="35.28515625" style="120" bestFit="1" customWidth="1"/>
    <col min="15627" max="15627" width="28.140625" style="120" bestFit="1" customWidth="1"/>
    <col min="15628" max="15628" width="33.140625" style="120" bestFit="1" customWidth="1"/>
    <col min="15629" max="15629" width="26" style="120" bestFit="1" customWidth="1"/>
    <col min="15630" max="15630" width="19.140625" style="120" bestFit="1" customWidth="1"/>
    <col min="15631" max="15631" width="10.42578125" style="120" customWidth="1"/>
    <col min="15632" max="15632" width="11.85546875" style="120" customWidth="1"/>
    <col min="15633" max="15633" width="14.7109375" style="120" customWidth="1"/>
    <col min="15634" max="15634" width="9" style="120" bestFit="1" customWidth="1"/>
    <col min="15635" max="15874" width="9.140625" style="120"/>
    <col min="15875" max="15875" width="4.7109375" style="120" bestFit="1" customWidth="1"/>
    <col min="15876" max="15876" width="9.7109375" style="120" bestFit="1" customWidth="1"/>
    <col min="15877" max="15877" width="10" style="120" bestFit="1" customWidth="1"/>
    <col min="15878" max="15878" width="8.85546875" style="120" bestFit="1" customWidth="1"/>
    <col min="15879" max="15879" width="22.85546875" style="120" customWidth="1"/>
    <col min="15880" max="15880" width="59.7109375" style="120" bestFit="1" customWidth="1"/>
    <col min="15881" max="15881" width="57.85546875" style="120" bestFit="1" customWidth="1"/>
    <col min="15882" max="15882" width="35.28515625" style="120" bestFit="1" customWidth="1"/>
    <col min="15883" max="15883" width="28.140625" style="120" bestFit="1" customWidth="1"/>
    <col min="15884" max="15884" width="33.140625" style="120" bestFit="1" customWidth="1"/>
    <col min="15885" max="15885" width="26" style="120" bestFit="1" customWidth="1"/>
    <col min="15886" max="15886" width="19.140625" style="120" bestFit="1" customWidth="1"/>
    <col min="15887" max="15887" width="10.42578125" style="120" customWidth="1"/>
    <col min="15888" max="15888" width="11.85546875" style="120" customWidth="1"/>
    <col min="15889" max="15889" width="14.7109375" style="120" customWidth="1"/>
    <col min="15890" max="15890" width="9" style="120" bestFit="1" customWidth="1"/>
    <col min="15891" max="16130" width="9.140625" style="120"/>
    <col min="16131" max="16131" width="4.7109375" style="120" bestFit="1" customWidth="1"/>
    <col min="16132" max="16132" width="9.7109375" style="120" bestFit="1" customWidth="1"/>
    <col min="16133" max="16133" width="10" style="120" bestFit="1" customWidth="1"/>
    <col min="16134" max="16134" width="8.85546875" style="120" bestFit="1" customWidth="1"/>
    <col min="16135" max="16135" width="22.85546875" style="120" customWidth="1"/>
    <col min="16136" max="16136" width="59.7109375" style="120" bestFit="1" customWidth="1"/>
    <col min="16137" max="16137" width="57.85546875" style="120" bestFit="1" customWidth="1"/>
    <col min="16138" max="16138" width="35.28515625" style="120" bestFit="1" customWidth="1"/>
    <col min="16139" max="16139" width="28.140625" style="120" bestFit="1" customWidth="1"/>
    <col min="16140" max="16140" width="33.140625" style="120" bestFit="1" customWidth="1"/>
    <col min="16141" max="16141" width="26" style="120" bestFit="1" customWidth="1"/>
    <col min="16142" max="16142" width="19.140625" style="120" bestFit="1" customWidth="1"/>
    <col min="16143" max="16143" width="10.42578125" style="120" customWidth="1"/>
    <col min="16144" max="16144" width="11.85546875" style="120" customWidth="1"/>
    <col min="16145" max="16145" width="14.7109375" style="120" customWidth="1"/>
    <col min="16146" max="16146" width="9" style="120" bestFit="1" customWidth="1"/>
    <col min="16147" max="16384" width="9.140625" style="120"/>
  </cols>
  <sheetData>
    <row r="1" spans="1:19" x14ac:dyDescent="0.25">
      <c r="M1" s="121"/>
      <c r="N1" s="121"/>
      <c r="O1" s="121"/>
      <c r="P1" s="160"/>
    </row>
    <row r="2" spans="1:19" x14ac:dyDescent="0.25">
      <c r="A2" s="161" t="s">
        <v>3530</v>
      </c>
      <c r="M2" s="121"/>
      <c r="N2" s="121"/>
      <c r="O2" s="121"/>
      <c r="P2" s="160"/>
    </row>
    <row r="3" spans="1:19" x14ac:dyDescent="0.25">
      <c r="M3" s="121"/>
      <c r="N3" s="121"/>
      <c r="O3" s="121"/>
      <c r="P3" s="160"/>
    </row>
    <row r="4" spans="1:19" s="113" customFormat="1" ht="47.25" customHeight="1" x14ac:dyDescent="0.25">
      <c r="A4" s="573" t="s">
        <v>1</v>
      </c>
      <c r="B4" s="540" t="s">
        <v>2</v>
      </c>
      <c r="C4" s="540" t="s">
        <v>3</v>
      </c>
      <c r="D4" s="540" t="s">
        <v>4</v>
      </c>
      <c r="E4" s="538" t="s">
        <v>5</v>
      </c>
      <c r="F4" s="538" t="s">
        <v>6</v>
      </c>
      <c r="G4" s="538" t="s">
        <v>7</v>
      </c>
      <c r="H4" s="571" t="s">
        <v>8</v>
      </c>
      <c r="I4" s="571"/>
      <c r="J4" s="538" t="s">
        <v>9</v>
      </c>
      <c r="K4" s="544" t="s">
        <v>10</v>
      </c>
      <c r="L4" s="426"/>
      <c r="M4" s="572" t="s">
        <v>11</v>
      </c>
      <c r="N4" s="572"/>
      <c r="O4" s="572" t="s">
        <v>12</v>
      </c>
      <c r="P4" s="572"/>
      <c r="Q4" s="538" t="s">
        <v>13</v>
      </c>
      <c r="R4" s="540" t="s">
        <v>14</v>
      </c>
      <c r="S4" s="147"/>
    </row>
    <row r="5" spans="1:19" s="113" customFormat="1" ht="35.25" customHeight="1" x14ac:dyDescent="0.25">
      <c r="A5" s="574"/>
      <c r="B5" s="541"/>
      <c r="C5" s="541"/>
      <c r="D5" s="541"/>
      <c r="E5" s="539"/>
      <c r="F5" s="539"/>
      <c r="G5" s="539"/>
      <c r="H5" s="141" t="s">
        <v>15</v>
      </c>
      <c r="I5" s="141" t="s">
        <v>16</v>
      </c>
      <c r="J5" s="539"/>
      <c r="K5" s="143">
        <v>2020</v>
      </c>
      <c r="L5" s="143">
        <v>2021</v>
      </c>
      <c r="M5" s="143">
        <v>2020</v>
      </c>
      <c r="N5" s="143">
        <v>2021</v>
      </c>
      <c r="O5" s="143">
        <v>2020</v>
      </c>
      <c r="P5" s="143">
        <v>2021</v>
      </c>
      <c r="Q5" s="539"/>
      <c r="R5" s="541"/>
      <c r="S5" s="147"/>
    </row>
    <row r="6" spans="1:19" s="113" customFormat="1" ht="15.75" customHeight="1" x14ac:dyDescent="0.25">
      <c r="A6" s="162" t="s">
        <v>17</v>
      </c>
      <c r="B6" s="141" t="s">
        <v>18</v>
      </c>
      <c r="C6" s="141" t="s">
        <v>19</v>
      </c>
      <c r="D6" s="141" t="s">
        <v>20</v>
      </c>
      <c r="E6" s="140" t="s">
        <v>21</v>
      </c>
      <c r="F6" s="140" t="s">
        <v>22</v>
      </c>
      <c r="G6" s="140" t="s">
        <v>23</v>
      </c>
      <c r="H6" s="141" t="s">
        <v>24</v>
      </c>
      <c r="I6" s="141" t="s">
        <v>25</v>
      </c>
      <c r="J6" s="140" t="s">
        <v>26</v>
      </c>
      <c r="K6" s="143" t="s">
        <v>27</v>
      </c>
      <c r="L6" s="143" t="s">
        <v>28</v>
      </c>
      <c r="M6" s="142" t="s">
        <v>29</v>
      </c>
      <c r="N6" s="142" t="s">
        <v>30</v>
      </c>
      <c r="O6" s="142" t="s">
        <v>31</v>
      </c>
      <c r="P6" s="142" t="s">
        <v>32</v>
      </c>
      <c r="Q6" s="140" t="s">
        <v>33</v>
      </c>
      <c r="R6" s="141" t="s">
        <v>34</v>
      </c>
      <c r="S6" s="147"/>
    </row>
    <row r="7" spans="1:19" s="113" customFormat="1" ht="42.75" customHeight="1" x14ac:dyDescent="0.25">
      <c r="A7" s="422" t="s">
        <v>2712</v>
      </c>
      <c r="B7" s="422" t="s">
        <v>70</v>
      </c>
      <c r="C7" s="422">
        <v>1</v>
      </c>
      <c r="D7" s="422">
        <v>6</v>
      </c>
      <c r="E7" s="423" t="s">
        <v>282</v>
      </c>
      <c r="F7" s="423" t="s">
        <v>2961</v>
      </c>
      <c r="G7" s="423" t="s">
        <v>128</v>
      </c>
      <c r="H7" s="206" t="s">
        <v>62</v>
      </c>
      <c r="I7" s="169">
        <v>1</v>
      </c>
      <c r="J7" s="423" t="s">
        <v>283</v>
      </c>
      <c r="K7" s="422" t="s">
        <v>54</v>
      </c>
      <c r="L7" s="446"/>
      <c r="M7" s="446">
        <v>20093.18</v>
      </c>
      <c r="N7" s="434"/>
      <c r="O7" s="446">
        <v>18094.259999999998</v>
      </c>
      <c r="P7" s="434"/>
      <c r="Q7" s="423" t="s">
        <v>284</v>
      </c>
      <c r="R7" s="423" t="s">
        <v>285</v>
      </c>
      <c r="S7" s="14"/>
    </row>
    <row r="8" spans="1:19" s="113" customFormat="1" ht="47.25" customHeight="1" x14ac:dyDescent="0.25">
      <c r="A8" s="422"/>
      <c r="B8" s="422"/>
      <c r="C8" s="422"/>
      <c r="D8" s="422"/>
      <c r="E8" s="423"/>
      <c r="F8" s="423"/>
      <c r="G8" s="423"/>
      <c r="H8" s="206" t="s">
        <v>63</v>
      </c>
      <c r="I8" s="169">
        <v>54</v>
      </c>
      <c r="J8" s="423"/>
      <c r="K8" s="422"/>
      <c r="L8" s="446"/>
      <c r="M8" s="422"/>
      <c r="N8" s="442"/>
      <c r="O8" s="422"/>
      <c r="P8" s="442"/>
      <c r="Q8" s="423"/>
      <c r="R8" s="423"/>
      <c r="S8" s="14"/>
    </row>
    <row r="9" spans="1:19" s="113" customFormat="1" ht="63.75" customHeight="1" x14ac:dyDescent="0.25">
      <c r="A9" s="422" t="s">
        <v>2713</v>
      </c>
      <c r="B9" s="422" t="s">
        <v>59</v>
      </c>
      <c r="C9" s="422">
        <v>1</v>
      </c>
      <c r="D9" s="422">
        <v>6</v>
      </c>
      <c r="E9" s="423" t="s">
        <v>2962</v>
      </c>
      <c r="F9" s="423" t="s">
        <v>286</v>
      </c>
      <c r="G9" s="423" t="s">
        <v>65</v>
      </c>
      <c r="H9" s="206" t="s">
        <v>66</v>
      </c>
      <c r="I9" s="169">
        <v>2</v>
      </c>
      <c r="J9" s="423" t="s">
        <v>2963</v>
      </c>
      <c r="K9" s="422" t="s">
        <v>54</v>
      </c>
      <c r="L9" s="446"/>
      <c r="M9" s="446">
        <v>66518</v>
      </c>
      <c r="N9" s="434"/>
      <c r="O9" s="446">
        <v>60000</v>
      </c>
      <c r="P9" s="434"/>
      <c r="Q9" s="423" t="s">
        <v>287</v>
      </c>
      <c r="R9" s="423" t="s">
        <v>288</v>
      </c>
      <c r="S9" s="14"/>
    </row>
    <row r="10" spans="1:19" s="113" customFormat="1" ht="66" customHeight="1" x14ac:dyDescent="0.25">
      <c r="A10" s="422"/>
      <c r="B10" s="422"/>
      <c r="C10" s="422"/>
      <c r="D10" s="422"/>
      <c r="E10" s="423"/>
      <c r="F10" s="423"/>
      <c r="G10" s="423"/>
      <c r="H10" s="206" t="s">
        <v>68</v>
      </c>
      <c r="I10" s="169">
        <v>50</v>
      </c>
      <c r="J10" s="423"/>
      <c r="K10" s="422"/>
      <c r="L10" s="446"/>
      <c r="M10" s="446"/>
      <c r="N10" s="442"/>
      <c r="O10" s="422"/>
      <c r="P10" s="442"/>
      <c r="Q10" s="423"/>
      <c r="R10" s="422"/>
      <c r="S10" s="14"/>
    </row>
    <row r="11" spans="1:19" s="113" customFormat="1" ht="57" customHeight="1" x14ac:dyDescent="0.25">
      <c r="A11" s="422" t="s">
        <v>2714</v>
      </c>
      <c r="B11" s="422" t="s">
        <v>38</v>
      </c>
      <c r="C11" s="422">
        <v>1</v>
      </c>
      <c r="D11" s="422">
        <v>6</v>
      </c>
      <c r="E11" s="423" t="s">
        <v>289</v>
      </c>
      <c r="F11" s="423" t="s">
        <v>290</v>
      </c>
      <c r="G11" s="423" t="s">
        <v>93</v>
      </c>
      <c r="H11" s="206" t="s">
        <v>41</v>
      </c>
      <c r="I11" s="169">
        <v>4</v>
      </c>
      <c r="J11" s="423" t="s">
        <v>291</v>
      </c>
      <c r="K11" s="422" t="s">
        <v>54</v>
      </c>
      <c r="L11" s="446"/>
      <c r="M11" s="434">
        <v>14579.94</v>
      </c>
      <c r="N11" s="434"/>
      <c r="O11" s="446">
        <v>12778.48</v>
      </c>
      <c r="P11" s="434"/>
      <c r="Q11" s="423" t="s">
        <v>292</v>
      </c>
      <c r="R11" s="423" t="s">
        <v>293</v>
      </c>
      <c r="S11" s="14"/>
    </row>
    <row r="12" spans="1:19" s="113" customFormat="1" ht="57" customHeight="1" x14ac:dyDescent="0.25">
      <c r="A12" s="422"/>
      <c r="B12" s="422"/>
      <c r="C12" s="422"/>
      <c r="D12" s="422"/>
      <c r="E12" s="423"/>
      <c r="F12" s="423"/>
      <c r="G12" s="423"/>
      <c r="H12" s="206" t="s">
        <v>95</v>
      </c>
      <c r="I12" s="169">
        <v>60</v>
      </c>
      <c r="J12" s="423"/>
      <c r="K12" s="422"/>
      <c r="L12" s="422"/>
      <c r="M12" s="442"/>
      <c r="N12" s="442"/>
      <c r="O12" s="422"/>
      <c r="P12" s="442"/>
      <c r="Q12" s="423"/>
      <c r="R12" s="423"/>
      <c r="S12" s="14"/>
    </row>
    <row r="13" spans="1:19" s="113" customFormat="1" ht="34.5" customHeight="1" x14ac:dyDescent="0.25">
      <c r="A13" s="447" t="s">
        <v>2715</v>
      </c>
      <c r="B13" s="422" t="s">
        <v>59</v>
      </c>
      <c r="C13" s="422">
        <v>1</v>
      </c>
      <c r="D13" s="422">
        <v>6</v>
      </c>
      <c r="E13" s="423" t="s">
        <v>294</v>
      </c>
      <c r="F13" s="423" t="s">
        <v>295</v>
      </c>
      <c r="G13" s="423" t="s">
        <v>2964</v>
      </c>
      <c r="H13" s="206" t="s">
        <v>41</v>
      </c>
      <c r="I13" s="169">
        <v>2</v>
      </c>
      <c r="J13" s="423" t="s">
        <v>296</v>
      </c>
      <c r="K13" s="422" t="s">
        <v>54</v>
      </c>
      <c r="L13" s="422"/>
      <c r="M13" s="446">
        <v>42190.2</v>
      </c>
      <c r="N13" s="422"/>
      <c r="O13" s="446">
        <v>38210.199999999997</v>
      </c>
      <c r="P13" s="422"/>
      <c r="Q13" s="423" t="s">
        <v>297</v>
      </c>
      <c r="R13" s="423" t="s">
        <v>298</v>
      </c>
      <c r="S13" s="14"/>
    </row>
    <row r="14" spans="1:19" s="113" customFormat="1" ht="34.5" customHeight="1" x14ac:dyDescent="0.25">
      <c r="A14" s="422"/>
      <c r="B14" s="422"/>
      <c r="C14" s="422"/>
      <c r="D14" s="422"/>
      <c r="E14" s="423"/>
      <c r="F14" s="423"/>
      <c r="G14" s="423"/>
      <c r="H14" s="206" t="s">
        <v>95</v>
      </c>
      <c r="I14" s="169">
        <v>20</v>
      </c>
      <c r="J14" s="423"/>
      <c r="K14" s="422"/>
      <c r="L14" s="422"/>
      <c r="M14" s="446"/>
      <c r="N14" s="422"/>
      <c r="O14" s="422"/>
      <c r="P14" s="422"/>
      <c r="Q14" s="423"/>
      <c r="R14" s="423"/>
      <c r="S14" s="14"/>
    </row>
    <row r="15" spans="1:19" s="113" customFormat="1" ht="34.5" customHeight="1" x14ac:dyDescent="0.25">
      <c r="A15" s="422"/>
      <c r="B15" s="422"/>
      <c r="C15" s="422"/>
      <c r="D15" s="422"/>
      <c r="E15" s="423"/>
      <c r="F15" s="423"/>
      <c r="G15" s="423"/>
      <c r="H15" s="206" t="s">
        <v>62</v>
      </c>
      <c r="I15" s="169">
        <v>1</v>
      </c>
      <c r="J15" s="423"/>
      <c r="K15" s="422"/>
      <c r="L15" s="422"/>
      <c r="M15" s="446"/>
      <c r="N15" s="422"/>
      <c r="O15" s="422"/>
      <c r="P15" s="422"/>
      <c r="Q15" s="423"/>
      <c r="R15" s="423"/>
      <c r="S15" s="14"/>
    </row>
    <row r="16" spans="1:19" s="113" customFormat="1" ht="34.5" customHeight="1" x14ac:dyDescent="0.25">
      <c r="A16" s="422"/>
      <c r="B16" s="422"/>
      <c r="C16" s="422"/>
      <c r="D16" s="422"/>
      <c r="E16" s="423"/>
      <c r="F16" s="423"/>
      <c r="G16" s="423"/>
      <c r="H16" s="206" t="s">
        <v>63</v>
      </c>
      <c r="I16" s="169">
        <v>31</v>
      </c>
      <c r="J16" s="423"/>
      <c r="K16" s="422"/>
      <c r="L16" s="422"/>
      <c r="M16" s="446"/>
      <c r="N16" s="422"/>
      <c r="O16" s="422"/>
      <c r="P16" s="422"/>
      <c r="Q16" s="423"/>
      <c r="R16" s="423"/>
      <c r="S16" s="14"/>
    </row>
    <row r="17" spans="1:19" s="113" customFormat="1" ht="36" customHeight="1" x14ac:dyDescent="0.25">
      <c r="A17" s="422" t="s">
        <v>2716</v>
      </c>
      <c r="B17" s="422" t="s">
        <v>70</v>
      </c>
      <c r="C17" s="422">
        <v>1</v>
      </c>
      <c r="D17" s="422">
        <v>6</v>
      </c>
      <c r="E17" s="423" t="s">
        <v>300</v>
      </c>
      <c r="F17" s="423" t="s">
        <v>2965</v>
      </c>
      <c r="G17" s="423" t="s">
        <v>128</v>
      </c>
      <c r="H17" s="206" t="s">
        <v>62</v>
      </c>
      <c r="I17" s="169">
        <v>1</v>
      </c>
      <c r="J17" s="423" t="s">
        <v>301</v>
      </c>
      <c r="K17" s="422" t="s">
        <v>54</v>
      </c>
      <c r="L17" s="446"/>
      <c r="M17" s="446">
        <v>16493.62</v>
      </c>
      <c r="N17" s="446"/>
      <c r="O17" s="446">
        <v>14544.26</v>
      </c>
      <c r="P17" s="446"/>
      <c r="Q17" s="423" t="s">
        <v>284</v>
      </c>
      <c r="R17" s="423" t="s">
        <v>285</v>
      </c>
      <c r="S17" s="14"/>
    </row>
    <row r="18" spans="1:19" s="113" customFormat="1" ht="36" customHeight="1" x14ac:dyDescent="0.25">
      <c r="A18" s="422"/>
      <c r="B18" s="422"/>
      <c r="C18" s="422"/>
      <c r="D18" s="422"/>
      <c r="E18" s="423"/>
      <c r="F18" s="423"/>
      <c r="G18" s="423"/>
      <c r="H18" s="206" t="s">
        <v>159</v>
      </c>
      <c r="I18" s="169">
        <v>171</v>
      </c>
      <c r="J18" s="423"/>
      <c r="K18" s="422"/>
      <c r="L18" s="422"/>
      <c r="M18" s="422"/>
      <c r="N18" s="422"/>
      <c r="O18" s="422"/>
      <c r="P18" s="422"/>
      <c r="Q18" s="423"/>
      <c r="R18" s="423"/>
      <c r="S18" s="14"/>
    </row>
    <row r="19" spans="1:19" s="113" customFormat="1" ht="40.5" customHeight="1" x14ac:dyDescent="0.25">
      <c r="A19" s="422" t="s">
        <v>2717</v>
      </c>
      <c r="B19" s="422" t="s">
        <v>38</v>
      </c>
      <c r="C19" s="422">
        <v>1</v>
      </c>
      <c r="D19" s="422">
        <v>6</v>
      </c>
      <c r="E19" s="423" t="s">
        <v>302</v>
      </c>
      <c r="F19" s="423" t="s">
        <v>2966</v>
      </c>
      <c r="G19" s="423" t="s">
        <v>93</v>
      </c>
      <c r="H19" s="206" t="s">
        <v>41</v>
      </c>
      <c r="I19" s="169">
        <v>4</v>
      </c>
      <c r="J19" s="423" t="s">
        <v>2967</v>
      </c>
      <c r="K19" s="422" t="s">
        <v>54</v>
      </c>
      <c r="L19" s="446"/>
      <c r="M19" s="446">
        <v>13854.16</v>
      </c>
      <c r="N19" s="446"/>
      <c r="O19" s="446">
        <v>12561.92</v>
      </c>
      <c r="P19" s="446"/>
      <c r="Q19" s="423" t="s">
        <v>292</v>
      </c>
      <c r="R19" s="423" t="s">
        <v>293</v>
      </c>
      <c r="S19" s="14"/>
    </row>
    <row r="20" spans="1:19" s="113" customFormat="1" ht="40.5" customHeight="1" x14ac:dyDescent="0.25">
      <c r="A20" s="422"/>
      <c r="B20" s="422"/>
      <c r="C20" s="422"/>
      <c r="D20" s="422"/>
      <c r="E20" s="423"/>
      <c r="F20" s="423"/>
      <c r="G20" s="423"/>
      <c r="H20" s="206" t="s">
        <v>95</v>
      </c>
      <c r="I20" s="169">
        <v>60</v>
      </c>
      <c r="J20" s="423"/>
      <c r="K20" s="422"/>
      <c r="L20" s="422"/>
      <c r="M20" s="422"/>
      <c r="N20" s="422"/>
      <c r="O20" s="422"/>
      <c r="P20" s="422"/>
      <c r="Q20" s="423"/>
      <c r="R20" s="423"/>
      <c r="S20" s="14"/>
    </row>
    <row r="21" spans="1:19" s="113" customFormat="1" ht="43.5" customHeight="1" x14ac:dyDescent="0.25">
      <c r="A21" s="422" t="s">
        <v>2718</v>
      </c>
      <c r="B21" s="422" t="s">
        <v>55</v>
      </c>
      <c r="C21" s="422">
        <v>1</v>
      </c>
      <c r="D21" s="423">
        <v>9</v>
      </c>
      <c r="E21" s="423" t="s">
        <v>304</v>
      </c>
      <c r="F21" s="423" t="s">
        <v>305</v>
      </c>
      <c r="G21" s="423" t="s">
        <v>119</v>
      </c>
      <c r="H21" s="206" t="s">
        <v>49</v>
      </c>
      <c r="I21" s="218" t="s">
        <v>215</v>
      </c>
      <c r="J21" s="423" t="s">
        <v>2968</v>
      </c>
      <c r="K21" s="479" t="s">
        <v>54</v>
      </c>
      <c r="L21" s="452"/>
      <c r="M21" s="446">
        <v>13492.3</v>
      </c>
      <c r="N21" s="446"/>
      <c r="O21" s="446">
        <v>9952.2999999999993</v>
      </c>
      <c r="P21" s="446"/>
      <c r="Q21" s="423" t="s">
        <v>306</v>
      </c>
      <c r="R21" s="423" t="s">
        <v>307</v>
      </c>
      <c r="S21" s="14"/>
    </row>
    <row r="22" spans="1:19" s="113" customFormat="1" ht="43.5" customHeight="1" x14ac:dyDescent="0.25">
      <c r="A22" s="422"/>
      <c r="B22" s="422"/>
      <c r="C22" s="422"/>
      <c r="D22" s="423"/>
      <c r="E22" s="423"/>
      <c r="F22" s="423"/>
      <c r="G22" s="423"/>
      <c r="H22" s="206" t="s">
        <v>50</v>
      </c>
      <c r="I22" s="218" t="s">
        <v>308</v>
      </c>
      <c r="J22" s="423"/>
      <c r="K22" s="479"/>
      <c r="L22" s="423"/>
      <c r="M22" s="422"/>
      <c r="N22" s="422"/>
      <c r="O22" s="422"/>
      <c r="P22" s="422"/>
      <c r="Q22" s="423"/>
      <c r="R22" s="423"/>
      <c r="S22" s="14"/>
    </row>
    <row r="23" spans="1:19" ht="29.25" customHeight="1" x14ac:dyDescent="0.25">
      <c r="A23" s="422" t="s">
        <v>2719</v>
      </c>
      <c r="B23" s="422" t="s">
        <v>70</v>
      </c>
      <c r="C23" s="422">
        <v>3</v>
      </c>
      <c r="D23" s="422">
        <v>10</v>
      </c>
      <c r="E23" s="423" t="s">
        <v>309</v>
      </c>
      <c r="F23" s="423" t="s">
        <v>2969</v>
      </c>
      <c r="G23" s="423" t="s">
        <v>310</v>
      </c>
      <c r="H23" s="169" t="s">
        <v>311</v>
      </c>
      <c r="I23" s="169">
        <v>1</v>
      </c>
      <c r="J23" s="423" t="s">
        <v>2970</v>
      </c>
      <c r="K23" s="423" t="s">
        <v>54</v>
      </c>
      <c r="L23" s="428"/>
      <c r="M23" s="452">
        <v>57722.32</v>
      </c>
      <c r="N23" s="434"/>
      <c r="O23" s="452">
        <v>51662.19</v>
      </c>
      <c r="P23" s="434"/>
      <c r="Q23" s="423" t="s">
        <v>312</v>
      </c>
      <c r="R23" s="423" t="s">
        <v>313</v>
      </c>
    </row>
    <row r="24" spans="1:19" ht="35.25" customHeight="1" x14ac:dyDescent="0.25">
      <c r="A24" s="422"/>
      <c r="B24" s="422"/>
      <c r="C24" s="422"/>
      <c r="D24" s="422"/>
      <c r="E24" s="423"/>
      <c r="F24" s="423"/>
      <c r="G24" s="423"/>
      <c r="H24" s="206" t="s">
        <v>314</v>
      </c>
      <c r="I24" s="235">
        <v>7000</v>
      </c>
      <c r="J24" s="423"/>
      <c r="K24" s="423"/>
      <c r="L24" s="429"/>
      <c r="M24" s="423"/>
      <c r="N24" s="441"/>
      <c r="O24" s="423"/>
      <c r="P24" s="441"/>
      <c r="Q24" s="423"/>
      <c r="R24" s="423"/>
    </row>
    <row r="25" spans="1:19" ht="30" customHeight="1" x14ac:dyDescent="0.25">
      <c r="A25" s="422"/>
      <c r="B25" s="422"/>
      <c r="C25" s="422"/>
      <c r="D25" s="422"/>
      <c r="E25" s="423"/>
      <c r="F25" s="423"/>
      <c r="G25" s="423"/>
      <c r="H25" s="206" t="s">
        <v>315</v>
      </c>
      <c r="I25" s="235">
        <v>1</v>
      </c>
      <c r="J25" s="423"/>
      <c r="K25" s="423"/>
      <c r="L25" s="430"/>
      <c r="M25" s="423"/>
      <c r="N25" s="442"/>
      <c r="O25" s="423"/>
      <c r="P25" s="442"/>
      <c r="Q25" s="423"/>
      <c r="R25" s="423"/>
    </row>
    <row r="26" spans="1:19" ht="56.25" customHeight="1" x14ac:dyDescent="0.25">
      <c r="A26" s="422" t="s">
        <v>2720</v>
      </c>
      <c r="B26" s="422" t="s">
        <v>59</v>
      </c>
      <c r="C26" s="422">
        <v>2</v>
      </c>
      <c r="D26" s="423">
        <v>12</v>
      </c>
      <c r="E26" s="423" t="s">
        <v>316</v>
      </c>
      <c r="F26" s="423" t="s">
        <v>317</v>
      </c>
      <c r="G26" s="423" t="s">
        <v>93</v>
      </c>
      <c r="H26" s="206" t="s">
        <v>41</v>
      </c>
      <c r="I26" s="218" t="s">
        <v>215</v>
      </c>
      <c r="J26" s="423" t="s">
        <v>318</v>
      </c>
      <c r="K26" s="479" t="s">
        <v>54</v>
      </c>
      <c r="L26" s="452"/>
      <c r="M26" s="446">
        <v>110934.2</v>
      </c>
      <c r="N26" s="446"/>
      <c r="O26" s="446">
        <v>100409.2</v>
      </c>
      <c r="P26" s="446"/>
      <c r="Q26" s="423" t="s">
        <v>287</v>
      </c>
      <c r="R26" s="423" t="s">
        <v>288</v>
      </c>
    </row>
    <row r="27" spans="1:19" ht="51" customHeight="1" x14ac:dyDescent="0.25">
      <c r="A27" s="422"/>
      <c r="B27" s="422"/>
      <c r="C27" s="422"/>
      <c r="D27" s="423"/>
      <c r="E27" s="423"/>
      <c r="F27" s="423"/>
      <c r="G27" s="423"/>
      <c r="H27" s="206" t="s">
        <v>95</v>
      </c>
      <c r="I27" s="218" t="s">
        <v>1277</v>
      </c>
      <c r="J27" s="423"/>
      <c r="K27" s="479"/>
      <c r="L27" s="423"/>
      <c r="M27" s="422"/>
      <c r="N27" s="422"/>
      <c r="O27" s="422"/>
      <c r="P27" s="422"/>
      <c r="Q27" s="423"/>
      <c r="R27" s="423"/>
    </row>
    <row r="28" spans="1:19" ht="51.75" customHeight="1" x14ac:dyDescent="0.25">
      <c r="A28" s="422" t="s">
        <v>2721</v>
      </c>
      <c r="B28" s="422" t="s">
        <v>70</v>
      </c>
      <c r="C28" s="422">
        <v>2</v>
      </c>
      <c r="D28" s="423">
        <v>12</v>
      </c>
      <c r="E28" s="423" t="s">
        <v>319</v>
      </c>
      <c r="F28" s="423" t="s">
        <v>2971</v>
      </c>
      <c r="G28" s="423" t="s">
        <v>65</v>
      </c>
      <c r="H28" s="206" t="s">
        <v>66</v>
      </c>
      <c r="I28" s="218" t="s">
        <v>215</v>
      </c>
      <c r="J28" s="423" t="s">
        <v>320</v>
      </c>
      <c r="K28" s="479" t="s">
        <v>54</v>
      </c>
      <c r="L28" s="452"/>
      <c r="M28" s="446">
        <v>58270.720000000001</v>
      </c>
      <c r="N28" s="446"/>
      <c r="O28" s="446">
        <v>52469.72</v>
      </c>
      <c r="P28" s="446"/>
      <c r="Q28" s="423" t="s">
        <v>321</v>
      </c>
      <c r="R28" s="423" t="s">
        <v>322</v>
      </c>
    </row>
    <row r="29" spans="1:19" ht="51.75" customHeight="1" x14ac:dyDescent="0.25">
      <c r="A29" s="422"/>
      <c r="B29" s="422"/>
      <c r="C29" s="422"/>
      <c r="D29" s="423"/>
      <c r="E29" s="423"/>
      <c r="F29" s="423"/>
      <c r="G29" s="423"/>
      <c r="H29" s="206" t="s">
        <v>299</v>
      </c>
      <c r="I29" s="218" t="s">
        <v>323</v>
      </c>
      <c r="J29" s="423"/>
      <c r="K29" s="479"/>
      <c r="L29" s="423"/>
      <c r="M29" s="422"/>
      <c r="N29" s="422"/>
      <c r="O29" s="422"/>
      <c r="P29" s="422"/>
      <c r="Q29" s="423"/>
      <c r="R29" s="423"/>
    </row>
    <row r="30" spans="1:19" ht="50.25" customHeight="1" x14ac:dyDescent="0.25">
      <c r="A30" s="422" t="s">
        <v>1692</v>
      </c>
      <c r="B30" s="422" t="s">
        <v>70</v>
      </c>
      <c r="C30" s="422">
        <v>1</v>
      </c>
      <c r="D30" s="422">
        <v>6</v>
      </c>
      <c r="E30" s="423" t="s">
        <v>282</v>
      </c>
      <c r="F30" s="423" t="s">
        <v>2972</v>
      </c>
      <c r="G30" s="423" t="s">
        <v>128</v>
      </c>
      <c r="H30" s="206" t="s">
        <v>62</v>
      </c>
      <c r="I30" s="169">
        <v>1</v>
      </c>
      <c r="J30" s="423" t="s">
        <v>2973</v>
      </c>
      <c r="K30" s="422"/>
      <c r="L30" s="422" t="s">
        <v>54</v>
      </c>
      <c r="M30" s="452"/>
      <c r="N30" s="446">
        <v>22617.599999999999</v>
      </c>
      <c r="O30" s="446"/>
      <c r="P30" s="446">
        <v>20470</v>
      </c>
      <c r="Q30" s="423" t="s">
        <v>284</v>
      </c>
      <c r="R30" s="423" t="s">
        <v>285</v>
      </c>
    </row>
    <row r="31" spans="1:19" ht="58.5" customHeight="1" x14ac:dyDescent="0.25">
      <c r="A31" s="422"/>
      <c r="B31" s="422"/>
      <c r="C31" s="422"/>
      <c r="D31" s="422"/>
      <c r="E31" s="423"/>
      <c r="F31" s="423"/>
      <c r="G31" s="423"/>
      <c r="H31" s="206" t="s">
        <v>63</v>
      </c>
      <c r="I31" s="169">
        <v>50</v>
      </c>
      <c r="J31" s="423"/>
      <c r="K31" s="422"/>
      <c r="L31" s="422"/>
      <c r="M31" s="446"/>
      <c r="N31" s="446"/>
      <c r="O31" s="446"/>
      <c r="P31" s="446"/>
      <c r="Q31" s="423"/>
      <c r="R31" s="423"/>
    </row>
    <row r="32" spans="1:19" ht="48.75" customHeight="1" x14ac:dyDescent="0.25">
      <c r="A32" s="422" t="s">
        <v>1702</v>
      </c>
      <c r="B32" s="422" t="s">
        <v>70</v>
      </c>
      <c r="C32" s="422">
        <v>1</v>
      </c>
      <c r="D32" s="422">
        <v>6</v>
      </c>
      <c r="E32" s="423" t="s">
        <v>2722</v>
      </c>
      <c r="F32" s="423" t="s">
        <v>2723</v>
      </c>
      <c r="G32" s="423" t="s">
        <v>128</v>
      </c>
      <c r="H32" s="206" t="s">
        <v>62</v>
      </c>
      <c r="I32" s="169">
        <v>1</v>
      </c>
      <c r="J32" s="423" t="s">
        <v>2724</v>
      </c>
      <c r="K32" s="422"/>
      <c r="L32" s="422" t="s">
        <v>54</v>
      </c>
      <c r="M32" s="452"/>
      <c r="N32" s="446">
        <v>20994.36</v>
      </c>
      <c r="O32" s="446"/>
      <c r="P32" s="446">
        <v>19045</v>
      </c>
      <c r="Q32" s="423" t="s">
        <v>284</v>
      </c>
      <c r="R32" s="423" t="s">
        <v>285</v>
      </c>
    </row>
    <row r="33" spans="1:18" ht="52.5" customHeight="1" x14ac:dyDescent="0.25">
      <c r="A33" s="422"/>
      <c r="B33" s="422"/>
      <c r="C33" s="422"/>
      <c r="D33" s="422"/>
      <c r="E33" s="423"/>
      <c r="F33" s="423"/>
      <c r="G33" s="423"/>
      <c r="H33" s="206" t="s">
        <v>63</v>
      </c>
      <c r="I33" s="169">
        <v>200</v>
      </c>
      <c r="J33" s="423"/>
      <c r="K33" s="422"/>
      <c r="L33" s="422"/>
      <c r="M33" s="446"/>
      <c r="N33" s="446"/>
      <c r="O33" s="446"/>
      <c r="P33" s="446"/>
      <c r="Q33" s="423"/>
      <c r="R33" s="423"/>
    </row>
    <row r="34" spans="1:18" ht="54" customHeight="1" x14ac:dyDescent="0.25">
      <c r="A34" s="422">
        <v>13</v>
      </c>
      <c r="B34" s="440" t="s">
        <v>59</v>
      </c>
      <c r="C34" s="440">
        <v>1</v>
      </c>
      <c r="D34" s="440">
        <v>6</v>
      </c>
      <c r="E34" s="428" t="s">
        <v>2725</v>
      </c>
      <c r="F34" s="428" t="s">
        <v>2726</v>
      </c>
      <c r="G34" s="423" t="s">
        <v>65</v>
      </c>
      <c r="H34" s="206" t="s">
        <v>66</v>
      </c>
      <c r="I34" s="169">
        <v>1</v>
      </c>
      <c r="J34" s="423" t="s">
        <v>2727</v>
      </c>
      <c r="K34" s="422"/>
      <c r="L34" s="422" t="s">
        <v>54</v>
      </c>
      <c r="M34" s="452"/>
      <c r="N34" s="446">
        <v>45075</v>
      </c>
      <c r="O34" s="446"/>
      <c r="P34" s="446">
        <v>40500</v>
      </c>
      <c r="Q34" s="423" t="s">
        <v>2728</v>
      </c>
      <c r="R34" s="423" t="s">
        <v>2729</v>
      </c>
    </row>
    <row r="35" spans="1:18" ht="55.5" customHeight="1" x14ac:dyDescent="0.25">
      <c r="A35" s="422"/>
      <c r="B35" s="442"/>
      <c r="C35" s="442"/>
      <c r="D35" s="442"/>
      <c r="E35" s="430"/>
      <c r="F35" s="430"/>
      <c r="G35" s="423"/>
      <c r="H35" s="206" t="s">
        <v>299</v>
      </c>
      <c r="I35" s="169">
        <v>40</v>
      </c>
      <c r="J35" s="423"/>
      <c r="K35" s="422"/>
      <c r="L35" s="422"/>
      <c r="M35" s="446"/>
      <c r="N35" s="446"/>
      <c r="O35" s="446"/>
      <c r="P35" s="446"/>
      <c r="Q35" s="423"/>
      <c r="R35" s="423"/>
    </row>
    <row r="36" spans="1:18" ht="43.5" customHeight="1" x14ac:dyDescent="0.25">
      <c r="A36" s="440" t="s">
        <v>1717</v>
      </c>
      <c r="B36" s="440" t="s">
        <v>70</v>
      </c>
      <c r="C36" s="440">
        <v>1</v>
      </c>
      <c r="D36" s="440">
        <v>6</v>
      </c>
      <c r="E36" s="428" t="s">
        <v>2974</v>
      </c>
      <c r="F36" s="428" t="s">
        <v>2975</v>
      </c>
      <c r="G36" s="423" t="s">
        <v>65</v>
      </c>
      <c r="H36" s="206" t="s">
        <v>66</v>
      </c>
      <c r="I36" s="169">
        <v>1</v>
      </c>
      <c r="J36" s="428" t="s">
        <v>2730</v>
      </c>
      <c r="K36" s="440"/>
      <c r="L36" s="440" t="s">
        <v>54</v>
      </c>
      <c r="M36" s="449"/>
      <c r="N36" s="434">
        <v>132633.44</v>
      </c>
      <c r="O36" s="434"/>
      <c r="P36" s="434">
        <v>120431.89</v>
      </c>
      <c r="Q36" s="428" t="s">
        <v>2731</v>
      </c>
      <c r="R36" s="428" t="s">
        <v>2732</v>
      </c>
    </row>
    <row r="37" spans="1:18" ht="46.5" customHeight="1" x14ac:dyDescent="0.25">
      <c r="A37" s="441"/>
      <c r="B37" s="441"/>
      <c r="C37" s="441"/>
      <c r="D37" s="441"/>
      <c r="E37" s="429"/>
      <c r="F37" s="429"/>
      <c r="G37" s="423"/>
      <c r="H37" s="206" t="s">
        <v>299</v>
      </c>
      <c r="I37" s="169">
        <v>32</v>
      </c>
      <c r="J37" s="429"/>
      <c r="K37" s="441"/>
      <c r="L37" s="441"/>
      <c r="M37" s="435"/>
      <c r="N37" s="435"/>
      <c r="O37" s="435"/>
      <c r="P37" s="435"/>
      <c r="Q37" s="429"/>
      <c r="R37" s="429"/>
    </row>
    <row r="38" spans="1:18" ht="51.75" customHeight="1" x14ac:dyDescent="0.25">
      <c r="A38" s="442"/>
      <c r="B38" s="442"/>
      <c r="C38" s="442"/>
      <c r="D38" s="442"/>
      <c r="E38" s="430"/>
      <c r="F38" s="430"/>
      <c r="G38" s="206" t="s">
        <v>1200</v>
      </c>
      <c r="H38" s="206" t="s">
        <v>1760</v>
      </c>
      <c r="I38" s="169">
        <v>1</v>
      </c>
      <c r="J38" s="430"/>
      <c r="K38" s="442"/>
      <c r="L38" s="442"/>
      <c r="M38" s="442"/>
      <c r="N38" s="442"/>
      <c r="O38" s="442"/>
      <c r="P38" s="442"/>
      <c r="Q38" s="430"/>
      <c r="R38" s="430"/>
    </row>
    <row r="39" spans="1:18" ht="51.75" customHeight="1" x14ac:dyDescent="0.25">
      <c r="A39" s="422" t="s">
        <v>1721</v>
      </c>
      <c r="B39" s="422" t="s">
        <v>59</v>
      </c>
      <c r="C39" s="422">
        <v>5</v>
      </c>
      <c r="D39" s="422">
        <v>4</v>
      </c>
      <c r="E39" s="423" t="s">
        <v>2733</v>
      </c>
      <c r="F39" s="423" t="s">
        <v>2734</v>
      </c>
      <c r="G39" s="423" t="s">
        <v>2735</v>
      </c>
      <c r="H39" s="206" t="s">
        <v>1360</v>
      </c>
      <c r="I39" s="169">
        <v>1</v>
      </c>
      <c r="J39" s="423" t="s">
        <v>2736</v>
      </c>
      <c r="K39" s="422"/>
      <c r="L39" s="422" t="s">
        <v>54</v>
      </c>
      <c r="M39" s="452"/>
      <c r="N39" s="446">
        <v>386791.67999999999</v>
      </c>
      <c r="O39" s="446"/>
      <c r="P39" s="446">
        <v>200000</v>
      </c>
      <c r="Q39" s="423" t="s">
        <v>2737</v>
      </c>
      <c r="R39" s="423" t="s">
        <v>2738</v>
      </c>
    </row>
    <row r="40" spans="1:18" ht="30" x14ac:dyDescent="0.25">
      <c r="A40" s="422"/>
      <c r="B40" s="422"/>
      <c r="C40" s="422"/>
      <c r="D40" s="422"/>
      <c r="E40" s="423"/>
      <c r="F40" s="423"/>
      <c r="G40" s="423"/>
      <c r="H40" s="206" t="s">
        <v>2739</v>
      </c>
      <c r="I40" s="169">
        <v>32</v>
      </c>
      <c r="J40" s="423"/>
      <c r="K40" s="422"/>
      <c r="L40" s="422"/>
      <c r="M40" s="446"/>
      <c r="N40" s="446"/>
      <c r="O40" s="446"/>
      <c r="P40" s="446"/>
      <c r="Q40" s="423"/>
      <c r="R40" s="423"/>
    </row>
    <row r="41" spans="1:18" ht="24.75" customHeight="1" x14ac:dyDescent="0.25">
      <c r="A41" s="440" t="s">
        <v>1729</v>
      </c>
      <c r="B41" s="440" t="s">
        <v>70</v>
      </c>
      <c r="C41" s="440">
        <v>3</v>
      </c>
      <c r="D41" s="440">
        <v>10</v>
      </c>
      <c r="E41" s="428" t="s">
        <v>2740</v>
      </c>
      <c r="F41" s="428" t="s">
        <v>2976</v>
      </c>
      <c r="G41" s="428" t="s">
        <v>2741</v>
      </c>
      <c r="H41" s="206" t="s">
        <v>1346</v>
      </c>
      <c r="I41" s="169">
        <v>5</v>
      </c>
      <c r="J41" s="428" t="s">
        <v>2742</v>
      </c>
      <c r="K41" s="440"/>
      <c r="L41" s="440" t="s">
        <v>54</v>
      </c>
      <c r="M41" s="449"/>
      <c r="N41" s="434">
        <v>47719.56</v>
      </c>
      <c r="O41" s="434"/>
      <c r="P41" s="434">
        <v>36473.760000000002</v>
      </c>
      <c r="Q41" s="428" t="s">
        <v>2743</v>
      </c>
      <c r="R41" s="428" t="s">
        <v>2744</v>
      </c>
    </row>
    <row r="42" spans="1:18" ht="32.25" customHeight="1" x14ac:dyDescent="0.25">
      <c r="A42" s="441"/>
      <c r="B42" s="441"/>
      <c r="C42" s="441"/>
      <c r="D42" s="441"/>
      <c r="E42" s="429"/>
      <c r="F42" s="429"/>
      <c r="G42" s="429"/>
      <c r="H42" s="206" t="s">
        <v>78</v>
      </c>
      <c r="I42" s="169">
        <v>60</v>
      </c>
      <c r="J42" s="429"/>
      <c r="K42" s="441"/>
      <c r="L42" s="441"/>
      <c r="M42" s="435"/>
      <c r="N42" s="435"/>
      <c r="O42" s="435"/>
      <c r="P42" s="435"/>
      <c r="Q42" s="429"/>
      <c r="R42" s="429"/>
    </row>
    <row r="43" spans="1:18" ht="46.5" customHeight="1" x14ac:dyDescent="0.25">
      <c r="A43" s="441"/>
      <c r="B43" s="441"/>
      <c r="C43" s="441"/>
      <c r="D43" s="441"/>
      <c r="E43" s="429"/>
      <c r="F43" s="429"/>
      <c r="G43" s="429"/>
      <c r="H43" s="206" t="s">
        <v>1760</v>
      </c>
      <c r="I43" s="169">
        <v>1</v>
      </c>
      <c r="J43" s="429"/>
      <c r="K43" s="441"/>
      <c r="L43" s="441"/>
      <c r="M43" s="441"/>
      <c r="N43" s="441"/>
      <c r="O43" s="441"/>
      <c r="P43" s="441"/>
      <c r="Q43" s="429"/>
      <c r="R43" s="429"/>
    </row>
    <row r="44" spans="1:18" ht="32.25" customHeight="1" x14ac:dyDescent="0.25">
      <c r="A44" s="441"/>
      <c r="B44" s="441"/>
      <c r="C44" s="441"/>
      <c r="D44" s="441"/>
      <c r="E44" s="429"/>
      <c r="F44" s="429"/>
      <c r="G44" s="429"/>
      <c r="H44" s="206" t="s">
        <v>2745</v>
      </c>
      <c r="I44" s="169">
        <v>1</v>
      </c>
      <c r="J44" s="429"/>
      <c r="K44" s="441"/>
      <c r="L44" s="441"/>
      <c r="M44" s="441"/>
      <c r="N44" s="441"/>
      <c r="O44" s="441"/>
      <c r="P44" s="441"/>
      <c r="Q44" s="429"/>
      <c r="R44" s="429"/>
    </row>
    <row r="45" spans="1:18" ht="32.25" customHeight="1" x14ac:dyDescent="0.25">
      <c r="A45" s="442"/>
      <c r="B45" s="442"/>
      <c r="C45" s="442"/>
      <c r="D45" s="442"/>
      <c r="E45" s="430"/>
      <c r="F45" s="430"/>
      <c r="G45" s="430"/>
      <c r="H45" s="206" t="s">
        <v>2746</v>
      </c>
      <c r="I45" s="169">
        <v>200</v>
      </c>
      <c r="J45" s="430"/>
      <c r="K45" s="442"/>
      <c r="L45" s="442"/>
      <c r="M45" s="442"/>
      <c r="N45" s="442"/>
      <c r="O45" s="442"/>
      <c r="P45" s="442"/>
      <c r="Q45" s="430"/>
      <c r="R45" s="430"/>
    </row>
    <row r="46" spans="1:18" ht="72.75" customHeight="1" x14ac:dyDescent="0.25">
      <c r="A46" s="422" t="s">
        <v>1733</v>
      </c>
      <c r="B46" s="422" t="s">
        <v>70</v>
      </c>
      <c r="C46" s="422" t="s">
        <v>499</v>
      </c>
      <c r="D46" s="422">
        <v>13</v>
      </c>
      <c r="E46" s="423" t="s">
        <v>2747</v>
      </c>
      <c r="F46" s="428" t="s">
        <v>2977</v>
      </c>
      <c r="G46" s="423" t="s">
        <v>2748</v>
      </c>
      <c r="H46" s="206" t="s">
        <v>2749</v>
      </c>
      <c r="I46" s="169">
        <v>1</v>
      </c>
      <c r="J46" s="423" t="s">
        <v>2750</v>
      </c>
      <c r="K46" s="422"/>
      <c r="L46" s="422" t="s">
        <v>54</v>
      </c>
      <c r="M46" s="452"/>
      <c r="N46" s="446">
        <v>57289</v>
      </c>
      <c r="O46" s="446"/>
      <c r="P46" s="446">
        <v>44439</v>
      </c>
      <c r="Q46" s="423" t="s">
        <v>2751</v>
      </c>
      <c r="R46" s="423" t="s">
        <v>2752</v>
      </c>
    </row>
    <row r="47" spans="1:18" ht="65.25" customHeight="1" x14ac:dyDescent="0.25">
      <c r="A47" s="422"/>
      <c r="B47" s="422"/>
      <c r="C47" s="422"/>
      <c r="D47" s="422"/>
      <c r="E47" s="423"/>
      <c r="F47" s="430"/>
      <c r="G47" s="423"/>
      <c r="H47" s="206" t="s">
        <v>2753</v>
      </c>
      <c r="I47" s="169">
        <v>900</v>
      </c>
      <c r="J47" s="423"/>
      <c r="K47" s="422"/>
      <c r="L47" s="422"/>
      <c r="M47" s="446"/>
      <c r="N47" s="446"/>
      <c r="O47" s="446"/>
      <c r="P47" s="446"/>
      <c r="Q47" s="423"/>
      <c r="R47" s="423"/>
    </row>
    <row r="48" spans="1:18" ht="45" x14ac:dyDescent="0.25">
      <c r="A48" s="422" t="s">
        <v>1737</v>
      </c>
      <c r="B48" s="422" t="s">
        <v>59</v>
      </c>
      <c r="C48" s="422">
        <v>3</v>
      </c>
      <c r="D48" s="423">
        <v>10</v>
      </c>
      <c r="E48" s="423" t="s">
        <v>2754</v>
      </c>
      <c r="F48" s="423" t="s">
        <v>2755</v>
      </c>
      <c r="G48" s="423" t="s">
        <v>211</v>
      </c>
      <c r="H48" s="206" t="s">
        <v>1712</v>
      </c>
      <c r="I48" s="218" t="s">
        <v>215</v>
      </c>
      <c r="J48" s="423" t="s">
        <v>2978</v>
      </c>
      <c r="K48" s="479"/>
      <c r="L48" s="479" t="s">
        <v>54</v>
      </c>
      <c r="M48" s="446"/>
      <c r="N48" s="446">
        <v>114198.39999999999</v>
      </c>
      <c r="O48" s="446"/>
      <c r="P48" s="446">
        <v>64341.2</v>
      </c>
      <c r="Q48" s="423" t="s">
        <v>287</v>
      </c>
      <c r="R48" s="423" t="s">
        <v>2756</v>
      </c>
    </row>
    <row r="49" spans="1:18" ht="30" x14ac:dyDescent="0.25">
      <c r="A49" s="422"/>
      <c r="B49" s="422"/>
      <c r="C49" s="422"/>
      <c r="D49" s="423"/>
      <c r="E49" s="423"/>
      <c r="F49" s="423"/>
      <c r="G49" s="423"/>
      <c r="H49" s="206" t="s">
        <v>2333</v>
      </c>
      <c r="I49" s="218" t="s">
        <v>1685</v>
      </c>
      <c r="J49" s="423"/>
      <c r="K49" s="479"/>
      <c r="L49" s="479"/>
      <c r="M49" s="446"/>
      <c r="N49" s="446"/>
      <c r="O49" s="446"/>
      <c r="P49" s="446"/>
      <c r="Q49" s="423"/>
      <c r="R49" s="423"/>
    </row>
    <row r="50" spans="1:18" ht="45" x14ac:dyDescent="0.25">
      <c r="A50" s="422" t="s">
        <v>1747</v>
      </c>
      <c r="B50" s="422" t="s">
        <v>70</v>
      </c>
      <c r="C50" s="422">
        <v>3</v>
      </c>
      <c r="D50" s="423">
        <v>10</v>
      </c>
      <c r="E50" s="423" t="s">
        <v>2757</v>
      </c>
      <c r="F50" s="423" t="s">
        <v>2979</v>
      </c>
      <c r="G50" s="423" t="s">
        <v>211</v>
      </c>
      <c r="H50" s="206" t="s">
        <v>1712</v>
      </c>
      <c r="I50" s="218" t="s">
        <v>215</v>
      </c>
      <c r="J50" s="423" t="s">
        <v>2758</v>
      </c>
      <c r="K50" s="479"/>
      <c r="L50" s="479" t="s">
        <v>54</v>
      </c>
      <c r="M50" s="446"/>
      <c r="N50" s="446">
        <v>114277.2</v>
      </c>
      <c r="O50" s="446"/>
      <c r="P50" s="446">
        <v>99184.2</v>
      </c>
      <c r="Q50" s="423" t="s">
        <v>287</v>
      </c>
      <c r="R50" s="423" t="s">
        <v>2756</v>
      </c>
    </row>
    <row r="51" spans="1:18" ht="30" x14ac:dyDescent="0.25">
      <c r="A51" s="422"/>
      <c r="B51" s="422"/>
      <c r="C51" s="422"/>
      <c r="D51" s="423"/>
      <c r="E51" s="423"/>
      <c r="F51" s="423"/>
      <c r="G51" s="423"/>
      <c r="H51" s="206" t="s">
        <v>2333</v>
      </c>
      <c r="I51" s="218" t="s">
        <v>2759</v>
      </c>
      <c r="J51" s="423"/>
      <c r="K51" s="479"/>
      <c r="L51" s="479"/>
      <c r="M51" s="446"/>
      <c r="N51" s="446"/>
      <c r="O51" s="446"/>
      <c r="P51" s="446"/>
      <c r="Q51" s="423"/>
      <c r="R51" s="423"/>
    </row>
    <row r="52" spans="1:18" ht="60" customHeight="1" x14ac:dyDescent="0.25">
      <c r="A52" s="422" t="s">
        <v>1754</v>
      </c>
      <c r="B52" s="422" t="s">
        <v>59</v>
      </c>
      <c r="C52" s="422">
        <v>5</v>
      </c>
      <c r="D52" s="423">
        <v>11</v>
      </c>
      <c r="E52" s="423" t="s">
        <v>2760</v>
      </c>
      <c r="F52" s="423" t="s">
        <v>2980</v>
      </c>
      <c r="G52" s="423" t="s">
        <v>77</v>
      </c>
      <c r="H52" s="206" t="s">
        <v>1346</v>
      </c>
      <c r="I52" s="218" t="s">
        <v>374</v>
      </c>
      <c r="J52" s="423" t="s">
        <v>2761</v>
      </c>
      <c r="K52" s="479"/>
      <c r="L52" s="479" t="s">
        <v>54</v>
      </c>
      <c r="M52" s="446"/>
      <c r="N52" s="446">
        <v>117900</v>
      </c>
      <c r="O52" s="446"/>
      <c r="P52" s="446">
        <v>98892</v>
      </c>
      <c r="Q52" s="423" t="s">
        <v>287</v>
      </c>
      <c r="R52" s="423" t="s">
        <v>2756</v>
      </c>
    </row>
    <row r="53" spans="1:18" ht="63.75" customHeight="1" x14ac:dyDescent="0.25">
      <c r="A53" s="422"/>
      <c r="B53" s="422"/>
      <c r="C53" s="422"/>
      <c r="D53" s="423"/>
      <c r="E53" s="423"/>
      <c r="F53" s="423"/>
      <c r="G53" s="423"/>
      <c r="H53" s="206" t="s">
        <v>78</v>
      </c>
      <c r="I53" s="218" t="s">
        <v>1596</v>
      </c>
      <c r="J53" s="423"/>
      <c r="K53" s="479"/>
      <c r="L53" s="479"/>
      <c r="M53" s="446"/>
      <c r="N53" s="446"/>
      <c r="O53" s="446"/>
      <c r="P53" s="446"/>
      <c r="Q53" s="423"/>
      <c r="R53" s="423"/>
    </row>
    <row r="54" spans="1:18" x14ac:dyDescent="0.25">
      <c r="A54" s="422" t="s">
        <v>1761</v>
      </c>
      <c r="B54" s="422" t="s">
        <v>59</v>
      </c>
      <c r="C54" s="422">
        <v>2</v>
      </c>
      <c r="D54" s="423">
        <v>12</v>
      </c>
      <c r="E54" s="423" t="s">
        <v>2762</v>
      </c>
      <c r="F54" s="423" t="s">
        <v>2763</v>
      </c>
      <c r="G54" s="423" t="s">
        <v>77</v>
      </c>
      <c r="H54" s="206" t="s">
        <v>1346</v>
      </c>
      <c r="I54" s="218" t="s">
        <v>215</v>
      </c>
      <c r="J54" s="423" t="s">
        <v>2764</v>
      </c>
      <c r="K54" s="479"/>
      <c r="L54" s="479" t="s">
        <v>54</v>
      </c>
      <c r="M54" s="446"/>
      <c r="N54" s="446">
        <v>158858.37</v>
      </c>
      <c r="O54" s="446"/>
      <c r="P54" s="446">
        <v>142223.37</v>
      </c>
      <c r="Q54" s="423" t="s">
        <v>287</v>
      </c>
      <c r="R54" s="423" t="s">
        <v>2756</v>
      </c>
    </row>
    <row r="55" spans="1:18" ht="43.5" customHeight="1" x14ac:dyDescent="0.25">
      <c r="A55" s="422"/>
      <c r="B55" s="422"/>
      <c r="C55" s="422"/>
      <c r="D55" s="423"/>
      <c r="E55" s="423"/>
      <c r="F55" s="423"/>
      <c r="G55" s="423"/>
      <c r="H55" s="206" t="s">
        <v>78</v>
      </c>
      <c r="I55" s="218" t="s">
        <v>1759</v>
      </c>
      <c r="J55" s="423"/>
      <c r="K55" s="479"/>
      <c r="L55" s="479"/>
      <c r="M55" s="446"/>
      <c r="N55" s="446"/>
      <c r="O55" s="446"/>
      <c r="P55" s="446"/>
      <c r="Q55" s="423"/>
      <c r="R55" s="423"/>
    </row>
    <row r="56" spans="1:18" x14ac:dyDescent="0.25">
      <c r="A56" s="422" t="s">
        <v>1766</v>
      </c>
      <c r="B56" s="422" t="s">
        <v>59</v>
      </c>
      <c r="C56" s="422">
        <v>2</v>
      </c>
      <c r="D56" s="423">
        <v>12</v>
      </c>
      <c r="E56" s="423" t="s">
        <v>316</v>
      </c>
      <c r="F56" s="423" t="s">
        <v>2981</v>
      </c>
      <c r="G56" s="423" t="s">
        <v>77</v>
      </c>
      <c r="H56" s="206" t="s">
        <v>1346</v>
      </c>
      <c r="I56" s="218" t="s">
        <v>215</v>
      </c>
      <c r="J56" s="423" t="s">
        <v>2765</v>
      </c>
      <c r="K56" s="479"/>
      <c r="L56" s="479" t="s">
        <v>54</v>
      </c>
      <c r="M56" s="446"/>
      <c r="N56" s="446">
        <v>123471.3</v>
      </c>
      <c r="O56" s="446"/>
      <c r="P56" s="446">
        <v>102748.3</v>
      </c>
      <c r="Q56" s="423" t="s">
        <v>287</v>
      </c>
      <c r="R56" s="423" t="s">
        <v>2756</v>
      </c>
    </row>
    <row r="57" spans="1:18" ht="30" x14ac:dyDescent="0.25">
      <c r="A57" s="422"/>
      <c r="B57" s="422"/>
      <c r="C57" s="422"/>
      <c r="D57" s="423"/>
      <c r="E57" s="423"/>
      <c r="F57" s="423"/>
      <c r="G57" s="423"/>
      <c r="H57" s="206" t="s">
        <v>78</v>
      </c>
      <c r="I57" s="218" t="s">
        <v>1759</v>
      </c>
      <c r="J57" s="423"/>
      <c r="K57" s="479"/>
      <c r="L57" s="479"/>
      <c r="M57" s="446"/>
      <c r="N57" s="446"/>
      <c r="O57" s="446"/>
      <c r="P57" s="446"/>
      <c r="Q57" s="423"/>
      <c r="R57" s="423"/>
    </row>
    <row r="58" spans="1:18" ht="30" x14ac:dyDescent="0.25">
      <c r="A58" s="422" t="s">
        <v>1774</v>
      </c>
      <c r="B58" s="422" t="s">
        <v>59</v>
      </c>
      <c r="C58" s="422">
        <v>1</v>
      </c>
      <c r="D58" s="423">
        <v>6</v>
      </c>
      <c r="E58" s="423" t="s">
        <v>2766</v>
      </c>
      <c r="F58" s="423" t="s">
        <v>2982</v>
      </c>
      <c r="G58" s="423" t="s">
        <v>65</v>
      </c>
      <c r="H58" s="206" t="s">
        <v>66</v>
      </c>
      <c r="I58" s="218" t="s">
        <v>713</v>
      </c>
      <c r="J58" s="423" t="s">
        <v>2767</v>
      </c>
      <c r="K58" s="479"/>
      <c r="L58" s="479" t="s">
        <v>54</v>
      </c>
      <c r="M58" s="446"/>
      <c r="N58" s="446">
        <v>112929</v>
      </c>
      <c r="O58" s="446"/>
      <c r="P58" s="446">
        <v>101039</v>
      </c>
      <c r="Q58" s="423" t="s">
        <v>287</v>
      </c>
      <c r="R58" s="423" t="s">
        <v>2756</v>
      </c>
    </row>
    <row r="59" spans="1:18" ht="30" x14ac:dyDescent="0.25">
      <c r="A59" s="422"/>
      <c r="B59" s="422"/>
      <c r="C59" s="422"/>
      <c r="D59" s="423"/>
      <c r="E59" s="423"/>
      <c r="F59" s="423"/>
      <c r="G59" s="423"/>
      <c r="H59" s="206" t="s">
        <v>68</v>
      </c>
      <c r="I59" s="218" t="s">
        <v>362</v>
      </c>
      <c r="J59" s="423"/>
      <c r="K59" s="479"/>
      <c r="L59" s="479"/>
      <c r="M59" s="446"/>
      <c r="N59" s="446"/>
      <c r="O59" s="446"/>
      <c r="P59" s="446"/>
      <c r="Q59" s="423"/>
      <c r="R59" s="423"/>
    </row>
    <row r="60" spans="1:18" ht="46.5" customHeight="1" x14ac:dyDescent="0.25">
      <c r="A60" s="422" t="s">
        <v>2768</v>
      </c>
      <c r="B60" s="422" t="s">
        <v>59</v>
      </c>
      <c r="C60" s="422">
        <v>1</v>
      </c>
      <c r="D60" s="423">
        <v>9</v>
      </c>
      <c r="E60" s="423" t="s">
        <v>2769</v>
      </c>
      <c r="F60" s="423" t="s">
        <v>2770</v>
      </c>
      <c r="G60" s="423" t="s">
        <v>77</v>
      </c>
      <c r="H60" s="206" t="s">
        <v>1346</v>
      </c>
      <c r="I60" s="218" t="s">
        <v>215</v>
      </c>
      <c r="J60" s="423" t="s">
        <v>2771</v>
      </c>
      <c r="K60" s="479"/>
      <c r="L60" s="479" t="s">
        <v>54</v>
      </c>
      <c r="M60" s="446"/>
      <c r="N60" s="446">
        <v>51962</v>
      </c>
      <c r="O60" s="446"/>
      <c r="P60" s="446">
        <v>46854</v>
      </c>
      <c r="Q60" s="423" t="s">
        <v>287</v>
      </c>
      <c r="R60" s="423" t="s">
        <v>2756</v>
      </c>
    </row>
    <row r="61" spans="1:18" ht="60.75" customHeight="1" x14ac:dyDescent="0.25">
      <c r="A61" s="422"/>
      <c r="B61" s="422"/>
      <c r="C61" s="422"/>
      <c r="D61" s="423"/>
      <c r="E61" s="423"/>
      <c r="F61" s="423"/>
      <c r="G61" s="423"/>
      <c r="H61" s="206" t="s">
        <v>78</v>
      </c>
      <c r="I61" s="218" t="s">
        <v>331</v>
      </c>
      <c r="J61" s="423"/>
      <c r="K61" s="479"/>
      <c r="L61" s="479"/>
      <c r="M61" s="446"/>
      <c r="N61" s="446"/>
      <c r="O61" s="446"/>
      <c r="P61" s="446"/>
      <c r="Q61" s="423"/>
      <c r="R61" s="423"/>
    </row>
    <row r="62" spans="1:18" ht="54" customHeight="1" x14ac:dyDescent="0.25">
      <c r="A62" s="422" t="s">
        <v>2772</v>
      </c>
      <c r="B62" s="422" t="s">
        <v>38</v>
      </c>
      <c r="C62" s="422">
        <v>1</v>
      </c>
      <c r="D62" s="423">
        <v>6</v>
      </c>
      <c r="E62" s="423" t="s">
        <v>2773</v>
      </c>
      <c r="F62" s="423" t="s">
        <v>2774</v>
      </c>
      <c r="G62" s="423" t="s">
        <v>77</v>
      </c>
      <c r="H62" s="206" t="s">
        <v>1346</v>
      </c>
      <c r="I62" s="218" t="s">
        <v>519</v>
      </c>
      <c r="J62" s="423" t="s">
        <v>2775</v>
      </c>
      <c r="K62" s="479"/>
      <c r="L62" s="479" t="s">
        <v>54</v>
      </c>
      <c r="M62" s="446"/>
      <c r="N62" s="446">
        <v>27173.64</v>
      </c>
      <c r="O62" s="446"/>
      <c r="P62" s="446">
        <v>25247.48</v>
      </c>
      <c r="Q62" s="423" t="s">
        <v>292</v>
      </c>
      <c r="R62" s="423" t="s">
        <v>2776</v>
      </c>
    </row>
    <row r="63" spans="1:18" ht="52.5" customHeight="1" x14ac:dyDescent="0.25">
      <c r="A63" s="422"/>
      <c r="B63" s="422"/>
      <c r="C63" s="422"/>
      <c r="D63" s="423"/>
      <c r="E63" s="423"/>
      <c r="F63" s="423"/>
      <c r="G63" s="423"/>
      <c r="H63" s="206" t="s">
        <v>78</v>
      </c>
      <c r="I63" s="218" t="s">
        <v>1596</v>
      </c>
      <c r="J63" s="423"/>
      <c r="K63" s="479"/>
      <c r="L63" s="479"/>
      <c r="M63" s="446"/>
      <c r="N63" s="446"/>
      <c r="O63" s="446"/>
      <c r="P63" s="446"/>
      <c r="Q63" s="423"/>
      <c r="R63" s="423"/>
    </row>
    <row r="64" spans="1:18" ht="51.75" customHeight="1" x14ac:dyDescent="0.25">
      <c r="A64" s="422" t="s">
        <v>2777</v>
      </c>
      <c r="B64" s="422" t="s">
        <v>70</v>
      </c>
      <c r="C64" s="422">
        <v>1</v>
      </c>
      <c r="D64" s="423">
        <v>6</v>
      </c>
      <c r="E64" s="423" t="s">
        <v>2778</v>
      </c>
      <c r="F64" s="423" t="s">
        <v>2983</v>
      </c>
      <c r="G64" s="423" t="s">
        <v>65</v>
      </c>
      <c r="H64" s="206" t="s">
        <v>66</v>
      </c>
      <c r="I64" s="218" t="s">
        <v>215</v>
      </c>
      <c r="J64" s="423" t="s">
        <v>2984</v>
      </c>
      <c r="K64" s="479"/>
      <c r="L64" s="479" t="s">
        <v>54</v>
      </c>
      <c r="M64" s="446"/>
      <c r="N64" s="446">
        <v>95829.64</v>
      </c>
      <c r="O64" s="446"/>
      <c r="P64" s="446">
        <v>82811.520000000004</v>
      </c>
      <c r="Q64" s="423" t="s">
        <v>292</v>
      </c>
      <c r="R64" s="423" t="s">
        <v>2776</v>
      </c>
    </row>
    <row r="65" spans="1:18" ht="55.5" customHeight="1" x14ac:dyDescent="0.25">
      <c r="A65" s="422"/>
      <c r="B65" s="422"/>
      <c r="C65" s="422"/>
      <c r="D65" s="423"/>
      <c r="E65" s="423"/>
      <c r="F65" s="423"/>
      <c r="G65" s="423"/>
      <c r="H65" s="206" t="s">
        <v>299</v>
      </c>
      <c r="I65" s="218" t="s">
        <v>2779</v>
      </c>
      <c r="J65" s="423"/>
      <c r="K65" s="479"/>
      <c r="L65" s="479"/>
      <c r="M65" s="446"/>
      <c r="N65" s="446"/>
      <c r="O65" s="446"/>
      <c r="P65" s="446"/>
      <c r="Q65" s="423"/>
      <c r="R65" s="423"/>
    </row>
    <row r="66" spans="1:18" ht="30" x14ac:dyDescent="0.25">
      <c r="A66" s="422" t="s">
        <v>2780</v>
      </c>
      <c r="B66" s="422" t="s">
        <v>38</v>
      </c>
      <c r="C66" s="422">
        <v>1</v>
      </c>
      <c r="D66" s="423">
        <v>6</v>
      </c>
      <c r="E66" s="423" t="s">
        <v>2985</v>
      </c>
      <c r="F66" s="423" t="s">
        <v>2986</v>
      </c>
      <c r="G66" s="423" t="s">
        <v>65</v>
      </c>
      <c r="H66" s="206" t="s">
        <v>66</v>
      </c>
      <c r="I66" s="218" t="s">
        <v>215</v>
      </c>
      <c r="J66" s="423" t="s">
        <v>2781</v>
      </c>
      <c r="K66" s="479"/>
      <c r="L66" s="479" t="s">
        <v>54</v>
      </c>
      <c r="M66" s="446"/>
      <c r="N66" s="446">
        <v>69324.12</v>
      </c>
      <c r="O66" s="446"/>
      <c r="P66" s="446">
        <v>59425.83</v>
      </c>
      <c r="Q66" s="423" t="s">
        <v>292</v>
      </c>
      <c r="R66" s="423" t="s">
        <v>2776</v>
      </c>
    </row>
    <row r="67" spans="1:18" ht="30" x14ac:dyDescent="0.25">
      <c r="A67" s="422"/>
      <c r="B67" s="422"/>
      <c r="C67" s="422"/>
      <c r="D67" s="423"/>
      <c r="E67" s="423"/>
      <c r="F67" s="423"/>
      <c r="G67" s="423"/>
      <c r="H67" s="206" t="s">
        <v>299</v>
      </c>
      <c r="I67" s="218" t="s">
        <v>362</v>
      </c>
      <c r="J67" s="423"/>
      <c r="K67" s="479"/>
      <c r="L67" s="479"/>
      <c r="M67" s="446"/>
      <c r="N67" s="446"/>
      <c r="O67" s="446"/>
      <c r="P67" s="446"/>
      <c r="Q67" s="423"/>
      <c r="R67" s="423"/>
    </row>
    <row r="68" spans="1:18" ht="30" customHeight="1" x14ac:dyDescent="0.25">
      <c r="A68" s="422" t="s">
        <v>2782</v>
      </c>
      <c r="B68" s="422" t="s">
        <v>38</v>
      </c>
      <c r="C68" s="422">
        <v>1</v>
      </c>
      <c r="D68" s="423">
        <v>6</v>
      </c>
      <c r="E68" s="423" t="s">
        <v>2783</v>
      </c>
      <c r="F68" s="423" t="s">
        <v>2987</v>
      </c>
      <c r="G68" s="423" t="s">
        <v>93</v>
      </c>
      <c r="H68" s="206" t="s">
        <v>41</v>
      </c>
      <c r="I68" s="218" t="s">
        <v>519</v>
      </c>
      <c r="J68" s="423" t="s">
        <v>2784</v>
      </c>
      <c r="K68" s="479"/>
      <c r="L68" s="479" t="s">
        <v>54</v>
      </c>
      <c r="M68" s="446"/>
      <c r="N68" s="446">
        <v>23395.49</v>
      </c>
      <c r="O68" s="446"/>
      <c r="P68" s="446">
        <v>21427.5</v>
      </c>
      <c r="Q68" s="423" t="s">
        <v>292</v>
      </c>
      <c r="R68" s="423" t="s">
        <v>2776</v>
      </c>
    </row>
    <row r="69" spans="1:18" ht="32.25" customHeight="1" x14ac:dyDescent="0.25">
      <c r="A69" s="422"/>
      <c r="B69" s="422"/>
      <c r="C69" s="422"/>
      <c r="D69" s="423"/>
      <c r="E69" s="423"/>
      <c r="F69" s="423"/>
      <c r="G69" s="423"/>
      <c r="H69" s="206" t="s">
        <v>95</v>
      </c>
      <c r="I69" s="218" t="s">
        <v>1596</v>
      </c>
      <c r="J69" s="423"/>
      <c r="K69" s="479"/>
      <c r="L69" s="479"/>
      <c r="M69" s="446"/>
      <c r="N69" s="446"/>
      <c r="O69" s="446"/>
      <c r="P69" s="446"/>
      <c r="Q69" s="423"/>
      <c r="R69" s="423"/>
    </row>
    <row r="70" spans="1:18" ht="65.25" customHeight="1" x14ac:dyDescent="0.25">
      <c r="A70" s="440" t="s">
        <v>2785</v>
      </c>
      <c r="B70" s="440" t="s">
        <v>70</v>
      </c>
      <c r="C70" s="440">
        <v>1</v>
      </c>
      <c r="D70" s="428">
        <v>6</v>
      </c>
      <c r="E70" s="428" t="s">
        <v>2786</v>
      </c>
      <c r="F70" s="428" t="s">
        <v>2988</v>
      </c>
      <c r="G70" s="423" t="s">
        <v>65</v>
      </c>
      <c r="H70" s="206" t="s">
        <v>66</v>
      </c>
      <c r="I70" s="218" t="s">
        <v>215</v>
      </c>
      <c r="J70" s="428" t="s">
        <v>2787</v>
      </c>
      <c r="K70" s="431"/>
      <c r="L70" s="431" t="s">
        <v>54</v>
      </c>
      <c r="M70" s="434"/>
      <c r="N70" s="434">
        <v>103191.9</v>
      </c>
      <c r="O70" s="434"/>
      <c r="P70" s="434">
        <v>88832.48</v>
      </c>
      <c r="Q70" s="428" t="s">
        <v>292</v>
      </c>
      <c r="R70" s="428" t="s">
        <v>2776</v>
      </c>
    </row>
    <row r="71" spans="1:18" ht="63" customHeight="1" x14ac:dyDescent="0.25">
      <c r="A71" s="442"/>
      <c r="B71" s="442"/>
      <c r="C71" s="442"/>
      <c r="D71" s="430"/>
      <c r="E71" s="430"/>
      <c r="F71" s="430"/>
      <c r="G71" s="423"/>
      <c r="H71" s="206" t="s">
        <v>299</v>
      </c>
      <c r="I71" s="218" t="s">
        <v>819</v>
      </c>
      <c r="J71" s="430"/>
      <c r="K71" s="433"/>
      <c r="L71" s="433"/>
      <c r="M71" s="436"/>
      <c r="N71" s="436"/>
      <c r="O71" s="436"/>
      <c r="P71" s="436"/>
      <c r="Q71" s="430"/>
      <c r="R71" s="430"/>
    </row>
    <row r="72" spans="1:18" x14ac:dyDescent="0.25">
      <c r="A72" s="440" t="s">
        <v>2788</v>
      </c>
      <c r="B72" s="440" t="s">
        <v>59</v>
      </c>
      <c r="C72" s="440">
        <v>1</v>
      </c>
      <c r="D72" s="428">
        <v>6</v>
      </c>
      <c r="E72" s="428" t="s">
        <v>2789</v>
      </c>
      <c r="F72" s="428" t="s">
        <v>2790</v>
      </c>
      <c r="G72" s="423" t="s">
        <v>93</v>
      </c>
      <c r="H72" s="206" t="s">
        <v>41</v>
      </c>
      <c r="I72" s="218" t="s">
        <v>713</v>
      </c>
      <c r="J72" s="428" t="s">
        <v>2989</v>
      </c>
      <c r="K72" s="431"/>
      <c r="L72" s="431" t="s">
        <v>54</v>
      </c>
      <c r="M72" s="434"/>
      <c r="N72" s="434">
        <v>51712.99</v>
      </c>
      <c r="O72" s="434"/>
      <c r="P72" s="434">
        <v>46452.99</v>
      </c>
      <c r="Q72" s="428" t="s">
        <v>297</v>
      </c>
      <c r="R72" s="428" t="s">
        <v>298</v>
      </c>
    </row>
    <row r="73" spans="1:18" ht="30" x14ac:dyDescent="0.25">
      <c r="A73" s="441"/>
      <c r="B73" s="441"/>
      <c r="C73" s="441"/>
      <c r="D73" s="429"/>
      <c r="E73" s="429"/>
      <c r="F73" s="429"/>
      <c r="G73" s="423"/>
      <c r="H73" s="206" t="s">
        <v>95</v>
      </c>
      <c r="I73" s="218" t="s">
        <v>1551</v>
      </c>
      <c r="J73" s="429"/>
      <c r="K73" s="432"/>
      <c r="L73" s="432"/>
      <c r="M73" s="435"/>
      <c r="N73" s="435"/>
      <c r="O73" s="435"/>
      <c r="P73" s="435"/>
      <c r="Q73" s="429"/>
      <c r="R73" s="429"/>
    </row>
    <row r="74" spans="1:18" ht="45" x14ac:dyDescent="0.25">
      <c r="A74" s="441"/>
      <c r="B74" s="441"/>
      <c r="C74" s="441"/>
      <c r="D74" s="429"/>
      <c r="E74" s="429"/>
      <c r="F74" s="429"/>
      <c r="G74" s="206" t="s">
        <v>1200</v>
      </c>
      <c r="H74" s="206" t="s">
        <v>1760</v>
      </c>
      <c r="I74" s="218" t="s">
        <v>215</v>
      </c>
      <c r="J74" s="429"/>
      <c r="K74" s="432"/>
      <c r="L74" s="432"/>
      <c r="M74" s="435"/>
      <c r="N74" s="435"/>
      <c r="O74" s="435"/>
      <c r="P74" s="435"/>
      <c r="Q74" s="429"/>
      <c r="R74" s="429"/>
    </row>
    <row r="75" spans="1:18" x14ac:dyDescent="0.25">
      <c r="A75" s="441"/>
      <c r="B75" s="441"/>
      <c r="C75" s="441"/>
      <c r="D75" s="429"/>
      <c r="E75" s="429"/>
      <c r="F75" s="429"/>
      <c r="G75" s="428" t="s">
        <v>128</v>
      </c>
      <c r="H75" s="206" t="s">
        <v>62</v>
      </c>
      <c r="I75" s="218" t="s">
        <v>215</v>
      </c>
      <c r="J75" s="429"/>
      <c r="K75" s="429"/>
      <c r="L75" s="429"/>
      <c r="M75" s="441"/>
      <c r="N75" s="441"/>
      <c r="O75" s="441"/>
      <c r="P75" s="441"/>
      <c r="Q75" s="429"/>
      <c r="R75" s="429"/>
    </row>
    <row r="76" spans="1:18" ht="30" x14ac:dyDescent="0.25">
      <c r="A76" s="442"/>
      <c r="B76" s="442"/>
      <c r="C76" s="442"/>
      <c r="D76" s="430"/>
      <c r="E76" s="430"/>
      <c r="F76" s="430"/>
      <c r="G76" s="430"/>
      <c r="H76" s="206" t="s">
        <v>2791</v>
      </c>
      <c r="I76" s="218" t="s">
        <v>1728</v>
      </c>
      <c r="J76" s="430"/>
      <c r="K76" s="430"/>
      <c r="L76" s="430"/>
      <c r="M76" s="442"/>
      <c r="N76" s="442"/>
      <c r="O76" s="442"/>
      <c r="P76" s="442"/>
      <c r="Q76" s="430"/>
      <c r="R76" s="430"/>
    </row>
    <row r="77" spans="1:18" ht="30" x14ac:dyDescent="0.25">
      <c r="A77" s="422" t="s">
        <v>2792</v>
      </c>
      <c r="B77" s="422" t="s">
        <v>59</v>
      </c>
      <c r="C77" s="422">
        <v>1</v>
      </c>
      <c r="D77" s="423">
        <v>6</v>
      </c>
      <c r="E77" s="423" t="s">
        <v>2793</v>
      </c>
      <c r="F77" s="423" t="s">
        <v>2794</v>
      </c>
      <c r="G77" s="423" t="s">
        <v>65</v>
      </c>
      <c r="H77" s="206" t="s">
        <v>66</v>
      </c>
      <c r="I77" s="218" t="s">
        <v>215</v>
      </c>
      <c r="J77" s="423" t="s">
        <v>2795</v>
      </c>
      <c r="K77" s="479"/>
      <c r="L77" s="479" t="s">
        <v>54</v>
      </c>
      <c r="M77" s="446"/>
      <c r="N77" s="446">
        <v>83608.240000000005</v>
      </c>
      <c r="O77" s="446"/>
      <c r="P77" s="446">
        <v>75980.240000000005</v>
      </c>
      <c r="Q77" s="423" t="s">
        <v>2796</v>
      </c>
      <c r="R77" s="423" t="s">
        <v>322</v>
      </c>
    </row>
    <row r="78" spans="1:18" ht="30" x14ac:dyDescent="0.25">
      <c r="A78" s="422"/>
      <c r="B78" s="422"/>
      <c r="C78" s="422"/>
      <c r="D78" s="423"/>
      <c r="E78" s="423"/>
      <c r="F78" s="423"/>
      <c r="G78" s="423"/>
      <c r="H78" s="206" t="s">
        <v>299</v>
      </c>
      <c r="I78" s="218" t="s">
        <v>378</v>
      </c>
      <c r="J78" s="423"/>
      <c r="K78" s="479"/>
      <c r="L78" s="479"/>
      <c r="M78" s="446"/>
      <c r="N78" s="446"/>
      <c r="O78" s="446"/>
      <c r="P78" s="446"/>
      <c r="Q78" s="423"/>
      <c r="R78" s="423"/>
    </row>
    <row r="79" spans="1:18" x14ac:dyDescent="0.25">
      <c r="A79" s="440" t="s">
        <v>2797</v>
      </c>
      <c r="B79" s="440" t="s">
        <v>55</v>
      </c>
      <c r="C79" s="440">
        <v>1</v>
      </c>
      <c r="D79" s="428">
        <v>6</v>
      </c>
      <c r="E79" s="428" t="s">
        <v>2798</v>
      </c>
      <c r="F79" s="428" t="s">
        <v>2799</v>
      </c>
      <c r="G79" s="423" t="s">
        <v>77</v>
      </c>
      <c r="H79" s="206" t="s">
        <v>1346</v>
      </c>
      <c r="I79" s="218" t="s">
        <v>215</v>
      </c>
      <c r="J79" s="428" t="s">
        <v>2990</v>
      </c>
      <c r="K79" s="431"/>
      <c r="L79" s="431" t="s">
        <v>54</v>
      </c>
      <c r="M79" s="434"/>
      <c r="N79" s="434">
        <v>59197.25</v>
      </c>
      <c r="O79" s="434"/>
      <c r="P79" s="434">
        <v>53432</v>
      </c>
      <c r="Q79" s="428" t="s">
        <v>2800</v>
      </c>
      <c r="R79" s="428" t="s">
        <v>2801</v>
      </c>
    </row>
    <row r="80" spans="1:18" ht="30" x14ac:dyDescent="0.25">
      <c r="A80" s="441"/>
      <c r="B80" s="441"/>
      <c r="C80" s="441"/>
      <c r="D80" s="429"/>
      <c r="E80" s="429"/>
      <c r="F80" s="429"/>
      <c r="G80" s="423"/>
      <c r="H80" s="206" t="s">
        <v>78</v>
      </c>
      <c r="I80" s="218" t="s">
        <v>378</v>
      </c>
      <c r="J80" s="429"/>
      <c r="K80" s="432"/>
      <c r="L80" s="432"/>
      <c r="M80" s="435"/>
      <c r="N80" s="435"/>
      <c r="O80" s="435"/>
      <c r="P80" s="435"/>
      <c r="Q80" s="429"/>
      <c r="R80" s="429"/>
    </row>
    <row r="81" spans="1:18" ht="30" x14ac:dyDescent="0.25">
      <c r="A81" s="441"/>
      <c r="B81" s="441"/>
      <c r="C81" s="441"/>
      <c r="D81" s="429"/>
      <c r="E81" s="429"/>
      <c r="F81" s="429"/>
      <c r="G81" s="428" t="s">
        <v>65</v>
      </c>
      <c r="H81" s="206" t="s">
        <v>66</v>
      </c>
      <c r="I81" s="218" t="s">
        <v>215</v>
      </c>
      <c r="J81" s="429"/>
      <c r="K81" s="429"/>
      <c r="L81" s="429"/>
      <c r="M81" s="441"/>
      <c r="N81" s="441"/>
      <c r="O81" s="441"/>
      <c r="P81" s="441"/>
      <c r="Q81" s="429"/>
      <c r="R81" s="429"/>
    </row>
    <row r="82" spans="1:18" ht="30" x14ac:dyDescent="0.25">
      <c r="A82" s="441"/>
      <c r="B82" s="441"/>
      <c r="C82" s="441"/>
      <c r="D82" s="429"/>
      <c r="E82" s="429"/>
      <c r="F82" s="429"/>
      <c r="G82" s="430"/>
      <c r="H82" s="206" t="s">
        <v>299</v>
      </c>
      <c r="I82" s="218" t="s">
        <v>2802</v>
      </c>
      <c r="J82" s="429"/>
      <c r="K82" s="429"/>
      <c r="L82" s="429"/>
      <c r="M82" s="441"/>
      <c r="N82" s="441"/>
      <c r="O82" s="441"/>
      <c r="P82" s="441"/>
      <c r="Q82" s="429"/>
      <c r="R82" s="429"/>
    </row>
    <row r="83" spans="1:18" ht="45" x14ac:dyDescent="0.25">
      <c r="A83" s="442"/>
      <c r="B83" s="442"/>
      <c r="C83" s="442"/>
      <c r="D83" s="430"/>
      <c r="E83" s="430"/>
      <c r="F83" s="430"/>
      <c r="G83" s="206" t="s">
        <v>1200</v>
      </c>
      <c r="H83" s="206" t="s">
        <v>1760</v>
      </c>
      <c r="I83" s="218" t="s">
        <v>215</v>
      </c>
      <c r="J83" s="430"/>
      <c r="K83" s="430"/>
      <c r="L83" s="430"/>
      <c r="M83" s="442"/>
      <c r="N83" s="442"/>
      <c r="O83" s="442"/>
      <c r="P83" s="442"/>
      <c r="Q83" s="430"/>
      <c r="R83" s="430"/>
    </row>
    <row r="84" spans="1:18" x14ac:dyDescent="0.25">
      <c r="A84" s="440" t="s">
        <v>2803</v>
      </c>
      <c r="B84" s="440" t="s">
        <v>55</v>
      </c>
      <c r="C84" s="440" t="s">
        <v>499</v>
      </c>
      <c r="D84" s="428">
        <v>13</v>
      </c>
      <c r="E84" s="428" t="s">
        <v>2804</v>
      </c>
      <c r="F84" s="428" t="s">
        <v>2991</v>
      </c>
      <c r="G84" s="428" t="s">
        <v>2805</v>
      </c>
      <c r="H84" s="206" t="s">
        <v>2806</v>
      </c>
      <c r="I84" s="218" t="s">
        <v>832</v>
      </c>
      <c r="J84" s="428" t="s">
        <v>2992</v>
      </c>
      <c r="K84" s="428"/>
      <c r="L84" s="431" t="s">
        <v>54</v>
      </c>
      <c r="M84" s="440"/>
      <c r="N84" s="434">
        <v>59431.37</v>
      </c>
      <c r="O84" s="440"/>
      <c r="P84" s="434">
        <v>53831.37</v>
      </c>
      <c r="Q84" s="428" t="s">
        <v>2800</v>
      </c>
      <c r="R84" s="428" t="s">
        <v>2801</v>
      </c>
    </row>
    <row r="85" spans="1:18" ht="30" x14ac:dyDescent="0.25">
      <c r="A85" s="441"/>
      <c r="B85" s="441"/>
      <c r="C85" s="441"/>
      <c r="D85" s="429"/>
      <c r="E85" s="429"/>
      <c r="F85" s="429"/>
      <c r="G85" s="430"/>
      <c r="H85" s="206" t="s">
        <v>2807</v>
      </c>
      <c r="I85" s="218" t="s">
        <v>1588</v>
      </c>
      <c r="J85" s="429"/>
      <c r="K85" s="429"/>
      <c r="L85" s="429"/>
      <c r="M85" s="441"/>
      <c r="N85" s="441"/>
      <c r="O85" s="441"/>
      <c r="P85" s="441"/>
      <c r="Q85" s="429"/>
      <c r="R85" s="429"/>
    </row>
    <row r="86" spans="1:18" ht="45" x14ac:dyDescent="0.25">
      <c r="A86" s="441"/>
      <c r="B86" s="441"/>
      <c r="C86" s="441"/>
      <c r="D86" s="429"/>
      <c r="E86" s="429"/>
      <c r="F86" s="429"/>
      <c r="G86" s="428" t="s">
        <v>464</v>
      </c>
      <c r="H86" s="206" t="s">
        <v>2808</v>
      </c>
      <c r="I86" s="218" t="s">
        <v>713</v>
      </c>
      <c r="J86" s="429"/>
      <c r="K86" s="429"/>
      <c r="L86" s="429"/>
      <c r="M86" s="441"/>
      <c r="N86" s="441"/>
      <c r="O86" s="441"/>
      <c r="P86" s="441"/>
      <c r="Q86" s="429"/>
      <c r="R86" s="429"/>
    </row>
    <row r="87" spans="1:18" ht="90" x14ac:dyDescent="0.25">
      <c r="A87" s="441"/>
      <c r="B87" s="441"/>
      <c r="C87" s="441"/>
      <c r="D87" s="429"/>
      <c r="E87" s="429"/>
      <c r="F87" s="429"/>
      <c r="G87" s="429"/>
      <c r="H87" s="206" t="s">
        <v>520</v>
      </c>
      <c r="I87" s="218" t="s">
        <v>215</v>
      </c>
      <c r="J87" s="429"/>
      <c r="K87" s="429"/>
      <c r="L87" s="429"/>
      <c r="M87" s="441"/>
      <c r="N87" s="441"/>
      <c r="O87" s="441"/>
      <c r="P87" s="441"/>
      <c r="Q87" s="429"/>
      <c r="R87" s="429"/>
    </row>
    <row r="88" spans="1:18" ht="30" x14ac:dyDescent="0.25">
      <c r="A88" s="441"/>
      <c r="B88" s="441"/>
      <c r="C88" s="441"/>
      <c r="D88" s="429"/>
      <c r="E88" s="429"/>
      <c r="F88" s="429"/>
      <c r="G88" s="430"/>
      <c r="H88" s="206" t="s">
        <v>471</v>
      </c>
      <c r="I88" s="218" t="s">
        <v>1588</v>
      </c>
      <c r="J88" s="429"/>
      <c r="K88" s="429"/>
      <c r="L88" s="429"/>
      <c r="M88" s="441"/>
      <c r="N88" s="441"/>
      <c r="O88" s="441"/>
      <c r="P88" s="441"/>
      <c r="Q88" s="429"/>
      <c r="R88" s="429"/>
    </row>
    <row r="89" spans="1:18" ht="30" customHeight="1" x14ac:dyDescent="0.25">
      <c r="A89" s="441"/>
      <c r="B89" s="441"/>
      <c r="C89" s="441"/>
      <c r="D89" s="429"/>
      <c r="E89" s="429"/>
      <c r="F89" s="429"/>
      <c r="G89" s="423" t="s">
        <v>211</v>
      </c>
      <c r="H89" s="206" t="s">
        <v>2809</v>
      </c>
      <c r="I89" s="218" t="s">
        <v>832</v>
      </c>
      <c r="J89" s="429"/>
      <c r="K89" s="429"/>
      <c r="L89" s="429"/>
      <c r="M89" s="441"/>
      <c r="N89" s="441"/>
      <c r="O89" s="441"/>
      <c r="P89" s="441"/>
      <c r="Q89" s="429"/>
      <c r="R89" s="429"/>
    </row>
    <row r="90" spans="1:18" ht="60" x14ac:dyDescent="0.25">
      <c r="A90" s="442"/>
      <c r="B90" s="442"/>
      <c r="C90" s="442"/>
      <c r="D90" s="430"/>
      <c r="E90" s="430"/>
      <c r="F90" s="430"/>
      <c r="G90" s="423"/>
      <c r="H90" s="206" t="s">
        <v>2810</v>
      </c>
      <c r="I90" s="218" t="s">
        <v>1588</v>
      </c>
      <c r="J90" s="430"/>
      <c r="K90" s="430"/>
      <c r="L90" s="430"/>
      <c r="M90" s="442"/>
      <c r="N90" s="442"/>
      <c r="O90" s="442"/>
      <c r="P90" s="442"/>
      <c r="Q90" s="430"/>
      <c r="R90" s="430"/>
    </row>
    <row r="91" spans="1:18" x14ac:dyDescent="0.25">
      <c r="A91" s="440" t="s">
        <v>2811</v>
      </c>
      <c r="B91" s="440" t="s">
        <v>59</v>
      </c>
      <c r="C91" s="440">
        <v>1</v>
      </c>
      <c r="D91" s="428">
        <v>6</v>
      </c>
      <c r="E91" s="428" t="s">
        <v>2812</v>
      </c>
      <c r="F91" s="428" t="s">
        <v>2993</v>
      </c>
      <c r="G91" s="423" t="s">
        <v>77</v>
      </c>
      <c r="H91" s="206" t="s">
        <v>1346</v>
      </c>
      <c r="I91" s="218" t="s">
        <v>335</v>
      </c>
      <c r="J91" s="428" t="s">
        <v>2813</v>
      </c>
      <c r="K91" s="431"/>
      <c r="L91" s="431" t="s">
        <v>54</v>
      </c>
      <c r="M91" s="434"/>
      <c r="N91" s="434">
        <v>118976.52</v>
      </c>
      <c r="O91" s="434"/>
      <c r="P91" s="434">
        <v>90227</v>
      </c>
      <c r="Q91" s="428" t="s">
        <v>2814</v>
      </c>
      <c r="R91" s="428" t="s">
        <v>2815</v>
      </c>
    </row>
    <row r="92" spans="1:18" ht="30" x14ac:dyDescent="0.25">
      <c r="A92" s="441"/>
      <c r="B92" s="441"/>
      <c r="C92" s="441"/>
      <c r="D92" s="429"/>
      <c r="E92" s="429"/>
      <c r="F92" s="429"/>
      <c r="G92" s="423"/>
      <c r="H92" s="206" t="s">
        <v>78</v>
      </c>
      <c r="I92" s="218" t="s">
        <v>2708</v>
      </c>
      <c r="J92" s="429"/>
      <c r="K92" s="432"/>
      <c r="L92" s="432"/>
      <c r="M92" s="435"/>
      <c r="N92" s="435"/>
      <c r="O92" s="435"/>
      <c r="P92" s="435"/>
      <c r="Q92" s="429"/>
      <c r="R92" s="429"/>
    </row>
    <row r="93" spans="1:18" x14ac:dyDescent="0.25">
      <c r="A93" s="441"/>
      <c r="B93" s="441"/>
      <c r="C93" s="441"/>
      <c r="D93" s="429"/>
      <c r="E93" s="429"/>
      <c r="F93" s="429"/>
      <c r="G93" s="428" t="s">
        <v>249</v>
      </c>
      <c r="H93" s="206" t="s">
        <v>2745</v>
      </c>
      <c r="I93" s="218" t="s">
        <v>215</v>
      </c>
      <c r="J93" s="429"/>
      <c r="K93" s="432"/>
      <c r="L93" s="432"/>
      <c r="M93" s="435"/>
      <c r="N93" s="435"/>
      <c r="O93" s="435"/>
      <c r="P93" s="435"/>
      <c r="Q93" s="429"/>
      <c r="R93" s="429"/>
    </row>
    <row r="94" spans="1:18" ht="30" x14ac:dyDescent="0.25">
      <c r="A94" s="441"/>
      <c r="B94" s="441"/>
      <c r="C94" s="441"/>
      <c r="D94" s="429"/>
      <c r="E94" s="429"/>
      <c r="F94" s="429"/>
      <c r="G94" s="430"/>
      <c r="H94" s="206" t="s">
        <v>2746</v>
      </c>
      <c r="I94" s="218" t="s">
        <v>406</v>
      </c>
      <c r="J94" s="429"/>
      <c r="K94" s="432"/>
      <c r="L94" s="432"/>
      <c r="M94" s="435"/>
      <c r="N94" s="435"/>
      <c r="O94" s="435"/>
      <c r="P94" s="435"/>
      <c r="Q94" s="429"/>
      <c r="R94" s="429"/>
    </row>
    <row r="95" spans="1:18" x14ac:dyDescent="0.25">
      <c r="A95" s="441"/>
      <c r="B95" s="441"/>
      <c r="C95" s="441"/>
      <c r="D95" s="429"/>
      <c r="E95" s="429"/>
      <c r="F95" s="429"/>
      <c r="G95" s="428" t="s">
        <v>128</v>
      </c>
      <c r="H95" s="206" t="s">
        <v>62</v>
      </c>
      <c r="I95" s="218" t="s">
        <v>215</v>
      </c>
      <c r="J95" s="429"/>
      <c r="K95" s="432"/>
      <c r="L95" s="432"/>
      <c r="M95" s="435"/>
      <c r="N95" s="435"/>
      <c r="O95" s="435"/>
      <c r="P95" s="435"/>
      <c r="Q95" s="429"/>
      <c r="R95" s="429"/>
    </row>
    <row r="96" spans="1:18" ht="30" x14ac:dyDescent="0.25">
      <c r="A96" s="442"/>
      <c r="B96" s="442"/>
      <c r="C96" s="442"/>
      <c r="D96" s="430"/>
      <c r="E96" s="430"/>
      <c r="F96" s="430"/>
      <c r="G96" s="430"/>
      <c r="H96" s="206" t="s">
        <v>63</v>
      </c>
      <c r="I96" s="218" t="s">
        <v>832</v>
      </c>
      <c r="J96" s="430"/>
      <c r="K96" s="430"/>
      <c r="L96" s="430"/>
      <c r="M96" s="442"/>
      <c r="N96" s="442"/>
      <c r="O96" s="442"/>
      <c r="P96" s="442"/>
      <c r="Q96" s="430"/>
      <c r="R96" s="430"/>
    </row>
    <row r="97" spans="1:18" x14ac:dyDescent="0.25">
      <c r="A97" s="422" t="s">
        <v>2816</v>
      </c>
      <c r="B97" s="422" t="s">
        <v>1264</v>
      </c>
      <c r="C97" s="422">
        <v>1</v>
      </c>
      <c r="D97" s="423">
        <v>6</v>
      </c>
      <c r="E97" s="423" t="s">
        <v>2817</v>
      </c>
      <c r="F97" s="423" t="s">
        <v>2818</v>
      </c>
      <c r="G97" s="423" t="s">
        <v>93</v>
      </c>
      <c r="H97" s="206" t="s">
        <v>41</v>
      </c>
      <c r="I97" s="218" t="s">
        <v>215</v>
      </c>
      <c r="J97" s="423" t="s">
        <v>2819</v>
      </c>
      <c r="K97" s="479"/>
      <c r="L97" s="479" t="s">
        <v>54</v>
      </c>
      <c r="M97" s="446"/>
      <c r="N97" s="446">
        <v>30785.05</v>
      </c>
      <c r="O97" s="446"/>
      <c r="P97" s="446">
        <v>27740</v>
      </c>
      <c r="Q97" s="423" t="s">
        <v>2820</v>
      </c>
      <c r="R97" s="423" t="s">
        <v>2821</v>
      </c>
    </row>
    <row r="98" spans="1:18" ht="30" x14ac:dyDescent="0.25">
      <c r="A98" s="422"/>
      <c r="B98" s="422"/>
      <c r="C98" s="422"/>
      <c r="D98" s="423"/>
      <c r="E98" s="423"/>
      <c r="F98" s="423"/>
      <c r="G98" s="423"/>
      <c r="H98" s="206" t="s">
        <v>95</v>
      </c>
      <c r="I98" s="218" t="s">
        <v>2822</v>
      </c>
      <c r="J98" s="423"/>
      <c r="K98" s="479"/>
      <c r="L98" s="479"/>
      <c r="M98" s="446"/>
      <c r="N98" s="446"/>
      <c r="O98" s="446"/>
      <c r="P98" s="446"/>
      <c r="Q98" s="423"/>
      <c r="R98" s="423"/>
    </row>
    <row r="99" spans="1:18" x14ac:dyDescent="0.25">
      <c r="A99" s="440" t="s">
        <v>2823</v>
      </c>
      <c r="B99" s="440" t="s">
        <v>38</v>
      </c>
      <c r="C99" s="440">
        <v>2</v>
      </c>
      <c r="D99" s="428">
        <v>12</v>
      </c>
      <c r="E99" s="428" t="s">
        <v>2824</v>
      </c>
      <c r="F99" s="428" t="s">
        <v>2994</v>
      </c>
      <c r="G99" s="428" t="s">
        <v>2825</v>
      </c>
      <c r="H99" s="206" t="s">
        <v>2826</v>
      </c>
      <c r="I99" s="218" t="s">
        <v>832</v>
      </c>
      <c r="J99" s="428" t="s">
        <v>2995</v>
      </c>
      <c r="K99" s="431"/>
      <c r="L99" s="431" t="s">
        <v>54</v>
      </c>
      <c r="M99" s="434"/>
      <c r="N99" s="434">
        <v>44945.5</v>
      </c>
      <c r="O99" s="434"/>
      <c r="P99" s="434">
        <v>37945.5</v>
      </c>
      <c r="Q99" s="428" t="s">
        <v>2827</v>
      </c>
      <c r="R99" s="428" t="s">
        <v>2828</v>
      </c>
    </row>
    <row r="100" spans="1:18" ht="30" x14ac:dyDescent="0.25">
      <c r="A100" s="441"/>
      <c r="B100" s="441"/>
      <c r="C100" s="441"/>
      <c r="D100" s="429"/>
      <c r="E100" s="429"/>
      <c r="F100" s="429"/>
      <c r="G100" s="430"/>
      <c r="H100" s="206" t="s">
        <v>2807</v>
      </c>
      <c r="I100" s="218" t="s">
        <v>1588</v>
      </c>
      <c r="J100" s="429"/>
      <c r="K100" s="429"/>
      <c r="L100" s="429"/>
      <c r="M100" s="441"/>
      <c r="N100" s="441"/>
      <c r="O100" s="441"/>
      <c r="P100" s="441"/>
      <c r="Q100" s="429"/>
      <c r="R100" s="429"/>
    </row>
    <row r="101" spans="1:18" ht="45" x14ac:dyDescent="0.25">
      <c r="A101" s="441"/>
      <c r="B101" s="441"/>
      <c r="C101" s="441"/>
      <c r="D101" s="429"/>
      <c r="E101" s="429"/>
      <c r="F101" s="429"/>
      <c r="G101" s="206" t="s">
        <v>1200</v>
      </c>
      <c r="H101" s="206" t="s">
        <v>1760</v>
      </c>
      <c r="I101" s="218" t="s">
        <v>215</v>
      </c>
      <c r="J101" s="429"/>
      <c r="K101" s="429"/>
      <c r="L101" s="429"/>
      <c r="M101" s="441"/>
      <c r="N101" s="441"/>
      <c r="O101" s="441"/>
      <c r="P101" s="441"/>
      <c r="Q101" s="429"/>
      <c r="R101" s="429"/>
    </row>
    <row r="102" spans="1:18" ht="30" customHeight="1" x14ac:dyDescent="0.25">
      <c r="A102" s="441"/>
      <c r="B102" s="441"/>
      <c r="C102" s="441"/>
      <c r="D102" s="429"/>
      <c r="E102" s="429"/>
      <c r="F102" s="429"/>
      <c r="G102" s="428" t="s">
        <v>464</v>
      </c>
      <c r="H102" s="206" t="s">
        <v>2808</v>
      </c>
      <c r="I102" s="218" t="s">
        <v>713</v>
      </c>
      <c r="J102" s="429"/>
      <c r="K102" s="429"/>
      <c r="L102" s="429"/>
      <c r="M102" s="441"/>
      <c r="N102" s="441"/>
      <c r="O102" s="441"/>
      <c r="P102" s="441"/>
      <c r="Q102" s="429"/>
      <c r="R102" s="429"/>
    </row>
    <row r="103" spans="1:18" ht="30" customHeight="1" x14ac:dyDescent="0.25">
      <c r="A103" s="441"/>
      <c r="B103" s="441"/>
      <c r="C103" s="441"/>
      <c r="D103" s="429"/>
      <c r="E103" s="429"/>
      <c r="F103" s="429"/>
      <c r="G103" s="429"/>
      <c r="H103" s="206" t="s">
        <v>520</v>
      </c>
      <c r="I103" s="218" t="s">
        <v>215</v>
      </c>
      <c r="J103" s="429"/>
      <c r="K103" s="429"/>
      <c r="L103" s="429"/>
      <c r="M103" s="441"/>
      <c r="N103" s="441"/>
      <c r="O103" s="441"/>
      <c r="P103" s="441"/>
      <c r="Q103" s="429"/>
      <c r="R103" s="429"/>
    </row>
    <row r="104" spans="1:18" ht="30" x14ac:dyDescent="0.25">
      <c r="A104" s="442"/>
      <c r="B104" s="442"/>
      <c r="C104" s="442"/>
      <c r="D104" s="430"/>
      <c r="E104" s="430"/>
      <c r="F104" s="430"/>
      <c r="G104" s="430"/>
      <c r="H104" s="206" t="s">
        <v>471</v>
      </c>
      <c r="I104" s="218" t="s">
        <v>1588</v>
      </c>
      <c r="J104" s="430"/>
      <c r="K104" s="430"/>
      <c r="L104" s="430"/>
      <c r="M104" s="442"/>
      <c r="N104" s="442"/>
      <c r="O104" s="442"/>
      <c r="P104" s="442"/>
      <c r="Q104" s="430"/>
      <c r="R104" s="430"/>
    </row>
    <row r="105" spans="1:18" x14ac:dyDescent="0.25">
      <c r="A105" s="163"/>
      <c r="B105" s="147"/>
      <c r="C105" s="147"/>
      <c r="D105" s="146"/>
      <c r="E105" s="146"/>
      <c r="F105" s="146"/>
      <c r="G105" s="146"/>
      <c r="H105" s="146"/>
      <c r="I105" s="164"/>
      <c r="J105" s="146"/>
      <c r="K105" s="165"/>
      <c r="L105" s="165"/>
      <c r="M105" s="112"/>
      <c r="N105" s="112"/>
      <c r="O105" s="166"/>
      <c r="P105" s="166"/>
      <c r="Q105" s="167"/>
      <c r="R105" s="146"/>
    </row>
    <row r="106" spans="1:18" ht="15" customHeight="1" x14ac:dyDescent="0.25">
      <c r="L106" s="471"/>
      <c r="M106" s="568" t="s">
        <v>1368</v>
      </c>
      <c r="N106" s="569"/>
      <c r="O106" s="570"/>
    </row>
    <row r="107" spans="1:18" x14ac:dyDescent="0.25">
      <c r="L107" s="472"/>
      <c r="M107" s="474" t="s">
        <v>36</v>
      </c>
      <c r="N107" s="568" t="s">
        <v>0</v>
      </c>
      <c r="O107" s="570"/>
    </row>
    <row r="108" spans="1:18" x14ac:dyDescent="0.25">
      <c r="L108" s="473"/>
      <c r="M108" s="474"/>
      <c r="N108" s="139">
        <v>2020</v>
      </c>
      <c r="O108" s="139">
        <v>2021</v>
      </c>
    </row>
    <row r="109" spans="1:18" x14ac:dyDescent="0.25">
      <c r="L109" s="139" t="s">
        <v>1135</v>
      </c>
      <c r="M109" s="117">
        <v>36</v>
      </c>
      <c r="N109" s="114">
        <f>O7+O9+O11+O13+O17+O19+O21+O23+O26+O28</f>
        <v>370682.53</v>
      </c>
      <c r="O109" s="115">
        <f>P99+P97+P91+P84+P79+P77+P72+P70+P68+P66+P64+P62+P60+P58+P56+P54+P52+P50+P48+P46+P41+P39+P36+P34+P32+P30</f>
        <v>1799995.63</v>
      </c>
    </row>
    <row r="111" spans="1:18" x14ac:dyDescent="0.25">
      <c r="M111" s="168"/>
      <c r="N111" s="168"/>
    </row>
    <row r="112" spans="1:18" x14ac:dyDescent="0.25">
      <c r="N112" s="168"/>
    </row>
  </sheetData>
  <mergeCells count="601">
    <mergeCell ref="Q4:Q5"/>
    <mergeCell ref="R4:R5"/>
    <mergeCell ref="G4:G5"/>
    <mergeCell ref="H4:I4"/>
    <mergeCell ref="J4:J5"/>
    <mergeCell ref="K4:L4"/>
    <mergeCell ref="M4:N4"/>
    <mergeCell ref="O4:P4"/>
    <mergeCell ref="A4:A5"/>
    <mergeCell ref="B4:B5"/>
    <mergeCell ref="C4:C5"/>
    <mergeCell ref="D4:D5"/>
    <mergeCell ref="E4:E5"/>
    <mergeCell ref="F4:F5"/>
    <mergeCell ref="A9:A10"/>
    <mergeCell ref="B9:B10"/>
    <mergeCell ref="C9:C10"/>
    <mergeCell ref="D9:D10"/>
    <mergeCell ref="E9:E10"/>
    <mergeCell ref="F9:F10"/>
    <mergeCell ref="G9:G10"/>
    <mergeCell ref="Q7:Q8"/>
    <mergeCell ref="R7:R8"/>
    <mergeCell ref="K7:K8"/>
    <mergeCell ref="L7:L8"/>
    <mergeCell ref="M7:M8"/>
    <mergeCell ref="N7:N8"/>
    <mergeCell ref="O7:O8"/>
    <mergeCell ref="P7:P8"/>
    <mergeCell ref="A7:A8"/>
    <mergeCell ref="B7:B8"/>
    <mergeCell ref="C7:C8"/>
    <mergeCell ref="D7:D8"/>
    <mergeCell ref="E7:E8"/>
    <mergeCell ref="F7:F8"/>
    <mergeCell ref="G7:G8"/>
    <mergeCell ref="J7:J8"/>
    <mergeCell ref="P9:P10"/>
    <mergeCell ref="Q9:Q10"/>
    <mergeCell ref="R9:R10"/>
    <mergeCell ref="J9:J10"/>
    <mergeCell ref="K9:K10"/>
    <mergeCell ref="L9:L10"/>
    <mergeCell ref="M9:M10"/>
    <mergeCell ref="N9:N10"/>
    <mergeCell ref="O9:O10"/>
    <mergeCell ref="A13:A16"/>
    <mergeCell ref="B13:B16"/>
    <mergeCell ref="C13:C16"/>
    <mergeCell ref="D13:D16"/>
    <mergeCell ref="E13:E16"/>
    <mergeCell ref="O11:O12"/>
    <mergeCell ref="P11:P12"/>
    <mergeCell ref="Q11:Q12"/>
    <mergeCell ref="R11:R12"/>
    <mergeCell ref="G11:G12"/>
    <mergeCell ref="J11:J12"/>
    <mergeCell ref="K11:K12"/>
    <mergeCell ref="L11:L12"/>
    <mergeCell ref="M11:M12"/>
    <mergeCell ref="N11:N12"/>
    <mergeCell ref="A11:A12"/>
    <mergeCell ref="B11:B12"/>
    <mergeCell ref="C11:C12"/>
    <mergeCell ref="D11:D12"/>
    <mergeCell ref="E11:E12"/>
    <mergeCell ref="F11:F12"/>
    <mergeCell ref="N13:N16"/>
    <mergeCell ref="O13:O16"/>
    <mergeCell ref="P13:P16"/>
    <mergeCell ref="Q13:Q16"/>
    <mergeCell ref="R13:R16"/>
    <mergeCell ref="F13:F16"/>
    <mergeCell ref="G13:G16"/>
    <mergeCell ref="J13:J16"/>
    <mergeCell ref="K13:K16"/>
    <mergeCell ref="L13:L16"/>
    <mergeCell ref="M13:M16"/>
    <mergeCell ref="A19:A20"/>
    <mergeCell ref="B19:B20"/>
    <mergeCell ref="C19:C20"/>
    <mergeCell ref="D19:D20"/>
    <mergeCell ref="E19:E20"/>
    <mergeCell ref="Q17:Q18"/>
    <mergeCell ref="R17:R18"/>
    <mergeCell ref="G17:G18"/>
    <mergeCell ref="J17:J18"/>
    <mergeCell ref="K17:K18"/>
    <mergeCell ref="L17:L18"/>
    <mergeCell ref="M17:M18"/>
    <mergeCell ref="N17:N18"/>
    <mergeCell ref="A17:A18"/>
    <mergeCell ref="B17:B18"/>
    <mergeCell ref="C17:C18"/>
    <mergeCell ref="D17:D18"/>
    <mergeCell ref="E17:E18"/>
    <mergeCell ref="F17:F18"/>
    <mergeCell ref="O17:O18"/>
    <mergeCell ref="P17:P18"/>
    <mergeCell ref="N19:N20"/>
    <mergeCell ref="O19:O20"/>
    <mergeCell ref="P19:P20"/>
    <mergeCell ref="Q19:Q20"/>
    <mergeCell ref="R19:R20"/>
    <mergeCell ref="F19:F20"/>
    <mergeCell ref="G19:G20"/>
    <mergeCell ref="J19:J20"/>
    <mergeCell ref="K19:K20"/>
    <mergeCell ref="L19:L20"/>
    <mergeCell ref="M19:M20"/>
    <mergeCell ref="A23:A25"/>
    <mergeCell ref="B23:B25"/>
    <mergeCell ref="C23:C25"/>
    <mergeCell ref="D23:D25"/>
    <mergeCell ref="E23:E25"/>
    <mergeCell ref="Q21:Q22"/>
    <mergeCell ref="R21:R22"/>
    <mergeCell ref="G21:G22"/>
    <mergeCell ref="J21:J22"/>
    <mergeCell ref="K21:K22"/>
    <mergeCell ref="L21:L22"/>
    <mergeCell ref="M21:M22"/>
    <mergeCell ref="N21:N22"/>
    <mergeCell ref="A21:A22"/>
    <mergeCell ref="B21:B22"/>
    <mergeCell ref="C21:C22"/>
    <mergeCell ref="D21:D22"/>
    <mergeCell ref="E21:E22"/>
    <mergeCell ref="F21:F22"/>
    <mergeCell ref="O21:O22"/>
    <mergeCell ref="P21:P22"/>
    <mergeCell ref="N23:N25"/>
    <mergeCell ref="O23:O25"/>
    <mergeCell ref="P23:P25"/>
    <mergeCell ref="Q23:Q25"/>
    <mergeCell ref="R23:R25"/>
    <mergeCell ref="F23:F25"/>
    <mergeCell ref="G23:G25"/>
    <mergeCell ref="J23:J25"/>
    <mergeCell ref="K23:K25"/>
    <mergeCell ref="L23:L25"/>
    <mergeCell ref="M23:M25"/>
    <mergeCell ref="A28:A29"/>
    <mergeCell ref="B28:B29"/>
    <mergeCell ref="C28:C29"/>
    <mergeCell ref="D28:D29"/>
    <mergeCell ref="E28:E29"/>
    <mergeCell ref="Q26:Q27"/>
    <mergeCell ref="R26:R27"/>
    <mergeCell ref="G26:G27"/>
    <mergeCell ref="J26:J27"/>
    <mergeCell ref="K26:K27"/>
    <mergeCell ref="L26:L27"/>
    <mergeCell ref="M26:M27"/>
    <mergeCell ref="N26:N27"/>
    <mergeCell ref="A26:A27"/>
    <mergeCell ref="B26:B27"/>
    <mergeCell ref="C26:C27"/>
    <mergeCell ref="D26:D27"/>
    <mergeCell ref="E26:E27"/>
    <mergeCell ref="F26:F27"/>
    <mergeCell ref="O26:O27"/>
    <mergeCell ref="P26:P27"/>
    <mergeCell ref="N28:N29"/>
    <mergeCell ref="O28:O29"/>
    <mergeCell ref="P28:P29"/>
    <mergeCell ref="Q28:Q29"/>
    <mergeCell ref="R28:R29"/>
    <mergeCell ref="F28:F29"/>
    <mergeCell ref="G28:G29"/>
    <mergeCell ref="J28:J29"/>
    <mergeCell ref="K28:K29"/>
    <mergeCell ref="L28:L29"/>
    <mergeCell ref="M28:M29"/>
    <mergeCell ref="O30:O31"/>
    <mergeCell ref="P30:P31"/>
    <mergeCell ref="Q30:Q31"/>
    <mergeCell ref="R30:R31"/>
    <mergeCell ref="M30:M31"/>
    <mergeCell ref="N30:N31"/>
    <mergeCell ref="A32:A33"/>
    <mergeCell ref="B32:B33"/>
    <mergeCell ref="C32:C33"/>
    <mergeCell ref="D32:D33"/>
    <mergeCell ref="E32:E33"/>
    <mergeCell ref="G30:G31"/>
    <mergeCell ref="J30:J31"/>
    <mergeCell ref="K30:K31"/>
    <mergeCell ref="L30:L31"/>
    <mergeCell ref="A30:A31"/>
    <mergeCell ref="B30:B31"/>
    <mergeCell ref="C30:C31"/>
    <mergeCell ref="D30:D31"/>
    <mergeCell ref="E30:E31"/>
    <mergeCell ref="F30:F31"/>
    <mergeCell ref="N32:N33"/>
    <mergeCell ref="O32:O33"/>
    <mergeCell ref="P32:P33"/>
    <mergeCell ref="Q32:Q33"/>
    <mergeCell ref="R32:R33"/>
    <mergeCell ref="F32:F33"/>
    <mergeCell ref="G32:G33"/>
    <mergeCell ref="J32:J33"/>
    <mergeCell ref="K32:K33"/>
    <mergeCell ref="L32:L33"/>
    <mergeCell ref="M32:M33"/>
    <mergeCell ref="O34:O35"/>
    <mergeCell ref="P34:P35"/>
    <mergeCell ref="Q34:Q35"/>
    <mergeCell ref="R34:R35"/>
    <mergeCell ref="A36:A38"/>
    <mergeCell ref="B36:B38"/>
    <mergeCell ref="C36:C38"/>
    <mergeCell ref="D36:D38"/>
    <mergeCell ref="E36:E38"/>
    <mergeCell ref="G34:G35"/>
    <mergeCell ref="J34:J35"/>
    <mergeCell ref="K34:K35"/>
    <mergeCell ref="L34:L35"/>
    <mergeCell ref="M34:M35"/>
    <mergeCell ref="N34:N35"/>
    <mergeCell ref="A34:A35"/>
    <mergeCell ref="B34:B35"/>
    <mergeCell ref="C34:C35"/>
    <mergeCell ref="D34:D35"/>
    <mergeCell ref="E34:E35"/>
    <mergeCell ref="F34:F35"/>
    <mergeCell ref="N36:N38"/>
    <mergeCell ref="O36:O38"/>
    <mergeCell ref="P36:P38"/>
    <mergeCell ref="Q36:Q38"/>
    <mergeCell ref="R36:R38"/>
    <mergeCell ref="F36:F38"/>
    <mergeCell ref="G36:G37"/>
    <mergeCell ref="J36:J38"/>
    <mergeCell ref="K36:K38"/>
    <mergeCell ref="L36:L38"/>
    <mergeCell ref="M36:M38"/>
    <mergeCell ref="O39:O40"/>
    <mergeCell ref="P39:P40"/>
    <mergeCell ref="Q39:Q40"/>
    <mergeCell ref="R39:R40"/>
    <mergeCell ref="M39:M40"/>
    <mergeCell ref="N39:N40"/>
    <mergeCell ref="A41:A45"/>
    <mergeCell ref="B41:B45"/>
    <mergeCell ref="C41:C45"/>
    <mergeCell ref="D41:D45"/>
    <mergeCell ref="E41:E45"/>
    <mergeCell ref="G39:G40"/>
    <mergeCell ref="J39:J40"/>
    <mergeCell ref="K39:K40"/>
    <mergeCell ref="L39:L40"/>
    <mergeCell ref="A39:A40"/>
    <mergeCell ref="B39:B40"/>
    <mergeCell ref="C39:C40"/>
    <mergeCell ref="D39:D40"/>
    <mergeCell ref="E39:E40"/>
    <mergeCell ref="F39:F40"/>
    <mergeCell ref="N41:N45"/>
    <mergeCell ref="O41:O45"/>
    <mergeCell ref="P41:P45"/>
    <mergeCell ref="Q41:Q45"/>
    <mergeCell ref="R41:R45"/>
    <mergeCell ref="F41:F45"/>
    <mergeCell ref="G41:G45"/>
    <mergeCell ref="J41:J45"/>
    <mergeCell ref="K41:K45"/>
    <mergeCell ref="L41:L45"/>
    <mergeCell ref="M41:M45"/>
    <mergeCell ref="O46:O47"/>
    <mergeCell ref="P46:P47"/>
    <mergeCell ref="Q46:Q47"/>
    <mergeCell ref="R46:R47"/>
    <mergeCell ref="A48:A49"/>
    <mergeCell ref="B48:B49"/>
    <mergeCell ref="C48:C49"/>
    <mergeCell ref="D48:D49"/>
    <mergeCell ref="E48:E49"/>
    <mergeCell ref="G46:G47"/>
    <mergeCell ref="J46:J47"/>
    <mergeCell ref="K46:K47"/>
    <mergeCell ref="L46:L47"/>
    <mergeCell ref="M46:M47"/>
    <mergeCell ref="N46:N47"/>
    <mergeCell ref="A46:A47"/>
    <mergeCell ref="B46:B47"/>
    <mergeCell ref="C46:C47"/>
    <mergeCell ref="D46:D47"/>
    <mergeCell ref="E46:E47"/>
    <mergeCell ref="F46:F47"/>
    <mergeCell ref="N48:N49"/>
    <mergeCell ref="O48:O49"/>
    <mergeCell ref="P48:P49"/>
    <mergeCell ref="Q48:Q49"/>
    <mergeCell ref="R48:R49"/>
    <mergeCell ref="F48:F49"/>
    <mergeCell ref="G48:G49"/>
    <mergeCell ref="J48:J49"/>
    <mergeCell ref="K48:K49"/>
    <mergeCell ref="L48:L49"/>
    <mergeCell ref="M48:M49"/>
    <mergeCell ref="O50:O51"/>
    <mergeCell ref="P50:P51"/>
    <mergeCell ref="Q50:Q51"/>
    <mergeCell ref="R50:R51"/>
    <mergeCell ref="M50:M51"/>
    <mergeCell ref="N50:N51"/>
    <mergeCell ref="A52:A53"/>
    <mergeCell ref="B52:B53"/>
    <mergeCell ref="C52:C53"/>
    <mergeCell ref="D52:D53"/>
    <mergeCell ref="E52:E53"/>
    <mergeCell ref="G50:G51"/>
    <mergeCell ref="J50:J51"/>
    <mergeCell ref="K50:K51"/>
    <mergeCell ref="L50:L51"/>
    <mergeCell ref="A50:A51"/>
    <mergeCell ref="B50:B51"/>
    <mergeCell ref="C50:C51"/>
    <mergeCell ref="D50:D51"/>
    <mergeCell ref="E50:E51"/>
    <mergeCell ref="F50:F51"/>
    <mergeCell ref="N52:N53"/>
    <mergeCell ref="O52:O53"/>
    <mergeCell ref="P52:P53"/>
    <mergeCell ref="Q52:Q53"/>
    <mergeCell ref="R52:R53"/>
    <mergeCell ref="F52:F53"/>
    <mergeCell ref="G52:G53"/>
    <mergeCell ref="J52:J53"/>
    <mergeCell ref="K52:K53"/>
    <mergeCell ref="L52:L53"/>
    <mergeCell ref="M52:M53"/>
    <mergeCell ref="O54:O55"/>
    <mergeCell ref="P54:P55"/>
    <mergeCell ref="Q54:Q55"/>
    <mergeCell ref="R54:R55"/>
    <mergeCell ref="A56:A57"/>
    <mergeCell ref="B56:B57"/>
    <mergeCell ref="C56:C57"/>
    <mergeCell ref="D56:D57"/>
    <mergeCell ref="E56:E57"/>
    <mergeCell ref="G54:G55"/>
    <mergeCell ref="J54:J55"/>
    <mergeCell ref="K54:K55"/>
    <mergeCell ref="L54:L55"/>
    <mergeCell ref="M54:M55"/>
    <mergeCell ref="N54:N55"/>
    <mergeCell ref="A54:A55"/>
    <mergeCell ref="B54:B55"/>
    <mergeCell ref="C54:C55"/>
    <mergeCell ref="D54:D55"/>
    <mergeCell ref="E54:E55"/>
    <mergeCell ref="F54:F55"/>
    <mergeCell ref="N56:N57"/>
    <mergeCell ref="O56:O57"/>
    <mergeCell ref="P56:P57"/>
    <mergeCell ref="Q56:Q57"/>
    <mergeCell ref="R56:R57"/>
    <mergeCell ref="F56:F57"/>
    <mergeCell ref="G56:G57"/>
    <mergeCell ref="J56:J57"/>
    <mergeCell ref="K56:K57"/>
    <mergeCell ref="L56:L57"/>
    <mergeCell ref="M56:M57"/>
    <mergeCell ref="O58:O59"/>
    <mergeCell ref="P58:P59"/>
    <mergeCell ref="Q58:Q59"/>
    <mergeCell ref="R58:R59"/>
    <mergeCell ref="M58:M59"/>
    <mergeCell ref="N58:N59"/>
    <mergeCell ref="A60:A61"/>
    <mergeCell ref="B60:B61"/>
    <mergeCell ref="C60:C61"/>
    <mergeCell ref="D60:D61"/>
    <mergeCell ref="E60:E61"/>
    <mergeCell ref="G58:G59"/>
    <mergeCell ref="J58:J59"/>
    <mergeCell ref="K58:K59"/>
    <mergeCell ref="L58:L59"/>
    <mergeCell ref="A58:A59"/>
    <mergeCell ref="B58:B59"/>
    <mergeCell ref="C58:C59"/>
    <mergeCell ref="D58:D59"/>
    <mergeCell ref="E58:E59"/>
    <mergeCell ref="F58:F59"/>
    <mergeCell ref="N60:N61"/>
    <mergeCell ref="O60:O61"/>
    <mergeCell ref="P60:P61"/>
    <mergeCell ref="Q60:Q61"/>
    <mergeCell ref="R60:R61"/>
    <mergeCell ref="F60:F61"/>
    <mergeCell ref="G60:G61"/>
    <mergeCell ref="J60:J61"/>
    <mergeCell ref="K60:K61"/>
    <mergeCell ref="L60:L61"/>
    <mergeCell ref="M60:M61"/>
    <mergeCell ref="O62:O63"/>
    <mergeCell ref="P62:P63"/>
    <mergeCell ref="Q62:Q63"/>
    <mergeCell ref="R62:R63"/>
    <mergeCell ref="A64:A65"/>
    <mergeCell ref="B64:B65"/>
    <mergeCell ref="C64:C65"/>
    <mergeCell ref="D64:D65"/>
    <mergeCell ref="E64:E65"/>
    <mergeCell ref="G62:G63"/>
    <mergeCell ref="J62:J63"/>
    <mergeCell ref="K62:K63"/>
    <mergeCell ref="L62:L63"/>
    <mergeCell ref="M62:M63"/>
    <mergeCell ref="N62:N63"/>
    <mergeCell ref="A62:A63"/>
    <mergeCell ref="B62:B63"/>
    <mergeCell ref="C62:C63"/>
    <mergeCell ref="D62:D63"/>
    <mergeCell ref="E62:E63"/>
    <mergeCell ref="F62:F63"/>
    <mergeCell ref="N64:N65"/>
    <mergeCell ref="O64:O65"/>
    <mergeCell ref="P64:P65"/>
    <mergeCell ref="Q64:Q65"/>
    <mergeCell ref="R64:R65"/>
    <mergeCell ref="F64:F65"/>
    <mergeCell ref="G64:G65"/>
    <mergeCell ref="J64:J65"/>
    <mergeCell ref="K64:K65"/>
    <mergeCell ref="L64:L65"/>
    <mergeCell ref="M64:M65"/>
    <mergeCell ref="O66:O67"/>
    <mergeCell ref="P66:P67"/>
    <mergeCell ref="Q66:Q67"/>
    <mergeCell ref="R66:R67"/>
    <mergeCell ref="M66:M67"/>
    <mergeCell ref="N66:N67"/>
    <mergeCell ref="A68:A69"/>
    <mergeCell ref="B68:B69"/>
    <mergeCell ref="C68:C69"/>
    <mergeCell ref="D68:D69"/>
    <mergeCell ref="E68:E69"/>
    <mergeCell ref="G66:G67"/>
    <mergeCell ref="J66:J67"/>
    <mergeCell ref="K66:K67"/>
    <mergeCell ref="L66:L67"/>
    <mergeCell ref="A66:A67"/>
    <mergeCell ref="B66:B67"/>
    <mergeCell ref="C66:C67"/>
    <mergeCell ref="D66:D67"/>
    <mergeCell ref="E66:E67"/>
    <mergeCell ref="F66:F67"/>
    <mergeCell ref="N68:N69"/>
    <mergeCell ref="O68:O69"/>
    <mergeCell ref="P68:P69"/>
    <mergeCell ref="Q68:Q69"/>
    <mergeCell ref="R68:R69"/>
    <mergeCell ref="F68:F69"/>
    <mergeCell ref="G68:G69"/>
    <mergeCell ref="J68:J69"/>
    <mergeCell ref="K68:K69"/>
    <mergeCell ref="L68:L69"/>
    <mergeCell ref="M68:M69"/>
    <mergeCell ref="O70:O71"/>
    <mergeCell ref="P70:P71"/>
    <mergeCell ref="Q70:Q71"/>
    <mergeCell ref="R70:R71"/>
    <mergeCell ref="A72:A76"/>
    <mergeCell ref="B72:B76"/>
    <mergeCell ref="C72:C76"/>
    <mergeCell ref="D72:D76"/>
    <mergeCell ref="E72:E76"/>
    <mergeCell ref="G70:G71"/>
    <mergeCell ref="J70:J71"/>
    <mergeCell ref="K70:K71"/>
    <mergeCell ref="L70:L71"/>
    <mergeCell ref="M70:M71"/>
    <mergeCell ref="N70:N71"/>
    <mergeCell ref="A70:A71"/>
    <mergeCell ref="B70:B71"/>
    <mergeCell ref="C70:C71"/>
    <mergeCell ref="D70:D71"/>
    <mergeCell ref="E70:E71"/>
    <mergeCell ref="F70:F71"/>
    <mergeCell ref="N72:N76"/>
    <mergeCell ref="O72:O76"/>
    <mergeCell ref="P72:P76"/>
    <mergeCell ref="Q72:Q76"/>
    <mergeCell ref="R72:R76"/>
    <mergeCell ref="G75:G76"/>
    <mergeCell ref="F72:F76"/>
    <mergeCell ref="G72:G73"/>
    <mergeCell ref="J72:J76"/>
    <mergeCell ref="K72:K76"/>
    <mergeCell ref="L72:L76"/>
    <mergeCell ref="M72:M76"/>
    <mergeCell ref="R79:R83"/>
    <mergeCell ref="G81:G82"/>
    <mergeCell ref="A77:A78"/>
    <mergeCell ref="B77:B78"/>
    <mergeCell ref="C77:C78"/>
    <mergeCell ref="D77:D78"/>
    <mergeCell ref="E77:E78"/>
    <mergeCell ref="F77:F78"/>
    <mergeCell ref="G77:G78"/>
    <mergeCell ref="J77:J78"/>
    <mergeCell ref="K77:K78"/>
    <mergeCell ref="R77:R78"/>
    <mergeCell ref="L77:L78"/>
    <mergeCell ref="M77:M78"/>
    <mergeCell ref="N77:N78"/>
    <mergeCell ref="O77:O78"/>
    <mergeCell ref="P77:P78"/>
    <mergeCell ref="Q77:Q78"/>
    <mergeCell ref="N79:N83"/>
    <mergeCell ref="O79:O83"/>
    <mergeCell ref="P79:P83"/>
    <mergeCell ref="A79:A83"/>
    <mergeCell ref="B79:B83"/>
    <mergeCell ref="C79:C83"/>
    <mergeCell ref="D79:D83"/>
    <mergeCell ref="E79:E83"/>
    <mergeCell ref="F79:F83"/>
    <mergeCell ref="G79:G80"/>
    <mergeCell ref="J79:J83"/>
    <mergeCell ref="K79:K83"/>
    <mergeCell ref="Q79:Q83"/>
    <mergeCell ref="L79:L83"/>
    <mergeCell ref="M79:M83"/>
    <mergeCell ref="R97:R98"/>
    <mergeCell ref="N84:N90"/>
    <mergeCell ref="A91:A96"/>
    <mergeCell ref="B91:B96"/>
    <mergeCell ref="C91:C96"/>
    <mergeCell ref="D91:D96"/>
    <mergeCell ref="E91:E96"/>
    <mergeCell ref="F91:F96"/>
    <mergeCell ref="G91:G92"/>
    <mergeCell ref="J91:J96"/>
    <mergeCell ref="K91:K96"/>
    <mergeCell ref="R91:R96"/>
    <mergeCell ref="G93:G94"/>
    <mergeCell ref="G95:G96"/>
    <mergeCell ref="A84:A90"/>
    <mergeCell ref="B84:B90"/>
    <mergeCell ref="C84:C90"/>
    <mergeCell ref="D84:D90"/>
    <mergeCell ref="E84:E90"/>
    <mergeCell ref="F84:F90"/>
    <mergeCell ref="J84:J90"/>
    <mergeCell ref="K84:K90"/>
    <mergeCell ref="L84:L90"/>
    <mergeCell ref="R84:R90"/>
    <mergeCell ref="G86:G88"/>
    <mergeCell ref="G89:G90"/>
    <mergeCell ref="G84:G85"/>
    <mergeCell ref="L91:L96"/>
    <mergeCell ref="M91:M96"/>
    <mergeCell ref="N91:N96"/>
    <mergeCell ref="O91:O96"/>
    <mergeCell ref="P91:P96"/>
    <mergeCell ref="Q91:Q96"/>
    <mergeCell ref="O84:O90"/>
    <mergeCell ref="P84:P90"/>
    <mergeCell ref="Q84:Q90"/>
    <mergeCell ref="M84:M90"/>
    <mergeCell ref="O97:O98"/>
    <mergeCell ref="P97:P98"/>
    <mergeCell ref="Q97:Q98"/>
    <mergeCell ref="G97:G98"/>
    <mergeCell ref="J97:J98"/>
    <mergeCell ref="K97:K98"/>
    <mergeCell ref="L97:L98"/>
    <mergeCell ref="M97:M98"/>
    <mergeCell ref="N97:N98"/>
    <mergeCell ref="A97:A98"/>
    <mergeCell ref="B97:B98"/>
    <mergeCell ref="C97:C98"/>
    <mergeCell ref="D97:D98"/>
    <mergeCell ref="E97:E98"/>
    <mergeCell ref="F97:F98"/>
    <mergeCell ref="G102:G104"/>
    <mergeCell ref="F99:F104"/>
    <mergeCell ref="G99:G100"/>
    <mergeCell ref="J99:J104"/>
    <mergeCell ref="K99:K104"/>
    <mergeCell ref="L99:L104"/>
    <mergeCell ref="M99:M104"/>
    <mergeCell ref="A99:A104"/>
    <mergeCell ref="B99:B104"/>
    <mergeCell ref="C99:C104"/>
    <mergeCell ref="D99:D104"/>
    <mergeCell ref="E99:E104"/>
    <mergeCell ref="L106:L108"/>
    <mergeCell ref="M106:O106"/>
    <mergeCell ref="M107:M108"/>
    <mergeCell ref="N107:O107"/>
    <mergeCell ref="N99:N104"/>
    <mergeCell ref="O99:O104"/>
    <mergeCell ref="P99:P104"/>
    <mergeCell ref="Q99:Q104"/>
    <mergeCell ref="R99:R104"/>
  </mergeCells>
  <pageMargins left="0.7" right="0.7" top="0.75" bottom="0.75" header="0.3" footer="0.3"/>
  <pageSetup paperSize="8" scale="52" fitToHeight="0" orientation="landscape" r:id="rId1"/>
  <rowBreaks count="1" manualBreakCount="1">
    <brk id="1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S176"/>
  <sheetViews>
    <sheetView topLeftCell="A172" zoomScale="70" zoomScaleNormal="70" workbookViewId="0">
      <selection activeCell="A2" sqref="A2:XFD2"/>
    </sheetView>
  </sheetViews>
  <sheetFormatPr defaultRowHeight="15" x14ac:dyDescent="0.25"/>
  <cols>
    <col min="1" max="1" width="4.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0.42578125" style="1" customWidth="1"/>
    <col min="10" max="10" width="29.7109375" style="1" customWidth="1"/>
    <col min="11" max="11" width="10.7109375" style="1" customWidth="1"/>
    <col min="12" max="12" width="12.7109375" style="1" customWidth="1"/>
    <col min="13" max="13" width="20.85546875" style="2" customWidth="1"/>
    <col min="14" max="14" width="15.42578125" style="2" customWidth="1"/>
    <col min="15" max="16" width="14.7109375" style="2" customWidth="1"/>
    <col min="17" max="17" width="16.7109375" style="1" customWidth="1"/>
    <col min="18" max="18" width="2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 customHeight="1" x14ac:dyDescent="0.3">
      <c r="A2" s="6" t="s">
        <v>3531</v>
      </c>
    </row>
    <row r="4" spans="1:19" s="8" customFormat="1" ht="56.25" customHeight="1" x14ac:dyDescent="0.25">
      <c r="A4" s="418" t="s">
        <v>1</v>
      </c>
      <c r="B4" s="420" t="s">
        <v>2</v>
      </c>
      <c r="C4" s="420" t="s">
        <v>3</v>
      </c>
      <c r="D4" s="420" t="s">
        <v>4</v>
      </c>
      <c r="E4" s="418" t="s">
        <v>5</v>
      </c>
      <c r="F4" s="418" t="s">
        <v>6</v>
      </c>
      <c r="G4" s="418" t="s">
        <v>7</v>
      </c>
      <c r="H4" s="424" t="s">
        <v>8</v>
      </c>
      <c r="I4" s="424"/>
      <c r="J4" s="418" t="s">
        <v>9</v>
      </c>
      <c r="K4" s="425" t="s">
        <v>10</v>
      </c>
      <c r="L4" s="426"/>
      <c r="M4" s="427" t="s">
        <v>11</v>
      </c>
      <c r="N4" s="427"/>
      <c r="O4" s="427" t="s">
        <v>12</v>
      </c>
      <c r="P4" s="427"/>
      <c r="Q4" s="418" t="s">
        <v>13</v>
      </c>
      <c r="R4" s="420" t="s">
        <v>14</v>
      </c>
      <c r="S4" s="7"/>
    </row>
    <row r="5" spans="1:19" s="8" customFormat="1" x14ac:dyDescent="0.2">
      <c r="A5" s="419"/>
      <c r="B5" s="421"/>
      <c r="C5" s="421"/>
      <c r="D5" s="421"/>
      <c r="E5" s="419"/>
      <c r="F5" s="419"/>
      <c r="G5" s="419"/>
      <c r="H5" s="77" t="s">
        <v>15</v>
      </c>
      <c r="I5" s="77" t="s">
        <v>16</v>
      </c>
      <c r="J5" s="419"/>
      <c r="K5" s="79">
        <v>2020</v>
      </c>
      <c r="L5" s="79">
        <v>2021</v>
      </c>
      <c r="M5" s="81">
        <v>2020</v>
      </c>
      <c r="N5" s="81">
        <v>2021</v>
      </c>
      <c r="O5" s="81">
        <v>2020</v>
      </c>
      <c r="P5" s="81">
        <v>2021</v>
      </c>
      <c r="Q5" s="419"/>
      <c r="R5" s="421"/>
      <c r="S5" s="7"/>
    </row>
    <row r="6" spans="1:19" s="8" customFormat="1" x14ac:dyDescent="0.2">
      <c r="A6" s="78" t="s">
        <v>17</v>
      </c>
      <c r="B6" s="77" t="s">
        <v>18</v>
      </c>
      <c r="C6" s="77" t="s">
        <v>19</v>
      </c>
      <c r="D6" s="77" t="s">
        <v>20</v>
      </c>
      <c r="E6" s="78" t="s">
        <v>21</v>
      </c>
      <c r="F6" s="78" t="s">
        <v>22</v>
      </c>
      <c r="G6" s="78" t="s">
        <v>23</v>
      </c>
      <c r="H6" s="77" t="s">
        <v>24</v>
      </c>
      <c r="I6" s="77" t="s">
        <v>25</v>
      </c>
      <c r="J6" s="78" t="s">
        <v>26</v>
      </c>
      <c r="K6" s="79" t="s">
        <v>27</v>
      </c>
      <c r="L6" s="79" t="s">
        <v>28</v>
      </c>
      <c r="M6" s="80" t="s">
        <v>29</v>
      </c>
      <c r="N6" s="80" t="s">
        <v>30</v>
      </c>
      <c r="O6" s="80" t="s">
        <v>31</v>
      </c>
      <c r="P6" s="80" t="s">
        <v>32</v>
      </c>
      <c r="Q6" s="78" t="s">
        <v>33</v>
      </c>
      <c r="R6" s="77" t="s">
        <v>34</v>
      </c>
      <c r="S6" s="7"/>
    </row>
    <row r="7" spans="1:19" s="28" customFormat="1" ht="63.75" customHeight="1" x14ac:dyDescent="0.2">
      <c r="A7" s="599">
        <v>1</v>
      </c>
      <c r="B7" s="613" t="s">
        <v>70</v>
      </c>
      <c r="C7" s="613">
        <v>5</v>
      </c>
      <c r="D7" s="606">
        <v>4</v>
      </c>
      <c r="E7" s="606" t="s">
        <v>325</v>
      </c>
      <c r="F7" s="606" t="s">
        <v>326</v>
      </c>
      <c r="G7" s="606" t="s">
        <v>65</v>
      </c>
      <c r="H7" s="100" t="s">
        <v>303</v>
      </c>
      <c r="I7" s="103" t="s">
        <v>215</v>
      </c>
      <c r="J7" s="606" t="s">
        <v>327</v>
      </c>
      <c r="K7" s="606" t="s">
        <v>58</v>
      </c>
      <c r="L7" s="614"/>
      <c r="M7" s="615">
        <v>74480</v>
      </c>
      <c r="N7" s="616"/>
      <c r="O7" s="616">
        <v>66662</v>
      </c>
      <c r="P7" s="616"/>
      <c r="Q7" s="606" t="s">
        <v>328</v>
      </c>
      <c r="R7" s="606" t="s">
        <v>329</v>
      </c>
      <c r="S7" s="27"/>
    </row>
    <row r="8" spans="1:19" s="28" customFormat="1" ht="107.25" customHeight="1" x14ac:dyDescent="0.2">
      <c r="A8" s="598"/>
      <c r="B8" s="613"/>
      <c r="C8" s="613"/>
      <c r="D8" s="606"/>
      <c r="E8" s="606"/>
      <c r="F8" s="606"/>
      <c r="G8" s="606"/>
      <c r="H8" s="100" t="s">
        <v>330</v>
      </c>
      <c r="I8" s="103" t="s">
        <v>331</v>
      </c>
      <c r="J8" s="606"/>
      <c r="K8" s="606"/>
      <c r="L8" s="606"/>
      <c r="M8" s="615"/>
      <c r="N8" s="613"/>
      <c r="O8" s="613"/>
      <c r="P8" s="613"/>
      <c r="Q8" s="606"/>
      <c r="R8" s="606"/>
      <c r="S8" s="27"/>
    </row>
    <row r="9" spans="1:19" s="28" customFormat="1" ht="67.5" customHeight="1" x14ac:dyDescent="0.2">
      <c r="A9" s="599">
        <v>2</v>
      </c>
      <c r="B9" s="599" t="s">
        <v>38</v>
      </c>
      <c r="C9" s="599">
        <v>1</v>
      </c>
      <c r="D9" s="600">
        <v>6</v>
      </c>
      <c r="E9" s="600" t="s">
        <v>332</v>
      </c>
      <c r="F9" s="600" t="s">
        <v>333</v>
      </c>
      <c r="G9" s="600" t="s">
        <v>334</v>
      </c>
      <c r="H9" s="100" t="s">
        <v>172</v>
      </c>
      <c r="I9" s="103" t="s">
        <v>335</v>
      </c>
      <c r="J9" s="600" t="s">
        <v>336</v>
      </c>
      <c r="K9" s="600" t="s">
        <v>58</v>
      </c>
      <c r="L9" s="600"/>
      <c r="M9" s="603">
        <v>35809.300000000003</v>
      </c>
      <c r="N9" s="599"/>
      <c r="O9" s="596">
        <v>28805.3</v>
      </c>
      <c r="P9" s="599"/>
      <c r="Q9" s="600" t="s">
        <v>337</v>
      </c>
      <c r="R9" s="600" t="s">
        <v>338</v>
      </c>
      <c r="S9" s="27"/>
    </row>
    <row r="10" spans="1:19" s="28" customFormat="1" ht="76.5" customHeight="1" x14ac:dyDescent="0.2">
      <c r="A10" s="598"/>
      <c r="B10" s="598"/>
      <c r="C10" s="598"/>
      <c r="D10" s="602"/>
      <c r="E10" s="602"/>
      <c r="F10" s="602"/>
      <c r="G10" s="602"/>
      <c r="H10" s="100" t="s">
        <v>95</v>
      </c>
      <c r="I10" s="103" t="s">
        <v>339</v>
      </c>
      <c r="J10" s="602"/>
      <c r="K10" s="602"/>
      <c r="L10" s="602"/>
      <c r="M10" s="602"/>
      <c r="N10" s="598"/>
      <c r="O10" s="598"/>
      <c r="P10" s="598"/>
      <c r="Q10" s="602"/>
      <c r="R10" s="602"/>
      <c r="S10" s="27"/>
    </row>
    <row r="11" spans="1:19" s="28" customFormat="1" ht="59.25" customHeight="1" x14ac:dyDescent="0.2">
      <c r="A11" s="599">
        <v>3</v>
      </c>
      <c r="B11" s="599" t="s">
        <v>38</v>
      </c>
      <c r="C11" s="599">
        <v>1</v>
      </c>
      <c r="D11" s="599">
        <v>6</v>
      </c>
      <c r="E11" s="600" t="s">
        <v>341</v>
      </c>
      <c r="F11" s="600" t="s">
        <v>342</v>
      </c>
      <c r="G11" s="599" t="s">
        <v>65</v>
      </c>
      <c r="H11" s="100" t="s">
        <v>303</v>
      </c>
      <c r="I11" s="99">
        <v>1</v>
      </c>
      <c r="J11" s="600" t="s">
        <v>343</v>
      </c>
      <c r="K11" s="599" t="s">
        <v>58</v>
      </c>
      <c r="L11" s="609"/>
      <c r="M11" s="596">
        <v>30666.18</v>
      </c>
      <c r="N11" s="609"/>
      <c r="O11" s="596">
        <v>26027.69</v>
      </c>
      <c r="P11" s="609"/>
      <c r="Q11" s="600" t="s">
        <v>344</v>
      </c>
      <c r="R11" s="600" t="s">
        <v>345</v>
      </c>
      <c r="S11" s="27"/>
    </row>
    <row r="12" spans="1:19" s="28" customFormat="1" ht="92.25" customHeight="1" x14ac:dyDescent="0.2">
      <c r="A12" s="598"/>
      <c r="B12" s="611"/>
      <c r="C12" s="611"/>
      <c r="D12" s="611"/>
      <c r="E12" s="598"/>
      <c r="F12" s="602"/>
      <c r="G12" s="598"/>
      <c r="H12" s="100" t="s">
        <v>330</v>
      </c>
      <c r="I12" s="99">
        <v>45</v>
      </c>
      <c r="J12" s="602"/>
      <c r="K12" s="611"/>
      <c r="L12" s="610"/>
      <c r="M12" s="611"/>
      <c r="N12" s="610"/>
      <c r="O12" s="612"/>
      <c r="P12" s="610"/>
      <c r="Q12" s="611"/>
      <c r="R12" s="602"/>
      <c r="S12" s="27"/>
    </row>
    <row r="13" spans="1:19" s="28" customFormat="1" ht="47.25" customHeight="1" x14ac:dyDescent="0.2">
      <c r="A13" s="599">
        <v>4</v>
      </c>
      <c r="B13" s="599" t="s">
        <v>70</v>
      </c>
      <c r="C13" s="599">
        <v>1</v>
      </c>
      <c r="D13" s="600">
        <v>6</v>
      </c>
      <c r="E13" s="600" t="s">
        <v>346</v>
      </c>
      <c r="F13" s="600" t="s">
        <v>347</v>
      </c>
      <c r="G13" s="600" t="s">
        <v>348</v>
      </c>
      <c r="H13" s="100" t="s">
        <v>303</v>
      </c>
      <c r="I13" s="103" t="s">
        <v>215</v>
      </c>
      <c r="J13" s="600" t="s">
        <v>349</v>
      </c>
      <c r="K13" s="600" t="s">
        <v>94</v>
      </c>
      <c r="L13" s="600"/>
      <c r="M13" s="603">
        <v>33582.589999999997</v>
      </c>
      <c r="N13" s="599"/>
      <c r="O13" s="596">
        <v>33582.589999999997</v>
      </c>
      <c r="P13" s="599"/>
      <c r="Q13" s="600" t="s">
        <v>350</v>
      </c>
      <c r="R13" s="600" t="s">
        <v>351</v>
      </c>
      <c r="S13" s="27"/>
    </row>
    <row r="14" spans="1:19" s="28" customFormat="1" ht="63.75" customHeight="1" x14ac:dyDescent="0.2">
      <c r="A14" s="597"/>
      <c r="B14" s="597"/>
      <c r="C14" s="597"/>
      <c r="D14" s="601"/>
      <c r="E14" s="601"/>
      <c r="F14" s="601"/>
      <c r="G14" s="601"/>
      <c r="H14" s="100" t="s">
        <v>330</v>
      </c>
      <c r="I14" s="103" t="s">
        <v>352</v>
      </c>
      <c r="J14" s="601"/>
      <c r="K14" s="601"/>
      <c r="L14" s="601"/>
      <c r="M14" s="601"/>
      <c r="N14" s="597"/>
      <c r="O14" s="597"/>
      <c r="P14" s="597"/>
      <c r="Q14" s="601"/>
      <c r="R14" s="601"/>
      <c r="S14" s="27"/>
    </row>
    <row r="15" spans="1:19" s="28" customFormat="1" ht="63.75" customHeight="1" x14ac:dyDescent="0.2">
      <c r="A15" s="598"/>
      <c r="B15" s="598"/>
      <c r="C15" s="598"/>
      <c r="D15" s="602"/>
      <c r="E15" s="602"/>
      <c r="F15" s="602"/>
      <c r="G15" s="602"/>
      <c r="H15" s="100" t="s">
        <v>353</v>
      </c>
      <c r="I15" s="103" t="s">
        <v>354</v>
      </c>
      <c r="J15" s="602"/>
      <c r="K15" s="602"/>
      <c r="L15" s="602"/>
      <c r="M15" s="602"/>
      <c r="N15" s="598"/>
      <c r="O15" s="598"/>
      <c r="P15" s="598"/>
      <c r="Q15" s="602"/>
      <c r="R15" s="602"/>
      <c r="S15" s="27"/>
    </row>
    <row r="16" spans="1:19" s="28" customFormat="1" ht="27.75" customHeight="1" x14ac:dyDescent="0.2">
      <c r="A16" s="599">
        <v>5</v>
      </c>
      <c r="B16" s="599" t="s">
        <v>70</v>
      </c>
      <c r="C16" s="599">
        <v>1</v>
      </c>
      <c r="D16" s="600">
        <v>6</v>
      </c>
      <c r="E16" s="600" t="s">
        <v>355</v>
      </c>
      <c r="F16" s="600" t="s">
        <v>356</v>
      </c>
      <c r="G16" s="600" t="s">
        <v>357</v>
      </c>
      <c r="H16" s="100" t="s">
        <v>172</v>
      </c>
      <c r="I16" s="103" t="s">
        <v>832</v>
      </c>
      <c r="J16" s="600" t="s">
        <v>359</v>
      </c>
      <c r="K16" s="600" t="s">
        <v>58</v>
      </c>
      <c r="L16" s="600"/>
      <c r="M16" s="603">
        <v>32478</v>
      </c>
      <c r="N16" s="599"/>
      <c r="O16" s="596">
        <v>25921.11</v>
      </c>
      <c r="P16" s="599"/>
      <c r="Q16" s="600" t="s">
        <v>360</v>
      </c>
      <c r="R16" s="600" t="s">
        <v>361</v>
      </c>
      <c r="S16" s="27"/>
    </row>
    <row r="17" spans="1:19" s="28" customFormat="1" ht="32.25" customHeight="1" x14ac:dyDescent="0.2">
      <c r="A17" s="597"/>
      <c r="B17" s="597"/>
      <c r="C17" s="597"/>
      <c r="D17" s="601"/>
      <c r="E17" s="601"/>
      <c r="F17" s="601"/>
      <c r="G17" s="601"/>
      <c r="H17" s="100" t="s">
        <v>95</v>
      </c>
      <c r="I17" s="103" t="s">
        <v>1277</v>
      </c>
      <c r="J17" s="601"/>
      <c r="K17" s="601"/>
      <c r="L17" s="601"/>
      <c r="M17" s="601"/>
      <c r="N17" s="597"/>
      <c r="O17" s="597"/>
      <c r="P17" s="597"/>
      <c r="Q17" s="601"/>
      <c r="R17" s="601"/>
      <c r="S17" s="27"/>
    </row>
    <row r="18" spans="1:19" s="28" customFormat="1" ht="22.5" customHeight="1" x14ac:dyDescent="0.2">
      <c r="A18" s="597"/>
      <c r="B18" s="597"/>
      <c r="C18" s="597"/>
      <c r="D18" s="601"/>
      <c r="E18" s="601"/>
      <c r="F18" s="601"/>
      <c r="G18" s="601"/>
      <c r="H18" s="100" t="s">
        <v>340</v>
      </c>
      <c r="I18" s="103" t="s">
        <v>215</v>
      </c>
      <c r="J18" s="601"/>
      <c r="K18" s="601"/>
      <c r="L18" s="601"/>
      <c r="M18" s="601"/>
      <c r="N18" s="597"/>
      <c r="O18" s="597"/>
      <c r="P18" s="597"/>
      <c r="Q18" s="601"/>
      <c r="R18" s="601"/>
      <c r="S18" s="27"/>
    </row>
    <row r="19" spans="1:19" s="28" customFormat="1" ht="33" customHeight="1" x14ac:dyDescent="0.2">
      <c r="A19" s="597"/>
      <c r="B19" s="597"/>
      <c r="C19" s="597"/>
      <c r="D19" s="601"/>
      <c r="E19" s="601"/>
      <c r="F19" s="601"/>
      <c r="G19" s="601"/>
      <c r="H19" s="100" t="s">
        <v>50</v>
      </c>
      <c r="I19" s="103" t="s">
        <v>362</v>
      </c>
      <c r="J19" s="601"/>
      <c r="K19" s="601"/>
      <c r="L19" s="601"/>
      <c r="M19" s="601"/>
      <c r="N19" s="597"/>
      <c r="O19" s="597"/>
      <c r="P19" s="597"/>
      <c r="Q19" s="601"/>
      <c r="R19" s="601"/>
      <c r="S19" s="27"/>
    </row>
    <row r="20" spans="1:19" s="28" customFormat="1" ht="30.75" customHeight="1" x14ac:dyDescent="0.2">
      <c r="A20" s="597"/>
      <c r="B20" s="597"/>
      <c r="C20" s="597"/>
      <c r="D20" s="601"/>
      <c r="E20" s="601"/>
      <c r="F20" s="601"/>
      <c r="G20" s="601"/>
      <c r="H20" s="100" t="s">
        <v>363</v>
      </c>
      <c r="I20" s="103" t="s">
        <v>215</v>
      </c>
      <c r="J20" s="601"/>
      <c r="K20" s="601"/>
      <c r="L20" s="601"/>
      <c r="M20" s="601"/>
      <c r="N20" s="597"/>
      <c r="O20" s="597"/>
      <c r="P20" s="597"/>
      <c r="Q20" s="601"/>
      <c r="R20" s="601"/>
      <c r="S20" s="27"/>
    </row>
    <row r="21" spans="1:19" s="28" customFormat="1" ht="28.5" customHeight="1" x14ac:dyDescent="0.2">
      <c r="A21" s="598"/>
      <c r="B21" s="598"/>
      <c r="C21" s="598"/>
      <c r="D21" s="602"/>
      <c r="E21" s="602"/>
      <c r="F21" s="602"/>
      <c r="G21" s="602"/>
      <c r="H21" s="100" t="s">
        <v>159</v>
      </c>
      <c r="I21" s="103" t="s">
        <v>1278</v>
      </c>
      <c r="J21" s="602"/>
      <c r="K21" s="602"/>
      <c r="L21" s="602"/>
      <c r="M21" s="602"/>
      <c r="N21" s="598"/>
      <c r="O21" s="598"/>
      <c r="P21" s="598"/>
      <c r="Q21" s="602"/>
      <c r="R21" s="602"/>
      <c r="S21" s="27"/>
    </row>
    <row r="22" spans="1:19" s="28" customFormat="1" ht="63.75" customHeight="1" x14ac:dyDescent="0.2">
      <c r="A22" s="98">
        <v>6</v>
      </c>
      <c r="B22" s="99" t="s">
        <v>59</v>
      </c>
      <c r="C22" s="99">
        <v>1</v>
      </c>
      <c r="D22" s="100">
        <v>6</v>
      </c>
      <c r="E22" s="100" t="s">
        <v>365</v>
      </c>
      <c r="F22" s="100" t="s">
        <v>366</v>
      </c>
      <c r="G22" s="100" t="s">
        <v>125</v>
      </c>
      <c r="H22" s="100" t="s">
        <v>353</v>
      </c>
      <c r="I22" s="103" t="s">
        <v>367</v>
      </c>
      <c r="J22" s="100" t="s">
        <v>368</v>
      </c>
      <c r="K22" s="100" t="s">
        <v>54</v>
      </c>
      <c r="L22" s="100"/>
      <c r="M22" s="101">
        <v>31734</v>
      </c>
      <c r="N22" s="99"/>
      <c r="O22" s="102">
        <v>31734</v>
      </c>
      <c r="P22" s="99"/>
      <c r="Q22" s="100" t="s">
        <v>369</v>
      </c>
      <c r="R22" s="100" t="s">
        <v>370</v>
      </c>
      <c r="S22" s="27"/>
    </row>
    <row r="23" spans="1:19" s="28" customFormat="1" ht="41.25" customHeight="1" x14ac:dyDescent="0.2">
      <c r="A23" s="599">
        <v>7</v>
      </c>
      <c r="B23" s="599" t="s">
        <v>70</v>
      </c>
      <c r="C23" s="599">
        <v>1</v>
      </c>
      <c r="D23" s="600">
        <v>6</v>
      </c>
      <c r="E23" s="600" t="s">
        <v>371</v>
      </c>
      <c r="F23" s="600" t="s">
        <v>372</v>
      </c>
      <c r="G23" s="600" t="s">
        <v>373</v>
      </c>
      <c r="H23" s="100" t="s">
        <v>163</v>
      </c>
      <c r="I23" s="103" t="s">
        <v>374</v>
      </c>
      <c r="J23" s="600" t="s">
        <v>375</v>
      </c>
      <c r="K23" s="600" t="s">
        <v>94</v>
      </c>
      <c r="L23" s="600"/>
      <c r="M23" s="603">
        <v>63468</v>
      </c>
      <c r="N23" s="599"/>
      <c r="O23" s="596">
        <v>63468</v>
      </c>
      <c r="P23" s="599"/>
      <c r="Q23" s="600" t="s">
        <v>376</v>
      </c>
      <c r="R23" s="600" t="s">
        <v>377</v>
      </c>
      <c r="S23" s="27"/>
    </row>
    <row r="24" spans="1:19" s="28" customFormat="1" ht="37.5" customHeight="1" x14ac:dyDescent="0.2">
      <c r="A24" s="597"/>
      <c r="B24" s="597"/>
      <c r="C24" s="597"/>
      <c r="D24" s="601"/>
      <c r="E24" s="601"/>
      <c r="F24" s="601"/>
      <c r="G24" s="601"/>
      <c r="H24" s="100" t="s">
        <v>168</v>
      </c>
      <c r="I24" s="103" t="s">
        <v>378</v>
      </c>
      <c r="J24" s="601"/>
      <c r="K24" s="601"/>
      <c r="L24" s="601"/>
      <c r="M24" s="601"/>
      <c r="N24" s="597"/>
      <c r="O24" s="597"/>
      <c r="P24" s="597"/>
      <c r="Q24" s="601"/>
      <c r="R24" s="601"/>
      <c r="S24" s="27"/>
    </row>
    <row r="25" spans="1:19" s="28" customFormat="1" ht="48.75" customHeight="1" x14ac:dyDescent="0.2">
      <c r="A25" s="598"/>
      <c r="B25" s="598"/>
      <c r="C25" s="598"/>
      <c r="D25" s="602"/>
      <c r="E25" s="602"/>
      <c r="F25" s="602"/>
      <c r="G25" s="602"/>
      <c r="H25" s="100" t="s">
        <v>353</v>
      </c>
      <c r="I25" s="103" t="s">
        <v>379</v>
      </c>
      <c r="J25" s="602"/>
      <c r="K25" s="602"/>
      <c r="L25" s="602"/>
      <c r="M25" s="602"/>
      <c r="N25" s="598"/>
      <c r="O25" s="598"/>
      <c r="P25" s="598"/>
      <c r="Q25" s="602"/>
      <c r="R25" s="602"/>
      <c r="S25" s="27"/>
    </row>
    <row r="26" spans="1:19" s="28" customFormat="1" ht="71.25" customHeight="1" x14ac:dyDescent="0.2">
      <c r="A26" s="599">
        <v>8</v>
      </c>
      <c r="B26" s="599" t="s">
        <v>70</v>
      </c>
      <c r="C26" s="599">
        <v>1</v>
      </c>
      <c r="D26" s="600">
        <v>6</v>
      </c>
      <c r="E26" s="600" t="s">
        <v>380</v>
      </c>
      <c r="F26" s="600" t="s">
        <v>381</v>
      </c>
      <c r="G26" s="600" t="s">
        <v>382</v>
      </c>
      <c r="H26" s="100" t="s">
        <v>303</v>
      </c>
      <c r="I26" s="103" t="s">
        <v>215</v>
      </c>
      <c r="J26" s="600" t="s">
        <v>383</v>
      </c>
      <c r="K26" s="600" t="s">
        <v>54</v>
      </c>
      <c r="L26" s="600"/>
      <c r="M26" s="603">
        <v>68016.7</v>
      </c>
      <c r="N26" s="599"/>
      <c r="O26" s="596">
        <v>60057.1</v>
      </c>
      <c r="P26" s="599"/>
      <c r="Q26" s="600" t="s">
        <v>384</v>
      </c>
      <c r="R26" s="600" t="s">
        <v>385</v>
      </c>
      <c r="S26" s="27"/>
    </row>
    <row r="27" spans="1:19" s="28" customFormat="1" ht="213.75" customHeight="1" x14ac:dyDescent="0.2">
      <c r="A27" s="597"/>
      <c r="B27" s="597"/>
      <c r="C27" s="597"/>
      <c r="D27" s="601"/>
      <c r="E27" s="601"/>
      <c r="F27" s="601"/>
      <c r="G27" s="601"/>
      <c r="H27" s="100" t="s">
        <v>330</v>
      </c>
      <c r="I27" s="103" t="s">
        <v>364</v>
      </c>
      <c r="J27" s="601"/>
      <c r="K27" s="601"/>
      <c r="L27" s="601"/>
      <c r="M27" s="601"/>
      <c r="N27" s="597"/>
      <c r="O27" s="597"/>
      <c r="P27" s="597"/>
      <c r="Q27" s="601"/>
      <c r="R27" s="601"/>
      <c r="S27" s="27"/>
    </row>
    <row r="28" spans="1:19" s="28" customFormat="1" ht="40.5" customHeight="1" x14ac:dyDescent="0.2">
      <c r="A28" s="599">
        <v>9</v>
      </c>
      <c r="B28" s="599" t="s">
        <v>38</v>
      </c>
      <c r="C28" s="599">
        <v>1</v>
      </c>
      <c r="D28" s="600">
        <v>9</v>
      </c>
      <c r="E28" s="600" t="s">
        <v>386</v>
      </c>
      <c r="F28" s="600" t="s">
        <v>387</v>
      </c>
      <c r="G28" s="600" t="s">
        <v>65</v>
      </c>
      <c r="H28" s="100" t="s">
        <v>303</v>
      </c>
      <c r="I28" s="103" t="s">
        <v>215</v>
      </c>
      <c r="J28" s="600" t="s">
        <v>388</v>
      </c>
      <c r="K28" s="600" t="s">
        <v>94</v>
      </c>
      <c r="L28" s="600"/>
      <c r="M28" s="603">
        <v>34432.559999999998</v>
      </c>
      <c r="N28" s="600"/>
      <c r="O28" s="603">
        <v>31071</v>
      </c>
      <c r="P28" s="600"/>
      <c r="Q28" s="600" t="s">
        <v>337</v>
      </c>
      <c r="R28" s="600" t="s">
        <v>338</v>
      </c>
      <c r="S28" s="27"/>
    </row>
    <row r="29" spans="1:19" s="28" customFormat="1" ht="66" customHeight="1" x14ac:dyDescent="0.2">
      <c r="A29" s="598"/>
      <c r="B29" s="598"/>
      <c r="C29" s="598"/>
      <c r="D29" s="602"/>
      <c r="E29" s="602"/>
      <c r="F29" s="602"/>
      <c r="G29" s="602"/>
      <c r="H29" s="100" t="s">
        <v>330</v>
      </c>
      <c r="I29" s="103" t="s">
        <v>362</v>
      </c>
      <c r="J29" s="602"/>
      <c r="K29" s="602"/>
      <c r="L29" s="602"/>
      <c r="M29" s="605"/>
      <c r="N29" s="602"/>
      <c r="O29" s="605"/>
      <c r="P29" s="602"/>
      <c r="Q29" s="602"/>
      <c r="R29" s="602"/>
      <c r="S29" s="27"/>
    </row>
    <row r="30" spans="1:19" s="28" customFormat="1" ht="30" customHeight="1" x14ac:dyDescent="0.2">
      <c r="A30" s="599">
        <v>10</v>
      </c>
      <c r="B30" s="599" t="s">
        <v>38</v>
      </c>
      <c r="C30" s="599">
        <v>1</v>
      </c>
      <c r="D30" s="600">
        <v>9</v>
      </c>
      <c r="E30" s="600" t="s">
        <v>389</v>
      </c>
      <c r="F30" s="600" t="s">
        <v>390</v>
      </c>
      <c r="G30" s="600" t="s">
        <v>391</v>
      </c>
      <c r="H30" s="100" t="s">
        <v>163</v>
      </c>
      <c r="I30" s="103" t="s">
        <v>374</v>
      </c>
      <c r="J30" s="600" t="s">
        <v>392</v>
      </c>
      <c r="K30" s="600" t="s">
        <v>58</v>
      </c>
      <c r="L30" s="600"/>
      <c r="M30" s="596">
        <v>73391.7</v>
      </c>
      <c r="N30" s="599"/>
      <c r="O30" s="596">
        <v>62145.26</v>
      </c>
      <c r="P30" s="599"/>
      <c r="Q30" s="600" t="s">
        <v>393</v>
      </c>
      <c r="R30" s="600" t="s">
        <v>394</v>
      </c>
      <c r="S30" s="27"/>
    </row>
    <row r="31" spans="1:19" s="28" customFormat="1" ht="34.5" customHeight="1" x14ac:dyDescent="0.2">
      <c r="A31" s="597"/>
      <c r="B31" s="597"/>
      <c r="C31" s="597"/>
      <c r="D31" s="601"/>
      <c r="E31" s="601"/>
      <c r="F31" s="601"/>
      <c r="G31" s="601"/>
      <c r="H31" s="100" t="s">
        <v>168</v>
      </c>
      <c r="I31" s="103" t="s">
        <v>395</v>
      </c>
      <c r="J31" s="601"/>
      <c r="K31" s="601"/>
      <c r="L31" s="601"/>
      <c r="M31" s="607"/>
      <c r="N31" s="597"/>
      <c r="O31" s="597"/>
      <c r="P31" s="597"/>
      <c r="Q31" s="601"/>
      <c r="R31" s="601"/>
      <c r="S31" s="27"/>
    </row>
    <row r="32" spans="1:19" s="28" customFormat="1" ht="30" customHeight="1" x14ac:dyDescent="0.2">
      <c r="A32" s="597"/>
      <c r="B32" s="597"/>
      <c r="C32" s="597"/>
      <c r="D32" s="601"/>
      <c r="E32" s="601"/>
      <c r="F32" s="601"/>
      <c r="G32" s="601"/>
      <c r="H32" s="100" t="s">
        <v>303</v>
      </c>
      <c r="I32" s="103" t="s">
        <v>374</v>
      </c>
      <c r="J32" s="601"/>
      <c r="K32" s="601"/>
      <c r="L32" s="601"/>
      <c r="M32" s="607"/>
      <c r="N32" s="597"/>
      <c r="O32" s="597"/>
      <c r="P32" s="597"/>
      <c r="Q32" s="601"/>
      <c r="R32" s="601"/>
      <c r="S32" s="27"/>
    </row>
    <row r="33" spans="1:19" s="28" customFormat="1" ht="51" customHeight="1" x14ac:dyDescent="0.2">
      <c r="A33" s="597"/>
      <c r="B33" s="597"/>
      <c r="C33" s="597"/>
      <c r="D33" s="601"/>
      <c r="E33" s="601"/>
      <c r="F33" s="601"/>
      <c r="G33" s="601"/>
      <c r="H33" s="100" t="s">
        <v>330</v>
      </c>
      <c r="I33" s="103" t="s">
        <v>395</v>
      </c>
      <c r="J33" s="601"/>
      <c r="K33" s="601"/>
      <c r="L33" s="601"/>
      <c r="M33" s="607"/>
      <c r="N33" s="597"/>
      <c r="O33" s="597"/>
      <c r="P33" s="597"/>
      <c r="Q33" s="601"/>
      <c r="R33" s="601"/>
      <c r="S33" s="27"/>
    </row>
    <row r="34" spans="1:19" s="28" customFormat="1" ht="75" customHeight="1" x14ac:dyDescent="0.2">
      <c r="A34" s="598"/>
      <c r="B34" s="598"/>
      <c r="C34" s="598"/>
      <c r="D34" s="602"/>
      <c r="E34" s="602"/>
      <c r="F34" s="602"/>
      <c r="G34" s="602"/>
      <c r="H34" s="100" t="s">
        <v>353</v>
      </c>
      <c r="I34" s="103" t="s">
        <v>395</v>
      </c>
      <c r="J34" s="602"/>
      <c r="K34" s="602"/>
      <c r="L34" s="602"/>
      <c r="M34" s="608"/>
      <c r="N34" s="598"/>
      <c r="O34" s="598"/>
      <c r="P34" s="598"/>
      <c r="Q34" s="602"/>
      <c r="R34" s="602"/>
      <c r="S34" s="27"/>
    </row>
    <row r="35" spans="1:19" s="28" customFormat="1" ht="86.25" customHeight="1" x14ac:dyDescent="0.2">
      <c r="A35" s="599">
        <v>11</v>
      </c>
      <c r="B35" s="599" t="s">
        <v>55</v>
      </c>
      <c r="C35" s="599">
        <v>2.2999999999999998</v>
      </c>
      <c r="D35" s="600">
        <v>10</v>
      </c>
      <c r="E35" s="600" t="s">
        <v>399</v>
      </c>
      <c r="F35" s="600" t="s">
        <v>400</v>
      </c>
      <c r="G35" s="600" t="s">
        <v>401</v>
      </c>
      <c r="H35" s="100" t="s">
        <v>396</v>
      </c>
      <c r="I35" s="103" t="s">
        <v>215</v>
      </c>
      <c r="J35" s="600" t="s">
        <v>402</v>
      </c>
      <c r="K35" s="600" t="s">
        <v>58</v>
      </c>
      <c r="L35" s="600"/>
      <c r="M35" s="603">
        <v>105311.3</v>
      </c>
      <c r="N35" s="599"/>
      <c r="O35" s="596">
        <v>61081.57</v>
      </c>
      <c r="P35" s="599"/>
      <c r="Q35" s="600" t="s">
        <v>403</v>
      </c>
      <c r="R35" s="600" t="s">
        <v>404</v>
      </c>
      <c r="S35" s="27"/>
    </row>
    <row r="36" spans="1:19" s="28" customFormat="1" ht="36" customHeight="1" x14ac:dyDescent="0.2">
      <c r="A36" s="597"/>
      <c r="B36" s="597"/>
      <c r="C36" s="597"/>
      <c r="D36" s="601"/>
      <c r="E36" s="601"/>
      <c r="F36" s="601"/>
      <c r="G36" s="601"/>
      <c r="H36" s="99" t="s">
        <v>405</v>
      </c>
      <c r="I36" s="103" t="s">
        <v>406</v>
      </c>
      <c r="J36" s="601"/>
      <c r="K36" s="601"/>
      <c r="L36" s="601"/>
      <c r="M36" s="601"/>
      <c r="N36" s="597"/>
      <c r="O36" s="597"/>
      <c r="P36" s="597"/>
      <c r="Q36" s="601"/>
      <c r="R36" s="601"/>
      <c r="S36" s="27"/>
    </row>
    <row r="37" spans="1:19" s="28" customFormat="1" ht="33.75" customHeight="1" x14ac:dyDescent="0.2">
      <c r="A37" s="597"/>
      <c r="B37" s="597"/>
      <c r="C37" s="597"/>
      <c r="D37" s="601"/>
      <c r="E37" s="601"/>
      <c r="F37" s="601"/>
      <c r="G37" s="601"/>
      <c r="H37" s="99" t="s">
        <v>407</v>
      </c>
      <c r="I37" s="103" t="s">
        <v>408</v>
      </c>
      <c r="J37" s="601"/>
      <c r="K37" s="601"/>
      <c r="L37" s="601"/>
      <c r="M37" s="601"/>
      <c r="N37" s="597"/>
      <c r="O37" s="597"/>
      <c r="P37" s="597"/>
      <c r="Q37" s="601"/>
      <c r="R37" s="601"/>
      <c r="S37" s="27"/>
    </row>
    <row r="38" spans="1:19" s="28" customFormat="1" ht="31.5" customHeight="1" x14ac:dyDescent="0.2">
      <c r="A38" s="597"/>
      <c r="B38" s="597"/>
      <c r="C38" s="597"/>
      <c r="D38" s="601"/>
      <c r="E38" s="601"/>
      <c r="F38" s="601"/>
      <c r="G38" s="601"/>
      <c r="H38" s="99" t="s">
        <v>363</v>
      </c>
      <c r="I38" s="103" t="s">
        <v>374</v>
      </c>
      <c r="J38" s="601"/>
      <c r="K38" s="601"/>
      <c r="L38" s="601"/>
      <c r="M38" s="601"/>
      <c r="N38" s="597"/>
      <c r="O38" s="597"/>
      <c r="P38" s="597"/>
      <c r="Q38" s="601"/>
      <c r="R38" s="601"/>
      <c r="S38" s="27"/>
    </row>
    <row r="39" spans="1:19" s="28" customFormat="1" ht="65.25" customHeight="1" x14ac:dyDescent="0.2">
      <c r="A39" s="597"/>
      <c r="B39" s="597"/>
      <c r="C39" s="597"/>
      <c r="D39" s="601"/>
      <c r="E39" s="601"/>
      <c r="F39" s="601"/>
      <c r="G39" s="601"/>
      <c r="H39" s="100" t="s">
        <v>159</v>
      </c>
      <c r="I39" s="103" t="s">
        <v>1279</v>
      </c>
      <c r="J39" s="601"/>
      <c r="K39" s="601"/>
      <c r="L39" s="601"/>
      <c r="M39" s="601"/>
      <c r="N39" s="597"/>
      <c r="O39" s="597"/>
      <c r="P39" s="597"/>
      <c r="Q39" s="601"/>
      <c r="R39" s="601"/>
      <c r="S39" s="27"/>
    </row>
    <row r="40" spans="1:19" s="28" customFormat="1" ht="36" customHeight="1" x14ac:dyDescent="0.2">
      <c r="A40" s="598"/>
      <c r="B40" s="598"/>
      <c r="C40" s="598"/>
      <c r="D40" s="602"/>
      <c r="E40" s="602"/>
      <c r="F40" s="602"/>
      <c r="G40" s="602"/>
      <c r="H40" s="99" t="s">
        <v>409</v>
      </c>
      <c r="I40" s="99">
        <v>6</v>
      </c>
      <c r="J40" s="602"/>
      <c r="K40" s="602"/>
      <c r="L40" s="602"/>
      <c r="M40" s="602"/>
      <c r="N40" s="598"/>
      <c r="O40" s="598"/>
      <c r="P40" s="598"/>
      <c r="Q40" s="602"/>
      <c r="R40" s="602"/>
      <c r="S40" s="27"/>
    </row>
    <row r="41" spans="1:19" s="28" customFormat="1" ht="56.25" customHeight="1" x14ac:dyDescent="0.2">
      <c r="A41" s="599">
        <v>12</v>
      </c>
      <c r="B41" s="599" t="s">
        <v>410</v>
      </c>
      <c r="C41" s="599">
        <v>5</v>
      </c>
      <c r="D41" s="600">
        <v>11</v>
      </c>
      <c r="E41" s="600" t="s">
        <v>411</v>
      </c>
      <c r="F41" s="600" t="s">
        <v>412</v>
      </c>
      <c r="G41" s="606" t="s">
        <v>413</v>
      </c>
      <c r="H41" s="100" t="s">
        <v>414</v>
      </c>
      <c r="I41" s="99">
        <v>1</v>
      </c>
      <c r="J41" s="600" t="s">
        <v>415</v>
      </c>
      <c r="K41" s="600" t="s">
        <v>58</v>
      </c>
      <c r="L41" s="600"/>
      <c r="M41" s="603">
        <f>O41+9996.68</f>
        <v>18287.88</v>
      </c>
      <c r="N41" s="600"/>
      <c r="O41" s="596">
        <v>8291.2000000000007</v>
      </c>
      <c r="P41" s="599"/>
      <c r="Q41" s="600" t="s">
        <v>337</v>
      </c>
      <c r="R41" s="600" t="s">
        <v>338</v>
      </c>
      <c r="S41" s="27"/>
    </row>
    <row r="42" spans="1:19" s="28" customFormat="1" ht="117.75" customHeight="1" x14ac:dyDescent="0.2">
      <c r="A42" s="598"/>
      <c r="B42" s="598"/>
      <c r="C42" s="598"/>
      <c r="D42" s="602"/>
      <c r="E42" s="602"/>
      <c r="F42" s="602"/>
      <c r="G42" s="606"/>
      <c r="H42" s="100" t="s">
        <v>416</v>
      </c>
      <c r="I42" s="99">
        <v>40</v>
      </c>
      <c r="J42" s="602"/>
      <c r="K42" s="602"/>
      <c r="L42" s="602"/>
      <c r="M42" s="605"/>
      <c r="N42" s="602"/>
      <c r="O42" s="598"/>
      <c r="P42" s="598"/>
      <c r="Q42" s="602"/>
      <c r="R42" s="602"/>
      <c r="S42" s="27"/>
    </row>
    <row r="43" spans="1:19" s="28" customFormat="1" ht="63.75" customHeight="1" x14ac:dyDescent="0.2">
      <c r="A43" s="599">
        <v>13</v>
      </c>
      <c r="B43" s="599" t="s">
        <v>70</v>
      </c>
      <c r="C43" s="599">
        <v>5</v>
      </c>
      <c r="D43" s="599">
        <v>11</v>
      </c>
      <c r="E43" s="600" t="s">
        <v>417</v>
      </c>
      <c r="F43" s="600" t="s">
        <v>418</v>
      </c>
      <c r="G43" s="600" t="s">
        <v>93</v>
      </c>
      <c r="H43" s="100" t="s">
        <v>172</v>
      </c>
      <c r="I43" s="99">
        <v>12</v>
      </c>
      <c r="J43" s="600" t="s">
        <v>419</v>
      </c>
      <c r="K43" s="600" t="s">
        <v>58</v>
      </c>
      <c r="L43" s="600"/>
      <c r="M43" s="603">
        <v>14160</v>
      </c>
      <c r="N43" s="600"/>
      <c r="O43" s="596">
        <v>10080</v>
      </c>
      <c r="P43" s="599"/>
      <c r="Q43" s="600" t="s">
        <v>420</v>
      </c>
      <c r="R43" s="600" t="s">
        <v>421</v>
      </c>
      <c r="S43" s="27"/>
    </row>
    <row r="44" spans="1:19" s="28" customFormat="1" ht="63.75" customHeight="1" x14ac:dyDescent="0.2">
      <c r="A44" s="598"/>
      <c r="B44" s="598"/>
      <c r="C44" s="598"/>
      <c r="D44" s="598"/>
      <c r="E44" s="602"/>
      <c r="F44" s="602"/>
      <c r="G44" s="602"/>
      <c r="H44" s="100" t="s">
        <v>95</v>
      </c>
      <c r="I44" s="99">
        <v>160</v>
      </c>
      <c r="J44" s="602"/>
      <c r="K44" s="602"/>
      <c r="L44" s="602"/>
      <c r="M44" s="605"/>
      <c r="N44" s="602"/>
      <c r="O44" s="598"/>
      <c r="P44" s="598"/>
      <c r="Q44" s="602"/>
      <c r="R44" s="602"/>
      <c r="S44" s="27"/>
    </row>
    <row r="45" spans="1:19" s="28" customFormat="1" ht="63.75" customHeight="1" x14ac:dyDescent="0.2">
      <c r="A45" s="599">
        <v>14</v>
      </c>
      <c r="B45" s="599" t="s">
        <v>38</v>
      </c>
      <c r="C45" s="599">
        <v>5</v>
      </c>
      <c r="D45" s="599">
        <v>11</v>
      </c>
      <c r="E45" s="600" t="s">
        <v>422</v>
      </c>
      <c r="F45" s="600" t="s">
        <v>423</v>
      </c>
      <c r="G45" s="600" t="s">
        <v>413</v>
      </c>
      <c r="H45" s="100" t="s">
        <v>414</v>
      </c>
      <c r="I45" s="99">
        <v>1</v>
      </c>
      <c r="J45" s="600" t="s">
        <v>424</v>
      </c>
      <c r="K45" s="600" t="s">
        <v>94</v>
      </c>
      <c r="L45" s="600"/>
      <c r="M45" s="603">
        <v>11570.79</v>
      </c>
      <c r="N45" s="600"/>
      <c r="O45" s="603">
        <v>10098.67</v>
      </c>
      <c r="P45" s="600"/>
      <c r="Q45" s="600" t="s">
        <v>337</v>
      </c>
      <c r="R45" s="600" t="s">
        <v>338</v>
      </c>
      <c r="S45" s="27"/>
    </row>
    <row r="46" spans="1:19" s="28" customFormat="1" ht="63.75" customHeight="1" x14ac:dyDescent="0.2">
      <c r="A46" s="598"/>
      <c r="B46" s="598"/>
      <c r="C46" s="598"/>
      <c r="D46" s="598"/>
      <c r="E46" s="602"/>
      <c r="F46" s="602"/>
      <c r="G46" s="602"/>
      <c r="H46" s="100" t="s">
        <v>416</v>
      </c>
      <c r="I46" s="99">
        <v>40</v>
      </c>
      <c r="J46" s="602"/>
      <c r="K46" s="602"/>
      <c r="L46" s="602"/>
      <c r="M46" s="605"/>
      <c r="N46" s="602"/>
      <c r="O46" s="605"/>
      <c r="P46" s="602"/>
      <c r="Q46" s="602"/>
      <c r="R46" s="602"/>
      <c r="S46" s="27"/>
    </row>
    <row r="47" spans="1:19" s="28" customFormat="1" ht="63.75" customHeight="1" x14ac:dyDescent="0.2">
      <c r="A47" s="599">
        <v>15</v>
      </c>
      <c r="B47" s="599" t="s">
        <v>70</v>
      </c>
      <c r="C47" s="599">
        <v>1</v>
      </c>
      <c r="D47" s="599">
        <v>13</v>
      </c>
      <c r="E47" s="600" t="s">
        <v>425</v>
      </c>
      <c r="F47" s="600" t="s">
        <v>426</v>
      </c>
      <c r="G47" s="600" t="s">
        <v>427</v>
      </c>
      <c r="H47" s="100" t="s">
        <v>1280</v>
      </c>
      <c r="I47" s="99">
        <v>1</v>
      </c>
      <c r="J47" s="600" t="s">
        <v>428</v>
      </c>
      <c r="K47" s="600" t="s">
        <v>58</v>
      </c>
      <c r="L47" s="600"/>
      <c r="M47" s="603">
        <v>99500</v>
      </c>
      <c r="N47" s="600"/>
      <c r="O47" s="596">
        <v>87522.5</v>
      </c>
      <c r="P47" s="599"/>
      <c r="Q47" s="600" t="s">
        <v>429</v>
      </c>
      <c r="R47" s="600" t="s">
        <v>430</v>
      </c>
      <c r="S47" s="27"/>
    </row>
    <row r="48" spans="1:19" s="28" customFormat="1" ht="63.75" customHeight="1" x14ac:dyDescent="0.2">
      <c r="A48" s="597"/>
      <c r="B48" s="597"/>
      <c r="C48" s="597"/>
      <c r="D48" s="597"/>
      <c r="E48" s="601"/>
      <c r="F48" s="601"/>
      <c r="G48" s="601"/>
      <c r="H48" s="100" t="s">
        <v>1281</v>
      </c>
      <c r="I48" s="99">
        <v>107</v>
      </c>
      <c r="J48" s="601"/>
      <c r="K48" s="601"/>
      <c r="L48" s="601"/>
      <c r="M48" s="604"/>
      <c r="N48" s="601"/>
      <c r="O48" s="597"/>
      <c r="P48" s="597"/>
      <c r="Q48" s="601"/>
      <c r="R48" s="601"/>
      <c r="S48" s="27"/>
    </row>
    <row r="49" spans="1:19" s="28" customFormat="1" ht="63.75" customHeight="1" x14ac:dyDescent="0.2">
      <c r="A49" s="597"/>
      <c r="B49" s="597"/>
      <c r="C49" s="597"/>
      <c r="D49" s="597"/>
      <c r="E49" s="601"/>
      <c r="F49" s="601"/>
      <c r="G49" s="601"/>
      <c r="H49" s="100" t="s">
        <v>353</v>
      </c>
      <c r="I49" s="99">
        <v>1000</v>
      </c>
      <c r="J49" s="601"/>
      <c r="K49" s="601"/>
      <c r="L49" s="601"/>
      <c r="M49" s="604"/>
      <c r="N49" s="601"/>
      <c r="O49" s="597"/>
      <c r="P49" s="597"/>
      <c r="Q49" s="601"/>
      <c r="R49" s="601"/>
      <c r="S49" s="27"/>
    </row>
    <row r="50" spans="1:19" s="28" customFormat="1" ht="63.75" customHeight="1" x14ac:dyDescent="0.2">
      <c r="A50" s="598"/>
      <c r="B50" s="598"/>
      <c r="C50" s="598"/>
      <c r="D50" s="598"/>
      <c r="E50" s="602"/>
      <c r="F50" s="602"/>
      <c r="G50" s="602"/>
      <c r="H50" s="100" t="s">
        <v>431</v>
      </c>
      <c r="I50" s="99">
        <v>21</v>
      </c>
      <c r="J50" s="602"/>
      <c r="K50" s="602"/>
      <c r="L50" s="602"/>
      <c r="M50" s="605"/>
      <c r="N50" s="602"/>
      <c r="O50" s="598"/>
      <c r="P50" s="598"/>
      <c r="Q50" s="602"/>
      <c r="R50" s="602"/>
      <c r="S50" s="27"/>
    </row>
    <row r="51" spans="1:19" s="28" customFormat="1" ht="63.75" customHeight="1" x14ac:dyDescent="0.2">
      <c r="A51" s="599">
        <v>16</v>
      </c>
      <c r="B51" s="599" t="s">
        <v>59</v>
      </c>
      <c r="C51" s="599">
        <v>1</v>
      </c>
      <c r="D51" s="600">
        <v>13</v>
      </c>
      <c r="E51" s="600" t="s">
        <v>432</v>
      </c>
      <c r="F51" s="600" t="s">
        <v>433</v>
      </c>
      <c r="G51" s="600" t="s">
        <v>65</v>
      </c>
      <c r="H51" s="100" t="s">
        <v>303</v>
      </c>
      <c r="I51" s="99">
        <v>1</v>
      </c>
      <c r="J51" s="600" t="s">
        <v>434</v>
      </c>
      <c r="K51" s="600" t="s">
        <v>94</v>
      </c>
      <c r="L51" s="600"/>
      <c r="M51" s="603">
        <v>28470</v>
      </c>
      <c r="N51" s="599"/>
      <c r="O51" s="596">
        <v>24500</v>
      </c>
      <c r="P51" s="599"/>
      <c r="Q51" s="600" t="s">
        <v>397</v>
      </c>
      <c r="R51" s="600" t="s">
        <v>398</v>
      </c>
      <c r="S51" s="27"/>
    </row>
    <row r="52" spans="1:19" s="28" customFormat="1" ht="170.25" customHeight="1" x14ac:dyDescent="0.2">
      <c r="A52" s="598"/>
      <c r="B52" s="598"/>
      <c r="C52" s="598"/>
      <c r="D52" s="602"/>
      <c r="E52" s="602"/>
      <c r="F52" s="602"/>
      <c r="G52" s="602"/>
      <c r="H52" s="100" t="s">
        <v>330</v>
      </c>
      <c r="I52" s="99">
        <v>50</v>
      </c>
      <c r="J52" s="602"/>
      <c r="K52" s="602"/>
      <c r="L52" s="602"/>
      <c r="M52" s="602"/>
      <c r="N52" s="598"/>
      <c r="O52" s="598"/>
      <c r="P52" s="598"/>
      <c r="Q52" s="602"/>
      <c r="R52" s="602"/>
      <c r="S52" s="27"/>
    </row>
    <row r="53" spans="1:19" s="28" customFormat="1" ht="102.75" customHeight="1" x14ac:dyDescent="0.2">
      <c r="A53" s="98">
        <v>17</v>
      </c>
      <c r="B53" s="99" t="s">
        <v>70</v>
      </c>
      <c r="C53" s="99">
        <v>1.3</v>
      </c>
      <c r="D53" s="100">
        <v>13</v>
      </c>
      <c r="E53" s="100" t="s">
        <v>435</v>
      </c>
      <c r="F53" s="100" t="s">
        <v>436</v>
      </c>
      <c r="G53" s="100" t="s">
        <v>125</v>
      </c>
      <c r="H53" s="100" t="s">
        <v>353</v>
      </c>
      <c r="I53" s="99">
        <v>1000</v>
      </c>
      <c r="J53" s="100" t="s">
        <v>437</v>
      </c>
      <c r="K53" s="100" t="s">
        <v>58</v>
      </c>
      <c r="L53" s="100"/>
      <c r="M53" s="101">
        <v>20240.66</v>
      </c>
      <c r="N53" s="99"/>
      <c r="O53" s="102">
        <v>20240.66</v>
      </c>
      <c r="P53" s="99"/>
      <c r="Q53" s="100" t="s">
        <v>438</v>
      </c>
      <c r="R53" s="100" t="s">
        <v>439</v>
      </c>
      <c r="S53" s="27"/>
    </row>
    <row r="54" spans="1:19" s="28" customFormat="1" ht="253.5" customHeight="1" x14ac:dyDescent="0.2">
      <c r="A54" s="98">
        <v>18</v>
      </c>
      <c r="B54" s="99" t="s">
        <v>59</v>
      </c>
      <c r="C54" s="99">
        <v>1.3</v>
      </c>
      <c r="D54" s="100">
        <v>13</v>
      </c>
      <c r="E54" s="100" t="s">
        <v>440</v>
      </c>
      <c r="F54" s="100" t="s">
        <v>441</v>
      </c>
      <c r="G54" s="100" t="s">
        <v>442</v>
      </c>
      <c r="H54" s="100" t="s">
        <v>443</v>
      </c>
      <c r="I54" s="103" t="s">
        <v>215</v>
      </c>
      <c r="J54" s="100" t="s">
        <v>444</v>
      </c>
      <c r="K54" s="100" t="s">
        <v>58</v>
      </c>
      <c r="L54" s="100"/>
      <c r="M54" s="102">
        <v>48000</v>
      </c>
      <c r="N54" s="99"/>
      <c r="O54" s="102">
        <v>48000</v>
      </c>
      <c r="P54" s="99"/>
      <c r="Q54" s="100" t="s">
        <v>445</v>
      </c>
      <c r="R54" s="100" t="s">
        <v>446</v>
      </c>
      <c r="S54" s="27"/>
    </row>
    <row r="55" spans="1:19" s="28" customFormat="1" ht="104.25" customHeight="1" x14ac:dyDescent="0.2">
      <c r="A55" s="98">
        <v>19</v>
      </c>
      <c r="B55" s="99" t="s">
        <v>59</v>
      </c>
      <c r="C55" s="99">
        <v>1</v>
      </c>
      <c r="D55" s="100">
        <v>13</v>
      </c>
      <c r="E55" s="100" t="s">
        <v>447</v>
      </c>
      <c r="F55" s="100" t="s">
        <v>448</v>
      </c>
      <c r="G55" s="100" t="s">
        <v>125</v>
      </c>
      <c r="H55" s="100" t="s">
        <v>353</v>
      </c>
      <c r="I55" s="103" t="s">
        <v>354</v>
      </c>
      <c r="J55" s="100" t="s">
        <v>449</v>
      </c>
      <c r="K55" s="100" t="s">
        <v>94</v>
      </c>
      <c r="L55" s="100"/>
      <c r="M55" s="101">
        <v>48585</v>
      </c>
      <c r="N55" s="99"/>
      <c r="O55" s="102">
        <v>48585</v>
      </c>
      <c r="P55" s="99"/>
      <c r="Q55" s="100" t="s">
        <v>450</v>
      </c>
      <c r="R55" s="100" t="s">
        <v>451</v>
      </c>
      <c r="S55" s="27"/>
    </row>
    <row r="56" spans="1:19" s="3" customFormat="1" ht="31.5" x14ac:dyDescent="0.25">
      <c r="A56" s="575">
        <v>20</v>
      </c>
      <c r="B56" s="595" t="s">
        <v>70</v>
      </c>
      <c r="C56" s="595">
        <v>5</v>
      </c>
      <c r="D56" s="579">
        <v>4</v>
      </c>
      <c r="E56" s="579" t="s">
        <v>1501</v>
      </c>
      <c r="F56" s="579" t="s">
        <v>1502</v>
      </c>
      <c r="G56" s="579" t="s">
        <v>1503</v>
      </c>
      <c r="H56" s="236" t="s">
        <v>303</v>
      </c>
      <c r="I56" s="237" t="s">
        <v>215</v>
      </c>
      <c r="J56" s="579" t="s">
        <v>327</v>
      </c>
      <c r="K56" s="579"/>
      <c r="L56" s="592" t="s">
        <v>58</v>
      </c>
      <c r="M56" s="593"/>
      <c r="N56" s="594">
        <v>49250</v>
      </c>
      <c r="O56" s="594" t="s">
        <v>1504</v>
      </c>
      <c r="P56" s="594">
        <v>44250</v>
      </c>
      <c r="Q56" s="593" t="s">
        <v>1505</v>
      </c>
      <c r="R56" s="593" t="s">
        <v>1506</v>
      </c>
      <c r="S56" s="14"/>
    </row>
    <row r="57" spans="1:19" ht="15" customHeight="1" x14ac:dyDescent="0.25">
      <c r="A57" s="576"/>
      <c r="B57" s="595"/>
      <c r="C57" s="595"/>
      <c r="D57" s="579"/>
      <c r="E57" s="579"/>
      <c r="F57" s="579"/>
      <c r="G57" s="579"/>
      <c r="H57" s="236" t="s">
        <v>330</v>
      </c>
      <c r="I57" s="237" t="s">
        <v>378</v>
      </c>
      <c r="J57" s="579"/>
      <c r="K57" s="579"/>
      <c r="L57" s="579"/>
      <c r="M57" s="593"/>
      <c r="N57" s="595"/>
      <c r="O57" s="595"/>
      <c r="P57" s="595"/>
      <c r="Q57" s="579"/>
      <c r="R57" s="579"/>
    </row>
    <row r="58" spans="1:19" ht="15.75" x14ac:dyDescent="0.25">
      <c r="A58" s="575">
        <v>21</v>
      </c>
      <c r="B58" s="575" t="s">
        <v>55</v>
      </c>
      <c r="C58" s="575">
        <v>1</v>
      </c>
      <c r="D58" s="577">
        <v>6</v>
      </c>
      <c r="E58" s="577" t="s">
        <v>1507</v>
      </c>
      <c r="F58" s="577" t="s">
        <v>1508</v>
      </c>
      <c r="G58" s="577" t="s">
        <v>1509</v>
      </c>
      <c r="H58" s="236" t="s">
        <v>340</v>
      </c>
      <c r="I58" s="237" t="s">
        <v>215</v>
      </c>
      <c r="J58" s="577" t="s">
        <v>1510</v>
      </c>
      <c r="K58" s="577"/>
      <c r="L58" s="577" t="s">
        <v>94</v>
      </c>
      <c r="M58" s="580"/>
      <c r="N58" s="585">
        <v>11453.3</v>
      </c>
      <c r="O58" s="585"/>
      <c r="P58" s="585">
        <v>8585.7999999999993</v>
      </c>
      <c r="Q58" s="577" t="s">
        <v>337</v>
      </c>
      <c r="R58" s="577" t="s">
        <v>338</v>
      </c>
    </row>
    <row r="59" spans="1:19" ht="31.5" x14ac:dyDescent="0.25">
      <c r="A59" s="576"/>
      <c r="B59" s="576"/>
      <c r="C59" s="576"/>
      <c r="D59" s="578"/>
      <c r="E59" s="578"/>
      <c r="F59" s="578"/>
      <c r="G59" s="578"/>
      <c r="H59" s="236" t="s">
        <v>50</v>
      </c>
      <c r="I59" s="237" t="s">
        <v>362</v>
      </c>
      <c r="J59" s="578"/>
      <c r="K59" s="578"/>
      <c r="L59" s="578"/>
      <c r="M59" s="578"/>
      <c r="N59" s="590"/>
      <c r="O59" s="576"/>
      <c r="P59" s="590"/>
      <c r="Q59" s="578"/>
      <c r="R59" s="578"/>
    </row>
    <row r="60" spans="1:19" ht="15.75" x14ac:dyDescent="0.25">
      <c r="A60" s="575">
        <v>22</v>
      </c>
      <c r="B60" s="575" t="s">
        <v>410</v>
      </c>
      <c r="C60" s="575">
        <v>1</v>
      </c>
      <c r="D60" s="575">
        <v>6</v>
      </c>
      <c r="E60" s="577" t="s">
        <v>1511</v>
      </c>
      <c r="F60" s="577" t="s">
        <v>1512</v>
      </c>
      <c r="G60" s="575" t="s">
        <v>1513</v>
      </c>
      <c r="H60" s="236" t="s">
        <v>41</v>
      </c>
      <c r="I60" s="238">
        <v>8</v>
      </c>
      <c r="J60" s="577" t="s">
        <v>1514</v>
      </c>
      <c r="K60" s="575"/>
      <c r="L60" s="575" t="s">
        <v>58</v>
      </c>
      <c r="M60" s="585"/>
      <c r="N60" s="585">
        <v>37521.800000000003</v>
      </c>
      <c r="O60" s="585"/>
      <c r="P60" s="585">
        <v>30215.8</v>
      </c>
      <c r="Q60" s="577" t="s">
        <v>337</v>
      </c>
      <c r="R60" s="577" t="s">
        <v>338</v>
      </c>
    </row>
    <row r="61" spans="1:19" ht="63" x14ac:dyDescent="0.25">
      <c r="A61" s="576"/>
      <c r="B61" s="589"/>
      <c r="C61" s="589"/>
      <c r="D61" s="589"/>
      <c r="E61" s="576"/>
      <c r="F61" s="578"/>
      <c r="G61" s="576"/>
      <c r="H61" s="236" t="s">
        <v>95</v>
      </c>
      <c r="I61" s="236" t="s">
        <v>1515</v>
      </c>
      <c r="J61" s="578"/>
      <c r="K61" s="589"/>
      <c r="L61" s="576"/>
      <c r="M61" s="589"/>
      <c r="N61" s="590"/>
      <c r="O61" s="591"/>
      <c r="P61" s="590"/>
      <c r="Q61" s="578"/>
      <c r="R61" s="578"/>
    </row>
    <row r="62" spans="1:19" ht="15.75" x14ac:dyDescent="0.25">
      <c r="A62" s="575">
        <v>23</v>
      </c>
      <c r="B62" s="575" t="s">
        <v>59</v>
      </c>
      <c r="C62" s="575">
        <v>1</v>
      </c>
      <c r="D62" s="577">
        <v>6</v>
      </c>
      <c r="E62" s="577" t="s">
        <v>1516</v>
      </c>
      <c r="F62" s="577" t="s">
        <v>1517</v>
      </c>
      <c r="G62" s="577" t="s">
        <v>77</v>
      </c>
      <c r="H62" s="236" t="s">
        <v>163</v>
      </c>
      <c r="I62" s="237" t="s">
        <v>1518</v>
      </c>
      <c r="J62" s="577" t="s">
        <v>1519</v>
      </c>
      <c r="K62" s="577"/>
      <c r="L62" s="577" t="s">
        <v>58</v>
      </c>
      <c r="M62" s="580"/>
      <c r="N62" s="585">
        <v>25529.4</v>
      </c>
      <c r="O62" s="585"/>
      <c r="P62" s="585">
        <v>25529.4</v>
      </c>
      <c r="Q62" s="575" t="s">
        <v>369</v>
      </c>
      <c r="R62" s="587" t="s">
        <v>370</v>
      </c>
    </row>
    <row r="63" spans="1:19" ht="63" x14ac:dyDescent="0.25">
      <c r="A63" s="584"/>
      <c r="B63" s="584"/>
      <c r="C63" s="584"/>
      <c r="D63" s="582"/>
      <c r="E63" s="582"/>
      <c r="F63" s="582"/>
      <c r="G63" s="582"/>
      <c r="H63" s="236" t="s">
        <v>168</v>
      </c>
      <c r="I63" s="236" t="s">
        <v>1520</v>
      </c>
      <c r="J63" s="582"/>
      <c r="K63" s="582"/>
      <c r="L63" s="582"/>
      <c r="M63" s="582"/>
      <c r="N63" s="586"/>
      <c r="O63" s="584"/>
      <c r="P63" s="586"/>
      <c r="Q63" s="584"/>
      <c r="R63" s="588"/>
    </row>
    <row r="64" spans="1:19" ht="15.75" x14ac:dyDescent="0.25">
      <c r="A64" s="584">
        <v>24</v>
      </c>
      <c r="B64" s="584" t="s">
        <v>59</v>
      </c>
      <c r="C64" s="584">
        <v>1</v>
      </c>
      <c r="D64" s="582">
        <v>6</v>
      </c>
      <c r="E64" s="582" t="s">
        <v>1521</v>
      </c>
      <c r="F64" s="582" t="s">
        <v>1522</v>
      </c>
      <c r="G64" s="582" t="s">
        <v>373</v>
      </c>
      <c r="H64" s="236" t="s">
        <v>41</v>
      </c>
      <c r="I64" s="239" t="s">
        <v>374</v>
      </c>
      <c r="J64" s="582" t="s">
        <v>1523</v>
      </c>
      <c r="K64" s="582"/>
      <c r="L64" s="582" t="s">
        <v>94</v>
      </c>
      <c r="M64" s="582"/>
      <c r="N64" s="586">
        <v>53628</v>
      </c>
      <c r="O64" s="584"/>
      <c r="P64" s="586">
        <v>53628</v>
      </c>
      <c r="Q64" s="582" t="s">
        <v>1524</v>
      </c>
      <c r="R64" s="583" t="s">
        <v>1525</v>
      </c>
    </row>
    <row r="65" spans="1:18" ht="31.5" x14ac:dyDescent="0.25">
      <c r="A65" s="584"/>
      <c r="B65" s="584"/>
      <c r="C65" s="584"/>
      <c r="D65" s="582"/>
      <c r="E65" s="582"/>
      <c r="F65" s="582"/>
      <c r="G65" s="582"/>
      <c r="H65" s="236" t="s">
        <v>95</v>
      </c>
      <c r="I65" s="237" t="s">
        <v>378</v>
      </c>
      <c r="J65" s="582"/>
      <c r="K65" s="582"/>
      <c r="L65" s="582"/>
      <c r="M65" s="582"/>
      <c r="N65" s="584"/>
      <c r="O65" s="584"/>
      <c r="P65" s="584"/>
      <c r="Q65" s="582"/>
      <c r="R65" s="583"/>
    </row>
    <row r="66" spans="1:18" ht="47.25" x14ac:dyDescent="0.25">
      <c r="A66" s="584"/>
      <c r="B66" s="584"/>
      <c r="C66" s="584"/>
      <c r="D66" s="582"/>
      <c r="E66" s="582"/>
      <c r="F66" s="582"/>
      <c r="G66" s="582"/>
      <c r="H66" s="236" t="s">
        <v>353</v>
      </c>
      <c r="I66" s="237" t="s">
        <v>215</v>
      </c>
      <c r="J66" s="582"/>
      <c r="K66" s="582"/>
      <c r="L66" s="582"/>
      <c r="M66" s="582"/>
      <c r="N66" s="584"/>
      <c r="O66" s="584"/>
      <c r="P66" s="584"/>
      <c r="Q66" s="582"/>
      <c r="R66" s="583"/>
    </row>
    <row r="67" spans="1:18" ht="47.25" x14ac:dyDescent="0.25">
      <c r="A67" s="584"/>
      <c r="B67" s="584"/>
      <c r="C67" s="584"/>
      <c r="D67" s="582"/>
      <c r="E67" s="582"/>
      <c r="F67" s="582"/>
      <c r="G67" s="582"/>
      <c r="H67" s="236" t="s">
        <v>1526</v>
      </c>
      <c r="I67" s="237" t="s">
        <v>1527</v>
      </c>
      <c r="J67" s="582"/>
      <c r="K67" s="582"/>
      <c r="L67" s="582"/>
      <c r="M67" s="582"/>
      <c r="N67" s="584"/>
      <c r="O67" s="584"/>
      <c r="P67" s="584"/>
      <c r="Q67" s="582"/>
      <c r="R67" s="583"/>
    </row>
    <row r="68" spans="1:18" ht="47.25" x14ac:dyDescent="0.25">
      <c r="A68" s="575">
        <v>25</v>
      </c>
      <c r="B68" s="575" t="s">
        <v>38</v>
      </c>
      <c r="C68" s="575">
        <v>1</v>
      </c>
      <c r="D68" s="577">
        <v>6</v>
      </c>
      <c r="E68" s="577" t="s">
        <v>1528</v>
      </c>
      <c r="F68" s="577" t="s">
        <v>1529</v>
      </c>
      <c r="G68" s="577" t="s">
        <v>1530</v>
      </c>
      <c r="H68" s="236" t="s">
        <v>353</v>
      </c>
      <c r="I68" s="237" t="s">
        <v>215</v>
      </c>
      <c r="J68" s="577" t="s">
        <v>1531</v>
      </c>
      <c r="K68" s="577"/>
      <c r="L68" s="577" t="s">
        <v>58</v>
      </c>
      <c r="M68" s="580"/>
      <c r="N68" s="585">
        <v>27446.1</v>
      </c>
      <c r="O68" s="585"/>
      <c r="P68" s="585">
        <v>24660</v>
      </c>
      <c r="Q68" s="577" t="s">
        <v>344</v>
      </c>
      <c r="R68" s="577" t="s">
        <v>1532</v>
      </c>
    </row>
    <row r="69" spans="1:18" ht="47.25" x14ac:dyDescent="0.25">
      <c r="A69" s="584"/>
      <c r="B69" s="584"/>
      <c r="C69" s="584"/>
      <c r="D69" s="582"/>
      <c r="E69" s="582"/>
      <c r="F69" s="582"/>
      <c r="G69" s="582"/>
      <c r="H69" s="236" t="s">
        <v>1526</v>
      </c>
      <c r="I69" s="237" t="s">
        <v>354</v>
      </c>
      <c r="J69" s="582"/>
      <c r="K69" s="582"/>
      <c r="L69" s="582"/>
      <c r="M69" s="583"/>
      <c r="N69" s="586"/>
      <c r="O69" s="586"/>
      <c r="P69" s="586"/>
      <c r="Q69" s="582"/>
      <c r="R69" s="582"/>
    </row>
    <row r="70" spans="1:18" ht="31.5" x14ac:dyDescent="0.25">
      <c r="A70" s="575">
        <v>26</v>
      </c>
      <c r="B70" s="575" t="s">
        <v>70</v>
      </c>
      <c r="C70" s="575">
        <v>1</v>
      </c>
      <c r="D70" s="577">
        <v>6</v>
      </c>
      <c r="E70" s="577" t="s">
        <v>1533</v>
      </c>
      <c r="F70" s="577" t="s">
        <v>1534</v>
      </c>
      <c r="G70" s="577" t="s">
        <v>65</v>
      </c>
      <c r="H70" s="236" t="s">
        <v>303</v>
      </c>
      <c r="I70" s="237" t="s">
        <v>215</v>
      </c>
      <c r="J70" s="577" t="s">
        <v>1535</v>
      </c>
      <c r="K70" s="577"/>
      <c r="L70" s="577" t="s">
        <v>94</v>
      </c>
      <c r="M70" s="580"/>
      <c r="N70" s="585">
        <v>44673.15</v>
      </c>
      <c r="O70" s="585"/>
      <c r="P70" s="585">
        <v>39750</v>
      </c>
      <c r="Q70" s="577" t="s">
        <v>350</v>
      </c>
      <c r="R70" s="577" t="s">
        <v>1536</v>
      </c>
    </row>
    <row r="71" spans="1:18" ht="47.25" x14ac:dyDescent="0.25">
      <c r="A71" s="584"/>
      <c r="B71" s="584"/>
      <c r="C71" s="584"/>
      <c r="D71" s="582"/>
      <c r="E71" s="582"/>
      <c r="F71" s="582"/>
      <c r="G71" s="582"/>
      <c r="H71" s="236" t="s">
        <v>330</v>
      </c>
      <c r="I71" s="237" t="s">
        <v>362</v>
      </c>
      <c r="J71" s="582"/>
      <c r="K71" s="582"/>
      <c r="L71" s="582"/>
      <c r="M71" s="582"/>
      <c r="N71" s="586"/>
      <c r="O71" s="586"/>
      <c r="P71" s="586"/>
      <c r="Q71" s="582"/>
      <c r="R71" s="582"/>
    </row>
    <row r="72" spans="1:18" ht="15.75" x14ac:dyDescent="0.25">
      <c r="A72" s="575">
        <v>27</v>
      </c>
      <c r="B72" s="575" t="s">
        <v>70</v>
      </c>
      <c r="C72" s="575">
        <v>1</v>
      </c>
      <c r="D72" s="577">
        <v>6</v>
      </c>
      <c r="E72" s="577" t="s">
        <v>1537</v>
      </c>
      <c r="F72" s="577" t="s">
        <v>1538</v>
      </c>
      <c r="G72" s="577" t="s">
        <v>1539</v>
      </c>
      <c r="H72" s="236" t="s">
        <v>163</v>
      </c>
      <c r="I72" s="237" t="s">
        <v>374</v>
      </c>
      <c r="J72" s="577" t="s">
        <v>1540</v>
      </c>
      <c r="K72" s="577"/>
      <c r="L72" s="577" t="s">
        <v>58</v>
      </c>
      <c r="M72" s="585"/>
      <c r="N72" s="585">
        <v>75417</v>
      </c>
      <c r="O72" s="585"/>
      <c r="P72" s="585">
        <v>73872.5</v>
      </c>
      <c r="Q72" s="577" t="s">
        <v>1541</v>
      </c>
      <c r="R72" s="577" t="s">
        <v>1542</v>
      </c>
    </row>
    <row r="73" spans="1:18" ht="31.5" x14ac:dyDescent="0.25">
      <c r="A73" s="584"/>
      <c r="B73" s="584"/>
      <c r="C73" s="584"/>
      <c r="D73" s="582"/>
      <c r="E73" s="582"/>
      <c r="F73" s="582"/>
      <c r="G73" s="582"/>
      <c r="H73" s="236" t="s">
        <v>168</v>
      </c>
      <c r="I73" s="237" t="s">
        <v>395</v>
      </c>
      <c r="J73" s="582"/>
      <c r="K73" s="582"/>
      <c r="L73" s="582"/>
      <c r="M73" s="586"/>
      <c r="N73" s="586"/>
      <c r="O73" s="586"/>
      <c r="P73" s="586"/>
      <c r="Q73" s="582"/>
      <c r="R73" s="582"/>
    </row>
    <row r="74" spans="1:18" ht="31.5" x14ac:dyDescent="0.25">
      <c r="A74" s="584"/>
      <c r="B74" s="584"/>
      <c r="C74" s="584"/>
      <c r="D74" s="582"/>
      <c r="E74" s="582"/>
      <c r="F74" s="582"/>
      <c r="G74" s="582"/>
      <c r="H74" s="236" t="s">
        <v>303</v>
      </c>
      <c r="I74" s="237" t="s">
        <v>374</v>
      </c>
      <c r="J74" s="582"/>
      <c r="K74" s="582"/>
      <c r="L74" s="582"/>
      <c r="M74" s="586"/>
      <c r="N74" s="586"/>
      <c r="O74" s="586"/>
      <c r="P74" s="586"/>
      <c r="Q74" s="582"/>
      <c r="R74" s="582"/>
    </row>
    <row r="75" spans="1:18" ht="47.25" x14ac:dyDescent="0.25">
      <c r="A75" s="584"/>
      <c r="B75" s="584"/>
      <c r="C75" s="584"/>
      <c r="D75" s="582"/>
      <c r="E75" s="582"/>
      <c r="F75" s="582"/>
      <c r="G75" s="582"/>
      <c r="H75" s="236" t="s">
        <v>330</v>
      </c>
      <c r="I75" s="237" t="s">
        <v>395</v>
      </c>
      <c r="J75" s="582"/>
      <c r="K75" s="582"/>
      <c r="L75" s="582"/>
      <c r="M75" s="586"/>
      <c r="N75" s="586"/>
      <c r="O75" s="586"/>
      <c r="P75" s="586"/>
      <c r="Q75" s="582"/>
      <c r="R75" s="582"/>
    </row>
    <row r="76" spans="1:18" ht="47.25" x14ac:dyDescent="0.25">
      <c r="A76" s="584"/>
      <c r="B76" s="584"/>
      <c r="C76" s="584"/>
      <c r="D76" s="582"/>
      <c r="E76" s="582"/>
      <c r="F76" s="582"/>
      <c r="G76" s="582"/>
      <c r="H76" s="236" t="s">
        <v>353</v>
      </c>
      <c r="I76" s="237" t="s">
        <v>215</v>
      </c>
      <c r="J76" s="582"/>
      <c r="K76" s="582"/>
      <c r="L76" s="582"/>
      <c r="M76" s="586"/>
      <c r="N76" s="586"/>
      <c r="O76" s="586"/>
      <c r="P76" s="586"/>
      <c r="Q76" s="582"/>
      <c r="R76" s="582"/>
    </row>
    <row r="77" spans="1:18" ht="47.25" x14ac:dyDescent="0.25">
      <c r="A77" s="575">
        <v>28</v>
      </c>
      <c r="B77" s="575" t="s">
        <v>70</v>
      </c>
      <c r="C77" s="575">
        <v>1</v>
      </c>
      <c r="D77" s="577">
        <v>6</v>
      </c>
      <c r="E77" s="577" t="s">
        <v>1543</v>
      </c>
      <c r="F77" s="577" t="s">
        <v>1544</v>
      </c>
      <c r="G77" s="577" t="s">
        <v>1545</v>
      </c>
      <c r="H77" s="236" t="s">
        <v>353</v>
      </c>
      <c r="I77" s="237" t="s">
        <v>713</v>
      </c>
      <c r="J77" s="577" t="s">
        <v>1546</v>
      </c>
      <c r="K77" s="577"/>
      <c r="L77" s="577" t="s">
        <v>58</v>
      </c>
      <c r="M77" s="580"/>
      <c r="N77" s="585">
        <v>69857.58</v>
      </c>
      <c r="O77" s="585"/>
      <c r="P77" s="585">
        <v>63191.08</v>
      </c>
      <c r="Q77" s="577" t="s">
        <v>1547</v>
      </c>
      <c r="R77" s="577" t="s">
        <v>1548</v>
      </c>
    </row>
    <row r="78" spans="1:18" ht="63" x14ac:dyDescent="0.25">
      <c r="A78" s="584"/>
      <c r="B78" s="584"/>
      <c r="C78" s="584"/>
      <c r="D78" s="582"/>
      <c r="E78" s="582"/>
      <c r="F78" s="582"/>
      <c r="G78" s="582"/>
      <c r="H78" s="236" t="s">
        <v>1549</v>
      </c>
      <c r="I78" s="237" t="s">
        <v>713</v>
      </c>
      <c r="J78" s="582"/>
      <c r="K78" s="582"/>
      <c r="L78" s="582"/>
      <c r="M78" s="582"/>
      <c r="N78" s="584"/>
      <c r="O78" s="584"/>
      <c r="P78" s="584"/>
      <c r="Q78" s="582"/>
      <c r="R78" s="582"/>
    </row>
    <row r="79" spans="1:18" ht="63" x14ac:dyDescent="0.25">
      <c r="A79" s="584"/>
      <c r="B79" s="584"/>
      <c r="C79" s="584"/>
      <c r="D79" s="582"/>
      <c r="E79" s="582"/>
      <c r="F79" s="582"/>
      <c r="G79" s="582"/>
      <c r="H79" s="236" t="s">
        <v>1550</v>
      </c>
      <c r="I79" s="240">
        <v>100000</v>
      </c>
      <c r="J79" s="582"/>
      <c r="K79" s="582"/>
      <c r="L79" s="582"/>
      <c r="M79" s="582"/>
      <c r="N79" s="584"/>
      <c r="O79" s="584"/>
      <c r="P79" s="584"/>
      <c r="Q79" s="582"/>
      <c r="R79" s="582"/>
    </row>
    <row r="80" spans="1:18" ht="15.75" x14ac:dyDescent="0.25">
      <c r="A80" s="584"/>
      <c r="B80" s="584"/>
      <c r="C80" s="584"/>
      <c r="D80" s="582"/>
      <c r="E80" s="582"/>
      <c r="F80" s="582"/>
      <c r="G80" s="582"/>
      <c r="H80" s="238" t="s">
        <v>363</v>
      </c>
      <c r="I80" s="237" t="s">
        <v>215</v>
      </c>
      <c r="J80" s="582"/>
      <c r="K80" s="582"/>
      <c r="L80" s="582"/>
      <c r="M80" s="582"/>
      <c r="N80" s="584"/>
      <c r="O80" s="584"/>
      <c r="P80" s="584"/>
      <c r="Q80" s="582"/>
      <c r="R80" s="582"/>
    </row>
    <row r="81" spans="1:18" ht="31.5" x14ac:dyDescent="0.25">
      <c r="A81" s="584"/>
      <c r="B81" s="584"/>
      <c r="C81" s="584"/>
      <c r="D81" s="582"/>
      <c r="E81" s="582"/>
      <c r="F81" s="582"/>
      <c r="G81" s="582"/>
      <c r="H81" s="236" t="s">
        <v>159</v>
      </c>
      <c r="I81" s="237" t="s">
        <v>1551</v>
      </c>
      <c r="J81" s="582"/>
      <c r="K81" s="582"/>
      <c r="L81" s="582"/>
      <c r="M81" s="582"/>
      <c r="N81" s="584"/>
      <c r="O81" s="584"/>
      <c r="P81" s="584"/>
      <c r="Q81" s="582"/>
      <c r="R81" s="582"/>
    </row>
    <row r="82" spans="1:18" ht="47.25" x14ac:dyDescent="0.25">
      <c r="A82" s="584"/>
      <c r="B82" s="584"/>
      <c r="C82" s="584"/>
      <c r="D82" s="582"/>
      <c r="E82" s="582"/>
      <c r="F82" s="582"/>
      <c r="G82" s="582"/>
      <c r="H82" s="236" t="s">
        <v>1552</v>
      </c>
      <c r="I82" s="237" t="s">
        <v>713</v>
      </c>
      <c r="J82" s="582"/>
      <c r="K82" s="582"/>
      <c r="L82" s="582"/>
      <c r="M82" s="582"/>
      <c r="N82" s="584"/>
      <c r="O82" s="584"/>
      <c r="P82" s="584"/>
      <c r="Q82" s="582"/>
      <c r="R82" s="582"/>
    </row>
    <row r="83" spans="1:18" ht="94.5" x14ac:dyDescent="0.25">
      <c r="A83" s="584"/>
      <c r="B83" s="584"/>
      <c r="C83" s="584"/>
      <c r="D83" s="582"/>
      <c r="E83" s="582"/>
      <c r="F83" s="582"/>
      <c r="G83" s="582"/>
      <c r="H83" s="236" t="s">
        <v>520</v>
      </c>
      <c r="I83" s="237" t="s">
        <v>1553</v>
      </c>
      <c r="J83" s="582"/>
      <c r="K83" s="582"/>
      <c r="L83" s="582"/>
      <c r="M83" s="582"/>
      <c r="N83" s="584"/>
      <c r="O83" s="584"/>
      <c r="P83" s="584"/>
      <c r="Q83" s="582"/>
      <c r="R83" s="582"/>
    </row>
    <row r="84" spans="1:18" ht="31.5" x14ac:dyDescent="0.25">
      <c r="A84" s="576"/>
      <c r="B84" s="576"/>
      <c r="C84" s="576"/>
      <c r="D84" s="578"/>
      <c r="E84" s="578"/>
      <c r="F84" s="578"/>
      <c r="G84" s="578"/>
      <c r="H84" s="236" t="s">
        <v>471</v>
      </c>
      <c r="I84" s="240">
        <v>5000</v>
      </c>
      <c r="J84" s="578"/>
      <c r="K84" s="578"/>
      <c r="L84" s="578"/>
      <c r="M84" s="578"/>
      <c r="N84" s="576"/>
      <c r="O84" s="576"/>
      <c r="P84" s="576"/>
      <c r="Q84" s="578"/>
      <c r="R84" s="578"/>
    </row>
    <row r="85" spans="1:18" ht="47.25" x14ac:dyDescent="0.25">
      <c r="A85" s="575">
        <v>29</v>
      </c>
      <c r="B85" s="575" t="s">
        <v>70</v>
      </c>
      <c r="C85" s="575">
        <v>1</v>
      </c>
      <c r="D85" s="577">
        <v>6</v>
      </c>
      <c r="E85" s="577" t="s">
        <v>1554</v>
      </c>
      <c r="F85" s="577" t="s">
        <v>1555</v>
      </c>
      <c r="G85" s="579" t="s">
        <v>1556</v>
      </c>
      <c r="H85" s="236" t="s">
        <v>353</v>
      </c>
      <c r="I85" s="238">
        <v>1</v>
      </c>
      <c r="J85" s="577" t="s">
        <v>1557</v>
      </c>
      <c r="K85" s="577"/>
      <c r="L85" s="577" t="s">
        <v>94</v>
      </c>
      <c r="M85" s="580"/>
      <c r="N85" s="580">
        <v>46260</v>
      </c>
      <c r="O85" s="585"/>
      <c r="P85" s="585">
        <v>41400</v>
      </c>
      <c r="Q85" s="577" t="s">
        <v>1558</v>
      </c>
      <c r="R85" s="577" t="s">
        <v>361</v>
      </c>
    </row>
    <row r="86" spans="1:18" ht="47.25" x14ac:dyDescent="0.25">
      <c r="A86" s="584"/>
      <c r="B86" s="584"/>
      <c r="C86" s="584"/>
      <c r="D86" s="582"/>
      <c r="E86" s="582"/>
      <c r="F86" s="582"/>
      <c r="G86" s="579"/>
      <c r="H86" s="236" t="s">
        <v>1526</v>
      </c>
      <c r="I86" s="238">
        <v>1000</v>
      </c>
      <c r="J86" s="582"/>
      <c r="K86" s="582"/>
      <c r="L86" s="582"/>
      <c r="M86" s="583"/>
      <c r="N86" s="582"/>
      <c r="O86" s="586"/>
      <c r="P86" s="584"/>
      <c r="Q86" s="582"/>
      <c r="R86" s="582"/>
    </row>
    <row r="87" spans="1:18" ht="47.25" x14ac:dyDescent="0.25">
      <c r="A87" s="584"/>
      <c r="B87" s="584"/>
      <c r="C87" s="584"/>
      <c r="D87" s="582"/>
      <c r="E87" s="582"/>
      <c r="F87" s="582"/>
      <c r="G87" s="579"/>
      <c r="H87" s="236" t="s">
        <v>1552</v>
      </c>
      <c r="I87" s="238">
        <v>3</v>
      </c>
      <c r="J87" s="582"/>
      <c r="K87" s="582"/>
      <c r="L87" s="582"/>
      <c r="M87" s="583"/>
      <c r="N87" s="582"/>
      <c r="O87" s="586"/>
      <c r="P87" s="584"/>
      <c r="Q87" s="582"/>
      <c r="R87" s="582"/>
    </row>
    <row r="88" spans="1:18" ht="94.5" x14ac:dyDescent="0.25">
      <c r="A88" s="584"/>
      <c r="B88" s="584"/>
      <c r="C88" s="584"/>
      <c r="D88" s="582"/>
      <c r="E88" s="582"/>
      <c r="F88" s="582"/>
      <c r="G88" s="579"/>
      <c r="H88" s="236" t="s">
        <v>520</v>
      </c>
      <c r="I88" s="238">
        <v>5</v>
      </c>
      <c r="J88" s="582"/>
      <c r="K88" s="582"/>
      <c r="L88" s="582"/>
      <c r="M88" s="583"/>
      <c r="N88" s="582"/>
      <c r="O88" s="586"/>
      <c r="P88" s="584"/>
      <c r="Q88" s="582"/>
      <c r="R88" s="582"/>
    </row>
    <row r="89" spans="1:18" ht="31.5" x14ac:dyDescent="0.25">
      <c r="A89" s="576"/>
      <c r="B89" s="576"/>
      <c r="C89" s="576"/>
      <c r="D89" s="578"/>
      <c r="E89" s="578"/>
      <c r="F89" s="578"/>
      <c r="G89" s="579"/>
      <c r="H89" s="236" t="s">
        <v>471</v>
      </c>
      <c r="I89" s="241">
        <v>5000</v>
      </c>
      <c r="J89" s="578"/>
      <c r="K89" s="578"/>
      <c r="L89" s="578"/>
      <c r="M89" s="581"/>
      <c r="N89" s="578"/>
      <c r="O89" s="576"/>
      <c r="P89" s="576"/>
      <c r="Q89" s="578"/>
      <c r="R89" s="578"/>
    </row>
    <row r="90" spans="1:18" ht="15.75" x14ac:dyDescent="0.25">
      <c r="A90" s="575">
        <v>30</v>
      </c>
      <c r="B90" s="575" t="s">
        <v>70</v>
      </c>
      <c r="C90" s="575">
        <v>1</v>
      </c>
      <c r="D90" s="575">
        <v>6</v>
      </c>
      <c r="E90" s="577" t="s">
        <v>1559</v>
      </c>
      <c r="F90" s="577" t="s">
        <v>1560</v>
      </c>
      <c r="G90" s="577" t="s">
        <v>1561</v>
      </c>
      <c r="H90" s="236" t="s">
        <v>163</v>
      </c>
      <c r="I90" s="238">
        <v>6</v>
      </c>
      <c r="J90" s="577" t="s">
        <v>1562</v>
      </c>
      <c r="K90" s="577"/>
      <c r="L90" s="577" t="s">
        <v>94</v>
      </c>
      <c r="M90" s="580"/>
      <c r="N90" s="580">
        <v>49438.16</v>
      </c>
      <c r="O90" s="585"/>
      <c r="P90" s="585">
        <v>44428.160000000003</v>
      </c>
      <c r="Q90" s="577" t="s">
        <v>1558</v>
      </c>
      <c r="R90" s="577" t="s">
        <v>361</v>
      </c>
    </row>
    <row r="91" spans="1:18" ht="31.5" x14ac:dyDescent="0.25">
      <c r="A91" s="584"/>
      <c r="B91" s="584"/>
      <c r="C91" s="584"/>
      <c r="D91" s="584"/>
      <c r="E91" s="582"/>
      <c r="F91" s="582"/>
      <c r="G91" s="582"/>
      <c r="H91" s="236" t="s">
        <v>168</v>
      </c>
      <c r="I91" s="238">
        <v>72</v>
      </c>
      <c r="J91" s="582"/>
      <c r="K91" s="582"/>
      <c r="L91" s="582"/>
      <c r="M91" s="583"/>
      <c r="N91" s="582"/>
      <c r="O91" s="586"/>
      <c r="P91" s="584"/>
      <c r="Q91" s="582"/>
      <c r="R91" s="582"/>
    </row>
    <row r="92" spans="1:18" ht="31.5" x14ac:dyDescent="0.25">
      <c r="A92" s="584"/>
      <c r="B92" s="584"/>
      <c r="C92" s="584"/>
      <c r="D92" s="584"/>
      <c r="E92" s="582"/>
      <c r="F92" s="582"/>
      <c r="G92" s="582"/>
      <c r="H92" s="236" t="s">
        <v>303</v>
      </c>
      <c r="I92" s="238">
        <v>1</v>
      </c>
      <c r="J92" s="582"/>
      <c r="K92" s="582"/>
      <c r="L92" s="582"/>
      <c r="M92" s="583"/>
      <c r="N92" s="582"/>
      <c r="O92" s="586"/>
      <c r="P92" s="584"/>
      <c r="Q92" s="582"/>
      <c r="R92" s="582"/>
    </row>
    <row r="93" spans="1:18" ht="47.25" x14ac:dyDescent="0.25">
      <c r="A93" s="584"/>
      <c r="B93" s="584"/>
      <c r="C93" s="584"/>
      <c r="D93" s="584"/>
      <c r="E93" s="582"/>
      <c r="F93" s="582"/>
      <c r="G93" s="582"/>
      <c r="H93" s="236" t="s">
        <v>330</v>
      </c>
      <c r="I93" s="238">
        <v>18</v>
      </c>
      <c r="J93" s="582"/>
      <c r="K93" s="582"/>
      <c r="L93" s="582"/>
      <c r="M93" s="583"/>
      <c r="N93" s="582"/>
      <c r="O93" s="586"/>
      <c r="P93" s="584"/>
      <c r="Q93" s="582"/>
      <c r="R93" s="582"/>
    </row>
    <row r="94" spans="1:18" ht="15.75" x14ac:dyDescent="0.25">
      <c r="A94" s="584"/>
      <c r="B94" s="584"/>
      <c r="C94" s="584"/>
      <c r="D94" s="584"/>
      <c r="E94" s="582"/>
      <c r="F94" s="582"/>
      <c r="G94" s="582"/>
      <c r="H94" s="236" t="s">
        <v>340</v>
      </c>
      <c r="I94" s="238">
        <v>1</v>
      </c>
      <c r="J94" s="582"/>
      <c r="K94" s="582"/>
      <c r="L94" s="582"/>
      <c r="M94" s="583"/>
      <c r="N94" s="582"/>
      <c r="O94" s="586"/>
      <c r="P94" s="584"/>
      <c r="Q94" s="582"/>
      <c r="R94" s="582"/>
    </row>
    <row r="95" spans="1:18" ht="31.5" x14ac:dyDescent="0.25">
      <c r="A95" s="584"/>
      <c r="B95" s="584"/>
      <c r="C95" s="584"/>
      <c r="D95" s="584"/>
      <c r="E95" s="582"/>
      <c r="F95" s="582"/>
      <c r="G95" s="582"/>
      <c r="H95" s="236" t="s">
        <v>50</v>
      </c>
      <c r="I95" s="238">
        <v>45</v>
      </c>
      <c r="J95" s="582"/>
      <c r="K95" s="582"/>
      <c r="L95" s="582"/>
      <c r="M95" s="583"/>
      <c r="N95" s="582"/>
      <c r="O95" s="586"/>
      <c r="P95" s="584"/>
      <c r="Q95" s="582"/>
      <c r="R95" s="582"/>
    </row>
    <row r="96" spans="1:18" ht="15.75" x14ac:dyDescent="0.25">
      <c r="A96" s="584"/>
      <c r="B96" s="584"/>
      <c r="C96" s="584"/>
      <c r="D96" s="584"/>
      <c r="E96" s="582"/>
      <c r="F96" s="582"/>
      <c r="G96" s="582"/>
      <c r="H96" s="238" t="s">
        <v>363</v>
      </c>
      <c r="I96" s="238">
        <v>1</v>
      </c>
      <c r="J96" s="582"/>
      <c r="K96" s="582"/>
      <c r="L96" s="582"/>
      <c r="M96" s="583"/>
      <c r="N96" s="582"/>
      <c r="O96" s="586"/>
      <c r="P96" s="584"/>
      <c r="Q96" s="582"/>
      <c r="R96" s="582"/>
    </row>
    <row r="97" spans="1:18" ht="31.5" x14ac:dyDescent="0.25">
      <c r="A97" s="576"/>
      <c r="B97" s="576"/>
      <c r="C97" s="576"/>
      <c r="D97" s="576"/>
      <c r="E97" s="578"/>
      <c r="F97" s="578"/>
      <c r="G97" s="578"/>
      <c r="H97" s="236" t="s">
        <v>159</v>
      </c>
      <c r="I97" s="238">
        <v>15</v>
      </c>
      <c r="J97" s="578"/>
      <c r="K97" s="578"/>
      <c r="L97" s="578"/>
      <c r="M97" s="581"/>
      <c r="N97" s="578"/>
      <c r="O97" s="576"/>
      <c r="P97" s="576"/>
      <c r="Q97" s="578"/>
      <c r="R97" s="578"/>
    </row>
    <row r="98" spans="1:18" ht="47.25" x14ac:dyDescent="0.25">
      <c r="A98" s="575">
        <v>31</v>
      </c>
      <c r="B98" s="575" t="s">
        <v>59</v>
      </c>
      <c r="C98" s="575">
        <v>1</v>
      </c>
      <c r="D98" s="575">
        <v>6</v>
      </c>
      <c r="E98" s="577" t="s">
        <v>1563</v>
      </c>
      <c r="F98" s="577" t="s">
        <v>1564</v>
      </c>
      <c r="G98" s="579" t="s">
        <v>1565</v>
      </c>
      <c r="H98" s="236" t="s">
        <v>1566</v>
      </c>
      <c r="I98" s="238">
        <v>1</v>
      </c>
      <c r="J98" s="577" t="s">
        <v>1567</v>
      </c>
      <c r="K98" s="580"/>
      <c r="L98" s="577" t="s">
        <v>54</v>
      </c>
      <c r="M98" s="580"/>
      <c r="N98" s="580">
        <v>71936.25</v>
      </c>
      <c r="O98" s="580"/>
      <c r="P98" s="580">
        <v>71024.25</v>
      </c>
      <c r="Q98" s="577" t="s">
        <v>1399</v>
      </c>
      <c r="R98" s="577" t="s">
        <v>1568</v>
      </c>
    </row>
    <row r="99" spans="1:18" ht="94.5" x14ac:dyDescent="0.25">
      <c r="A99" s="584"/>
      <c r="B99" s="584"/>
      <c r="C99" s="584"/>
      <c r="D99" s="584"/>
      <c r="E99" s="582"/>
      <c r="F99" s="582"/>
      <c r="G99" s="579"/>
      <c r="H99" s="236" t="s">
        <v>520</v>
      </c>
      <c r="I99" s="238">
        <v>2</v>
      </c>
      <c r="J99" s="582"/>
      <c r="K99" s="583"/>
      <c r="L99" s="582"/>
      <c r="M99" s="583"/>
      <c r="N99" s="583"/>
      <c r="O99" s="583"/>
      <c r="P99" s="583"/>
      <c r="Q99" s="582"/>
      <c r="R99" s="582"/>
    </row>
    <row r="100" spans="1:18" ht="31.5" x14ac:dyDescent="0.25">
      <c r="A100" s="442"/>
      <c r="B100" s="442"/>
      <c r="C100" s="442"/>
      <c r="D100" s="442"/>
      <c r="E100" s="430"/>
      <c r="F100" s="430"/>
      <c r="G100" s="423"/>
      <c r="H100" s="236" t="s">
        <v>471</v>
      </c>
      <c r="I100" s="238">
        <v>150</v>
      </c>
      <c r="J100" s="430"/>
      <c r="K100" s="430"/>
      <c r="L100" s="430"/>
      <c r="M100" s="430"/>
      <c r="N100" s="430"/>
      <c r="O100" s="430"/>
      <c r="P100" s="430"/>
      <c r="Q100" s="430"/>
      <c r="R100" s="430"/>
    </row>
    <row r="101" spans="1:18" ht="15.75" x14ac:dyDescent="0.25">
      <c r="A101" s="575">
        <v>32</v>
      </c>
      <c r="B101" s="575" t="s">
        <v>70</v>
      </c>
      <c r="C101" s="575">
        <v>1</v>
      </c>
      <c r="D101" s="575">
        <v>6</v>
      </c>
      <c r="E101" s="577" t="s">
        <v>1569</v>
      </c>
      <c r="F101" s="577" t="s">
        <v>1570</v>
      </c>
      <c r="G101" s="577" t="s">
        <v>1513</v>
      </c>
      <c r="H101" s="236" t="s">
        <v>41</v>
      </c>
      <c r="I101" s="238">
        <v>16</v>
      </c>
      <c r="J101" s="577" t="s">
        <v>1571</v>
      </c>
      <c r="K101" s="577"/>
      <c r="L101" s="577" t="s">
        <v>58</v>
      </c>
      <c r="M101" s="580"/>
      <c r="N101" s="580">
        <v>95639.35</v>
      </c>
      <c r="O101" s="585"/>
      <c r="P101" s="585">
        <v>83200</v>
      </c>
      <c r="Q101" s="577" t="s">
        <v>1572</v>
      </c>
      <c r="R101" s="577" t="s">
        <v>1573</v>
      </c>
    </row>
    <row r="102" spans="1:18" ht="31.5" x14ac:dyDescent="0.25">
      <c r="A102" s="584"/>
      <c r="B102" s="584"/>
      <c r="C102" s="584"/>
      <c r="D102" s="584"/>
      <c r="E102" s="582"/>
      <c r="F102" s="582"/>
      <c r="G102" s="582"/>
      <c r="H102" s="236" t="s">
        <v>95</v>
      </c>
      <c r="I102" s="238">
        <v>240</v>
      </c>
      <c r="J102" s="582"/>
      <c r="K102" s="582"/>
      <c r="L102" s="582"/>
      <c r="M102" s="583"/>
      <c r="N102" s="582"/>
      <c r="O102" s="584"/>
      <c r="P102" s="584"/>
      <c r="Q102" s="582"/>
      <c r="R102" s="582"/>
    </row>
    <row r="103" spans="1:18" ht="15.75" x14ac:dyDescent="0.25">
      <c r="A103" s="575">
        <v>33</v>
      </c>
      <c r="B103" s="575" t="s">
        <v>70</v>
      </c>
      <c r="C103" s="575">
        <v>1</v>
      </c>
      <c r="D103" s="577">
        <v>6</v>
      </c>
      <c r="E103" s="577" t="s">
        <v>1574</v>
      </c>
      <c r="F103" s="577" t="s">
        <v>1575</v>
      </c>
      <c r="G103" s="577" t="s">
        <v>1513</v>
      </c>
      <c r="H103" s="236" t="s">
        <v>41</v>
      </c>
      <c r="I103" s="238">
        <v>3</v>
      </c>
      <c r="J103" s="577" t="s">
        <v>1576</v>
      </c>
      <c r="K103" s="577"/>
      <c r="L103" s="577" t="s">
        <v>58</v>
      </c>
      <c r="M103" s="580"/>
      <c r="N103" s="585">
        <v>53292.3</v>
      </c>
      <c r="O103" s="585"/>
      <c r="P103" s="585">
        <v>46321.8</v>
      </c>
      <c r="Q103" s="577" t="s">
        <v>1577</v>
      </c>
      <c r="R103" s="577" t="s">
        <v>1578</v>
      </c>
    </row>
    <row r="104" spans="1:18" ht="31.5" x14ac:dyDescent="0.25">
      <c r="A104" s="576"/>
      <c r="B104" s="576"/>
      <c r="C104" s="576"/>
      <c r="D104" s="578"/>
      <c r="E104" s="578"/>
      <c r="F104" s="578"/>
      <c r="G104" s="578"/>
      <c r="H104" s="236" t="s">
        <v>95</v>
      </c>
      <c r="I104" s="238">
        <v>150</v>
      </c>
      <c r="J104" s="578"/>
      <c r="K104" s="578"/>
      <c r="L104" s="582"/>
      <c r="M104" s="578"/>
      <c r="N104" s="576"/>
      <c r="O104" s="576"/>
      <c r="P104" s="576"/>
      <c r="Q104" s="578"/>
      <c r="R104" s="578"/>
    </row>
    <row r="105" spans="1:18" ht="15.75" x14ac:dyDescent="0.25">
      <c r="A105" s="575">
        <v>34</v>
      </c>
      <c r="B105" s="575" t="s">
        <v>38</v>
      </c>
      <c r="C105" s="575">
        <v>1</v>
      </c>
      <c r="D105" s="577">
        <v>9</v>
      </c>
      <c r="E105" s="577" t="s">
        <v>1579</v>
      </c>
      <c r="F105" s="577" t="s">
        <v>1580</v>
      </c>
      <c r="G105" s="577" t="s">
        <v>1539</v>
      </c>
      <c r="H105" s="236" t="s">
        <v>163</v>
      </c>
      <c r="I105" s="237" t="s">
        <v>374</v>
      </c>
      <c r="J105" s="577" t="s">
        <v>392</v>
      </c>
      <c r="K105" s="577"/>
      <c r="L105" s="577" t="s">
        <v>58</v>
      </c>
      <c r="M105" s="580"/>
      <c r="N105" s="580">
        <v>82518</v>
      </c>
      <c r="O105" s="580"/>
      <c r="P105" s="580">
        <v>80973.5</v>
      </c>
      <c r="Q105" s="577" t="s">
        <v>1581</v>
      </c>
      <c r="R105" s="577" t="s">
        <v>1582</v>
      </c>
    </row>
    <row r="106" spans="1:18" ht="31.5" x14ac:dyDescent="0.25">
      <c r="A106" s="584"/>
      <c r="B106" s="584"/>
      <c r="C106" s="584"/>
      <c r="D106" s="582"/>
      <c r="E106" s="582"/>
      <c r="F106" s="582"/>
      <c r="G106" s="582"/>
      <c r="H106" s="236" t="s">
        <v>168</v>
      </c>
      <c r="I106" s="237" t="s">
        <v>395</v>
      </c>
      <c r="J106" s="582"/>
      <c r="K106" s="582"/>
      <c r="L106" s="582"/>
      <c r="M106" s="583"/>
      <c r="N106" s="583"/>
      <c r="O106" s="583"/>
      <c r="P106" s="583"/>
      <c r="Q106" s="582"/>
      <c r="R106" s="582"/>
    </row>
    <row r="107" spans="1:18" ht="31.5" x14ac:dyDescent="0.25">
      <c r="A107" s="584"/>
      <c r="B107" s="584"/>
      <c r="C107" s="584"/>
      <c r="D107" s="582"/>
      <c r="E107" s="582"/>
      <c r="F107" s="582"/>
      <c r="G107" s="582"/>
      <c r="H107" s="236" t="s">
        <v>303</v>
      </c>
      <c r="I107" s="237" t="s">
        <v>374</v>
      </c>
      <c r="J107" s="582"/>
      <c r="K107" s="582"/>
      <c r="L107" s="582"/>
      <c r="M107" s="583"/>
      <c r="N107" s="583"/>
      <c r="O107" s="583"/>
      <c r="P107" s="583"/>
      <c r="Q107" s="582"/>
      <c r="R107" s="582"/>
    </row>
    <row r="108" spans="1:18" ht="47.25" x14ac:dyDescent="0.25">
      <c r="A108" s="584"/>
      <c r="B108" s="584"/>
      <c r="C108" s="584"/>
      <c r="D108" s="582"/>
      <c r="E108" s="582"/>
      <c r="F108" s="582"/>
      <c r="G108" s="582"/>
      <c r="H108" s="236" t="s">
        <v>330</v>
      </c>
      <c r="I108" s="237" t="s">
        <v>395</v>
      </c>
      <c r="J108" s="582"/>
      <c r="K108" s="582"/>
      <c r="L108" s="582"/>
      <c r="M108" s="583"/>
      <c r="N108" s="583"/>
      <c r="O108" s="583"/>
      <c r="P108" s="583"/>
      <c r="Q108" s="582"/>
      <c r="R108" s="582"/>
    </row>
    <row r="109" spans="1:18" ht="47.25" x14ac:dyDescent="0.25">
      <c r="A109" s="576"/>
      <c r="B109" s="576"/>
      <c r="C109" s="576"/>
      <c r="D109" s="578"/>
      <c r="E109" s="578"/>
      <c r="F109" s="578"/>
      <c r="G109" s="578"/>
      <c r="H109" s="236" t="s">
        <v>353</v>
      </c>
      <c r="I109" s="237" t="s">
        <v>215</v>
      </c>
      <c r="J109" s="578"/>
      <c r="K109" s="578"/>
      <c r="L109" s="582"/>
      <c r="M109" s="581"/>
      <c r="N109" s="581"/>
      <c r="O109" s="581"/>
      <c r="P109" s="581"/>
      <c r="Q109" s="578"/>
      <c r="R109" s="578"/>
    </row>
    <row r="110" spans="1:18" ht="31.5" x14ac:dyDescent="0.25">
      <c r="A110" s="575">
        <v>35</v>
      </c>
      <c r="B110" s="575" t="s">
        <v>55</v>
      </c>
      <c r="C110" s="575">
        <v>2.2999999999999998</v>
      </c>
      <c r="D110" s="577">
        <v>10</v>
      </c>
      <c r="E110" s="577" t="s">
        <v>1583</v>
      </c>
      <c r="F110" s="577" t="s">
        <v>1584</v>
      </c>
      <c r="G110" s="577" t="s">
        <v>1585</v>
      </c>
      <c r="H110" s="236" t="s">
        <v>1586</v>
      </c>
      <c r="I110" s="237" t="s">
        <v>215</v>
      </c>
      <c r="J110" s="577" t="s">
        <v>1587</v>
      </c>
      <c r="K110" s="577"/>
      <c r="L110" s="577" t="s">
        <v>58</v>
      </c>
      <c r="M110" s="580"/>
      <c r="N110" s="580">
        <v>112066.48</v>
      </c>
      <c r="O110" s="580"/>
      <c r="P110" s="580">
        <v>68530</v>
      </c>
      <c r="Q110" s="577" t="s">
        <v>403</v>
      </c>
      <c r="R110" s="577" t="s">
        <v>404</v>
      </c>
    </row>
    <row r="111" spans="1:18" ht="15.75" x14ac:dyDescent="0.25">
      <c r="A111" s="584"/>
      <c r="B111" s="584"/>
      <c r="C111" s="584"/>
      <c r="D111" s="582"/>
      <c r="E111" s="582"/>
      <c r="F111" s="582"/>
      <c r="G111" s="582"/>
      <c r="H111" s="236" t="s">
        <v>405</v>
      </c>
      <c r="I111" s="237" t="s">
        <v>406</v>
      </c>
      <c r="J111" s="582"/>
      <c r="K111" s="582"/>
      <c r="L111" s="582"/>
      <c r="M111" s="583"/>
      <c r="N111" s="583"/>
      <c r="O111" s="583"/>
      <c r="P111" s="583"/>
      <c r="Q111" s="582"/>
      <c r="R111" s="582"/>
    </row>
    <row r="112" spans="1:18" ht="15.75" x14ac:dyDescent="0.25">
      <c r="A112" s="584"/>
      <c r="B112" s="584"/>
      <c r="C112" s="584"/>
      <c r="D112" s="582"/>
      <c r="E112" s="582"/>
      <c r="F112" s="582"/>
      <c r="G112" s="582"/>
      <c r="H112" s="236" t="s">
        <v>407</v>
      </c>
      <c r="I112" s="237" t="s">
        <v>1588</v>
      </c>
      <c r="J112" s="582"/>
      <c r="K112" s="582"/>
      <c r="L112" s="582"/>
      <c r="M112" s="583"/>
      <c r="N112" s="583"/>
      <c r="O112" s="583"/>
      <c r="P112" s="583"/>
      <c r="Q112" s="582"/>
      <c r="R112" s="582"/>
    </row>
    <row r="113" spans="1:18" ht="15.75" x14ac:dyDescent="0.25">
      <c r="A113" s="584"/>
      <c r="B113" s="584"/>
      <c r="C113" s="584"/>
      <c r="D113" s="582"/>
      <c r="E113" s="582"/>
      <c r="F113" s="582"/>
      <c r="G113" s="582"/>
      <c r="H113" s="236" t="s">
        <v>409</v>
      </c>
      <c r="I113" s="237" t="s">
        <v>519</v>
      </c>
      <c r="J113" s="582"/>
      <c r="K113" s="582"/>
      <c r="L113" s="582"/>
      <c r="M113" s="583"/>
      <c r="N113" s="583"/>
      <c r="O113" s="583"/>
      <c r="P113" s="583"/>
      <c r="Q113" s="582"/>
      <c r="R113" s="582"/>
    </row>
    <row r="114" spans="1:18" ht="15.75" x14ac:dyDescent="0.25">
      <c r="A114" s="584"/>
      <c r="B114" s="584"/>
      <c r="C114" s="584"/>
      <c r="D114" s="582"/>
      <c r="E114" s="582"/>
      <c r="F114" s="582"/>
      <c r="G114" s="582"/>
      <c r="H114" s="238" t="s">
        <v>363</v>
      </c>
      <c r="I114" s="237" t="s">
        <v>713</v>
      </c>
      <c r="J114" s="582"/>
      <c r="K114" s="582"/>
      <c r="L114" s="582"/>
      <c r="M114" s="583"/>
      <c r="N114" s="583"/>
      <c r="O114" s="583"/>
      <c r="P114" s="583"/>
      <c r="Q114" s="582"/>
      <c r="R114" s="582"/>
    </row>
    <row r="115" spans="1:18" ht="31.5" x14ac:dyDescent="0.25">
      <c r="A115" s="584"/>
      <c r="B115" s="584"/>
      <c r="C115" s="584"/>
      <c r="D115" s="582"/>
      <c r="E115" s="582"/>
      <c r="F115" s="582"/>
      <c r="G115" s="582"/>
      <c r="H115" s="236" t="s">
        <v>159</v>
      </c>
      <c r="I115" s="237" t="s">
        <v>1589</v>
      </c>
      <c r="J115" s="582"/>
      <c r="K115" s="582"/>
      <c r="L115" s="582"/>
      <c r="M115" s="583"/>
      <c r="N115" s="583"/>
      <c r="O115" s="583"/>
      <c r="P115" s="583"/>
      <c r="Q115" s="582"/>
      <c r="R115" s="582"/>
    </row>
    <row r="116" spans="1:18" ht="15.75" x14ac:dyDescent="0.25">
      <c r="A116" s="575">
        <v>36</v>
      </c>
      <c r="B116" s="575" t="s">
        <v>55</v>
      </c>
      <c r="C116" s="575">
        <v>2</v>
      </c>
      <c r="D116" s="577">
        <v>10</v>
      </c>
      <c r="E116" s="577" t="s">
        <v>1590</v>
      </c>
      <c r="F116" s="577" t="s">
        <v>1591</v>
      </c>
      <c r="G116" s="577" t="s">
        <v>1592</v>
      </c>
      <c r="H116" s="236" t="s">
        <v>41</v>
      </c>
      <c r="I116" s="237" t="s">
        <v>1593</v>
      </c>
      <c r="J116" s="577" t="s">
        <v>1594</v>
      </c>
      <c r="K116" s="577"/>
      <c r="L116" s="579" t="s">
        <v>58</v>
      </c>
      <c r="M116" s="580"/>
      <c r="N116" s="580">
        <v>50694.8</v>
      </c>
      <c r="O116" s="580"/>
      <c r="P116" s="580">
        <v>43724.3</v>
      </c>
      <c r="Q116" s="577" t="s">
        <v>1577</v>
      </c>
      <c r="R116" s="577" t="s">
        <v>1578</v>
      </c>
    </row>
    <row r="117" spans="1:18" ht="31.5" x14ac:dyDescent="0.25">
      <c r="A117" s="584"/>
      <c r="B117" s="584"/>
      <c r="C117" s="584"/>
      <c r="D117" s="582"/>
      <c r="E117" s="582"/>
      <c r="F117" s="582"/>
      <c r="G117" s="582"/>
      <c r="H117" s="236" t="s">
        <v>1595</v>
      </c>
      <c r="I117" s="237" t="s">
        <v>1596</v>
      </c>
      <c r="J117" s="582"/>
      <c r="K117" s="582"/>
      <c r="L117" s="579"/>
      <c r="M117" s="583"/>
      <c r="N117" s="583"/>
      <c r="O117" s="583"/>
      <c r="P117" s="583"/>
      <c r="Q117" s="582"/>
      <c r="R117" s="582"/>
    </row>
    <row r="118" spans="1:18" ht="31.5" x14ac:dyDescent="0.25">
      <c r="A118" s="584"/>
      <c r="B118" s="584"/>
      <c r="C118" s="584"/>
      <c r="D118" s="582"/>
      <c r="E118" s="582"/>
      <c r="F118" s="582"/>
      <c r="G118" s="582"/>
      <c r="H118" s="236" t="s">
        <v>1586</v>
      </c>
      <c r="I118" s="237" t="s">
        <v>374</v>
      </c>
      <c r="J118" s="582"/>
      <c r="K118" s="582"/>
      <c r="L118" s="579"/>
      <c r="M118" s="583"/>
      <c r="N118" s="583"/>
      <c r="O118" s="583"/>
      <c r="P118" s="583"/>
      <c r="Q118" s="582"/>
      <c r="R118" s="582"/>
    </row>
    <row r="119" spans="1:18" ht="15.75" x14ac:dyDescent="0.25">
      <c r="A119" s="584"/>
      <c r="B119" s="584"/>
      <c r="C119" s="584"/>
      <c r="D119" s="582"/>
      <c r="E119" s="582"/>
      <c r="F119" s="582"/>
      <c r="G119" s="582"/>
      <c r="H119" s="236" t="s">
        <v>1597</v>
      </c>
      <c r="I119" s="237" t="s">
        <v>374</v>
      </c>
      <c r="J119" s="582"/>
      <c r="K119" s="582"/>
      <c r="L119" s="579"/>
      <c r="M119" s="583"/>
      <c r="N119" s="583"/>
      <c r="O119" s="583"/>
      <c r="P119" s="583"/>
      <c r="Q119" s="582"/>
      <c r="R119" s="582"/>
    </row>
    <row r="120" spans="1:18" ht="15.75" x14ac:dyDescent="0.25">
      <c r="A120" s="576"/>
      <c r="B120" s="576"/>
      <c r="C120" s="576"/>
      <c r="D120" s="578"/>
      <c r="E120" s="578"/>
      <c r="F120" s="578"/>
      <c r="G120" s="578"/>
      <c r="H120" s="236" t="s">
        <v>405</v>
      </c>
      <c r="I120" s="237" t="s">
        <v>1598</v>
      </c>
      <c r="J120" s="578"/>
      <c r="K120" s="578"/>
      <c r="L120" s="579"/>
      <c r="M120" s="581"/>
      <c r="N120" s="581"/>
      <c r="O120" s="581"/>
      <c r="P120" s="581"/>
      <c r="Q120" s="578"/>
      <c r="R120" s="578"/>
    </row>
    <row r="121" spans="1:18" ht="15.75" x14ac:dyDescent="0.25">
      <c r="A121" s="575">
        <v>37</v>
      </c>
      <c r="B121" s="575" t="s">
        <v>38</v>
      </c>
      <c r="C121" s="575">
        <v>5</v>
      </c>
      <c r="D121" s="577">
        <v>11</v>
      </c>
      <c r="E121" s="577" t="s">
        <v>1599</v>
      </c>
      <c r="F121" s="577" t="s">
        <v>1600</v>
      </c>
      <c r="G121" s="577" t="s">
        <v>128</v>
      </c>
      <c r="H121" s="238" t="s">
        <v>363</v>
      </c>
      <c r="I121" s="237" t="s">
        <v>215</v>
      </c>
      <c r="J121" s="577" t="s">
        <v>1601</v>
      </c>
      <c r="K121" s="577"/>
      <c r="L121" s="579" t="s">
        <v>58</v>
      </c>
      <c r="M121" s="580"/>
      <c r="N121" s="580">
        <v>21067.599999999999</v>
      </c>
      <c r="O121" s="580"/>
      <c r="P121" s="580">
        <v>9650</v>
      </c>
      <c r="Q121" s="577" t="s">
        <v>337</v>
      </c>
      <c r="R121" s="577" t="s">
        <v>338</v>
      </c>
    </row>
    <row r="122" spans="1:18" ht="31.5" x14ac:dyDescent="0.25">
      <c r="A122" s="576"/>
      <c r="B122" s="576"/>
      <c r="C122" s="576"/>
      <c r="D122" s="578"/>
      <c r="E122" s="578"/>
      <c r="F122" s="578"/>
      <c r="G122" s="578"/>
      <c r="H122" s="236" t="s">
        <v>159</v>
      </c>
      <c r="I122" s="237" t="s">
        <v>819</v>
      </c>
      <c r="J122" s="578"/>
      <c r="K122" s="578"/>
      <c r="L122" s="579"/>
      <c r="M122" s="581"/>
      <c r="N122" s="581"/>
      <c r="O122" s="581"/>
      <c r="P122" s="581"/>
      <c r="Q122" s="578"/>
      <c r="R122" s="578"/>
    </row>
    <row r="123" spans="1:18" ht="31.5" x14ac:dyDescent="0.25">
      <c r="A123" s="575">
        <v>38</v>
      </c>
      <c r="B123" s="575" t="s">
        <v>70</v>
      </c>
      <c r="C123" s="575">
        <v>5</v>
      </c>
      <c r="D123" s="577">
        <v>11</v>
      </c>
      <c r="E123" s="577" t="s">
        <v>1602</v>
      </c>
      <c r="F123" s="577" t="s">
        <v>1603</v>
      </c>
      <c r="G123" s="577" t="s">
        <v>65</v>
      </c>
      <c r="H123" s="236" t="s">
        <v>303</v>
      </c>
      <c r="I123" s="237" t="s">
        <v>215</v>
      </c>
      <c r="J123" s="577" t="s">
        <v>1604</v>
      </c>
      <c r="K123" s="577"/>
      <c r="L123" s="579" t="s">
        <v>58</v>
      </c>
      <c r="M123" s="580"/>
      <c r="N123" s="580">
        <v>70400</v>
      </c>
      <c r="O123" s="580"/>
      <c r="P123" s="580">
        <v>55000</v>
      </c>
      <c r="Q123" s="577" t="s">
        <v>1605</v>
      </c>
      <c r="R123" s="577" t="s">
        <v>1606</v>
      </c>
    </row>
    <row r="124" spans="1:18" ht="47.25" x14ac:dyDescent="0.25">
      <c r="A124" s="576"/>
      <c r="B124" s="576"/>
      <c r="C124" s="576"/>
      <c r="D124" s="578"/>
      <c r="E124" s="578"/>
      <c r="F124" s="578"/>
      <c r="G124" s="578"/>
      <c r="H124" s="236" t="s">
        <v>330</v>
      </c>
      <c r="I124" s="237" t="s">
        <v>1551</v>
      </c>
      <c r="J124" s="578"/>
      <c r="K124" s="578"/>
      <c r="L124" s="579"/>
      <c r="M124" s="581"/>
      <c r="N124" s="581"/>
      <c r="O124" s="581"/>
      <c r="P124" s="581"/>
      <c r="Q124" s="578"/>
      <c r="R124" s="578"/>
    </row>
    <row r="125" spans="1:18" ht="15.75" x14ac:dyDescent="0.25">
      <c r="A125" s="575">
        <v>39</v>
      </c>
      <c r="B125" s="575" t="s">
        <v>70</v>
      </c>
      <c r="C125" s="575">
        <v>5</v>
      </c>
      <c r="D125" s="577">
        <v>11</v>
      </c>
      <c r="E125" s="577" t="s">
        <v>1607</v>
      </c>
      <c r="F125" s="577" t="s">
        <v>1608</v>
      </c>
      <c r="G125" s="577" t="s">
        <v>1609</v>
      </c>
      <c r="H125" s="236" t="s">
        <v>41</v>
      </c>
      <c r="I125" s="237" t="s">
        <v>519</v>
      </c>
      <c r="J125" s="577" t="s">
        <v>1610</v>
      </c>
      <c r="K125" s="577"/>
      <c r="L125" s="579" t="s">
        <v>58</v>
      </c>
      <c r="M125" s="580"/>
      <c r="N125" s="580">
        <v>20387.23</v>
      </c>
      <c r="O125" s="580"/>
      <c r="P125" s="580">
        <v>18448.63</v>
      </c>
      <c r="Q125" s="577" t="s">
        <v>1611</v>
      </c>
      <c r="R125" s="577" t="s">
        <v>385</v>
      </c>
    </row>
    <row r="126" spans="1:18" ht="31.5" x14ac:dyDescent="0.25">
      <c r="A126" s="584"/>
      <c r="B126" s="584"/>
      <c r="C126" s="584"/>
      <c r="D126" s="582"/>
      <c r="E126" s="582"/>
      <c r="F126" s="582"/>
      <c r="G126" s="582"/>
      <c r="H126" s="236" t="s">
        <v>95</v>
      </c>
      <c r="I126" s="237" t="s">
        <v>1596</v>
      </c>
      <c r="J126" s="582"/>
      <c r="K126" s="582"/>
      <c r="L126" s="579"/>
      <c r="M126" s="583"/>
      <c r="N126" s="583"/>
      <c r="O126" s="583"/>
      <c r="P126" s="583"/>
      <c r="Q126" s="582"/>
      <c r="R126" s="582"/>
    </row>
    <row r="127" spans="1:18" ht="47.25" x14ac:dyDescent="0.25">
      <c r="A127" s="584"/>
      <c r="B127" s="584"/>
      <c r="C127" s="584"/>
      <c r="D127" s="582"/>
      <c r="E127" s="582"/>
      <c r="F127" s="582"/>
      <c r="G127" s="582"/>
      <c r="H127" s="236" t="s">
        <v>1552</v>
      </c>
      <c r="I127" s="237" t="s">
        <v>215</v>
      </c>
      <c r="J127" s="582"/>
      <c r="K127" s="582"/>
      <c r="L127" s="579"/>
      <c r="M127" s="583"/>
      <c r="N127" s="583"/>
      <c r="O127" s="583"/>
      <c r="P127" s="583"/>
      <c r="Q127" s="582"/>
      <c r="R127" s="582"/>
    </row>
    <row r="128" spans="1:18" ht="94.5" x14ac:dyDescent="0.25">
      <c r="A128" s="576"/>
      <c r="B128" s="576"/>
      <c r="C128" s="576"/>
      <c r="D128" s="578"/>
      <c r="E128" s="578"/>
      <c r="F128" s="578"/>
      <c r="G128" s="578"/>
      <c r="H128" s="236" t="s">
        <v>520</v>
      </c>
      <c r="I128" s="237" t="s">
        <v>850</v>
      </c>
      <c r="J128" s="578"/>
      <c r="K128" s="578"/>
      <c r="L128" s="579"/>
      <c r="M128" s="581"/>
      <c r="N128" s="581"/>
      <c r="O128" s="581"/>
      <c r="P128" s="581"/>
      <c r="Q128" s="578"/>
      <c r="R128" s="578"/>
    </row>
    <row r="129" spans="1:18" ht="47.25" x14ac:dyDescent="0.25">
      <c r="A129" s="575">
        <v>40</v>
      </c>
      <c r="B129" s="575" t="s">
        <v>70</v>
      </c>
      <c r="C129" s="575">
        <v>5</v>
      </c>
      <c r="D129" s="577">
        <v>11</v>
      </c>
      <c r="E129" s="577" t="s">
        <v>1612</v>
      </c>
      <c r="F129" s="577" t="s">
        <v>1613</v>
      </c>
      <c r="G129" s="577" t="s">
        <v>1614</v>
      </c>
      <c r="H129" s="236" t="s">
        <v>1355</v>
      </c>
      <c r="I129" s="237" t="s">
        <v>364</v>
      </c>
      <c r="J129" s="577" t="s">
        <v>1615</v>
      </c>
      <c r="K129" s="577"/>
      <c r="L129" s="579" t="s">
        <v>58</v>
      </c>
      <c r="M129" s="580"/>
      <c r="N129" s="580">
        <v>22289</v>
      </c>
      <c r="O129" s="580"/>
      <c r="P129" s="580">
        <v>19689</v>
      </c>
      <c r="Q129" s="577" t="s">
        <v>1616</v>
      </c>
      <c r="R129" s="577" t="s">
        <v>1617</v>
      </c>
    </row>
    <row r="130" spans="1:18" ht="47.25" x14ac:dyDescent="0.25">
      <c r="A130" s="576"/>
      <c r="B130" s="576"/>
      <c r="C130" s="576"/>
      <c r="D130" s="578"/>
      <c r="E130" s="578"/>
      <c r="F130" s="578"/>
      <c r="G130" s="578"/>
      <c r="H130" s="236" t="s">
        <v>1618</v>
      </c>
      <c r="I130" s="237" t="s">
        <v>1619</v>
      </c>
      <c r="J130" s="578"/>
      <c r="K130" s="578"/>
      <c r="L130" s="579"/>
      <c r="M130" s="581"/>
      <c r="N130" s="581"/>
      <c r="O130" s="581"/>
      <c r="P130" s="581"/>
      <c r="Q130" s="578"/>
      <c r="R130" s="578"/>
    </row>
    <row r="131" spans="1:18" ht="15.75" x14ac:dyDescent="0.25">
      <c r="A131" s="575">
        <v>41</v>
      </c>
      <c r="B131" s="575" t="s">
        <v>38</v>
      </c>
      <c r="C131" s="575">
        <v>5</v>
      </c>
      <c r="D131" s="577">
        <v>11</v>
      </c>
      <c r="E131" s="577" t="s">
        <v>422</v>
      </c>
      <c r="F131" s="577" t="s">
        <v>1620</v>
      </c>
      <c r="G131" s="577" t="s">
        <v>128</v>
      </c>
      <c r="H131" s="238" t="s">
        <v>363</v>
      </c>
      <c r="I131" s="237" t="s">
        <v>215</v>
      </c>
      <c r="J131" s="577" t="s">
        <v>1621</v>
      </c>
      <c r="K131" s="577"/>
      <c r="L131" s="579" t="s">
        <v>94</v>
      </c>
      <c r="M131" s="580"/>
      <c r="N131" s="580">
        <v>18730.55</v>
      </c>
      <c r="O131" s="580"/>
      <c r="P131" s="580">
        <v>15964.15</v>
      </c>
      <c r="Q131" s="577" t="s">
        <v>337</v>
      </c>
      <c r="R131" s="577" t="s">
        <v>338</v>
      </c>
    </row>
    <row r="132" spans="1:18" ht="31.5" x14ac:dyDescent="0.25">
      <c r="A132" s="576"/>
      <c r="B132" s="576"/>
      <c r="C132" s="576"/>
      <c r="D132" s="578"/>
      <c r="E132" s="578"/>
      <c r="F132" s="578"/>
      <c r="G132" s="578"/>
      <c r="H132" s="236" t="s">
        <v>159</v>
      </c>
      <c r="I132" s="237" t="s">
        <v>362</v>
      </c>
      <c r="J132" s="578"/>
      <c r="K132" s="578"/>
      <c r="L132" s="579"/>
      <c r="M132" s="581"/>
      <c r="N132" s="581"/>
      <c r="O132" s="581"/>
      <c r="P132" s="581"/>
      <c r="Q132" s="578"/>
      <c r="R132" s="578"/>
    </row>
    <row r="133" spans="1:18" ht="31.5" x14ac:dyDescent="0.25">
      <c r="A133" s="575">
        <v>42</v>
      </c>
      <c r="B133" s="575" t="s">
        <v>70</v>
      </c>
      <c r="C133" s="575">
        <v>5</v>
      </c>
      <c r="D133" s="577">
        <v>11</v>
      </c>
      <c r="E133" s="577" t="s">
        <v>1622</v>
      </c>
      <c r="F133" s="577" t="s">
        <v>1623</v>
      </c>
      <c r="G133" s="577" t="s">
        <v>1503</v>
      </c>
      <c r="H133" s="236" t="s">
        <v>303</v>
      </c>
      <c r="I133" s="237" t="s">
        <v>215</v>
      </c>
      <c r="J133" s="577" t="s">
        <v>1624</v>
      </c>
      <c r="K133" s="577"/>
      <c r="L133" s="579" t="s">
        <v>58</v>
      </c>
      <c r="M133" s="580"/>
      <c r="N133" s="580">
        <v>70657.5</v>
      </c>
      <c r="O133" s="580"/>
      <c r="P133" s="580">
        <v>56225</v>
      </c>
      <c r="Q133" s="577" t="s">
        <v>1605</v>
      </c>
      <c r="R133" s="577" t="s">
        <v>1606</v>
      </c>
    </row>
    <row r="134" spans="1:18" ht="47.25" x14ac:dyDescent="0.25">
      <c r="A134" s="576"/>
      <c r="B134" s="576"/>
      <c r="C134" s="576"/>
      <c r="D134" s="578"/>
      <c r="E134" s="578"/>
      <c r="F134" s="578"/>
      <c r="G134" s="578"/>
      <c r="H134" s="236" t="s">
        <v>330</v>
      </c>
      <c r="I134" s="237" t="s">
        <v>1625</v>
      </c>
      <c r="J134" s="578"/>
      <c r="K134" s="578"/>
      <c r="L134" s="579"/>
      <c r="M134" s="581"/>
      <c r="N134" s="581"/>
      <c r="O134" s="581"/>
      <c r="P134" s="581"/>
      <c r="Q134" s="578"/>
      <c r="R134" s="578"/>
    </row>
    <row r="135" spans="1:18" ht="15.75" x14ac:dyDescent="0.25">
      <c r="A135" s="575">
        <v>43</v>
      </c>
      <c r="B135" s="575" t="s">
        <v>70</v>
      </c>
      <c r="C135" s="575">
        <v>5</v>
      </c>
      <c r="D135" s="577">
        <v>11</v>
      </c>
      <c r="E135" s="577" t="s">
        <v>1626</v>
      </c>
      <c r="F135" s="577" t="s">
        <v>1627</v>
      </c>
      <c r="G135" s="577" t="s">
        <v>128</v>
      </c>
      <c r="H135" s="238" t="s">
        <v>363</v>
      </c>
      <c r="I135" s="237" t="s">
        <v>215</v>
      </c>
      <c r="J135" s="577" t="s">
        <v>1628</v>
      </c>
      <c r="K135" s="577"/>
      <c r="L135" s="579" t="s">
        <v>58</v>
      </c>
      <c r="M135" s="580"/>
      <c r="N135" s="580">
        <v>19000</v>
      </c>
      <c r="O135" s="580"/>
      <c r="P135" s="580">
        <v>12600</v>
      </c>
      <c r="Q135" s="577" t="s">
        <v>1629</v>
      </c>
      <c r="R135" s="577" t="s">
        <v>1630</v>
      </c>
    </row>
    <row r="136" spans="1:18" ht="31.5" x14ac:dyDescent="0.25">
      <c r="A136" s="576"/>
      <c r="B136" s="576"/>
      <c r="C136" s="576"/>
      <c r="D136" s="578"/>
      <c r="E136" s="578"/>
      <c r="F136" s="578"/>
      <c r="G136" s="578"/>
      <c r="H136" s="236" t="s">
        <v>159</v>
      </c>
      <c r="I136" s="237" t="s">
        <v>308</v>
      </c>
      <c r="J136" s="578"/>
      <c r="K136" s="578"/>
      <c r="L136" s="579"/>
      <c r="M136" s="581"/>
      <c r="N136" s="581"/>
      <c r="O136" s="581"/>
      <c r="P136" s="581"/>
      <c r="Q136" s="578"/>
      <c r="R136" s="578"/>
    </row>
    <row r="137" spans="1:18" ht="15.75" x14ac:dyDescent="0.25">
      <c r="A137" s="575">
        <v>44</v>
      </c>
      <c r="B137" s="575" t="s">
        <v>70</v>
      </c>
      <c r="C137" s="575">
        <v>5</v>
      </c>
      <c r="D137" s="577">
        <v>11</v>
      </c>
      <c r="E137" s="577" t="s">
        <v>1631</v>
      </c>
      <c r="F137" s="577" t="s">
        <v>1632</v>
      </c>
      <c r="G137" s="577" t="s">
        <v>1513</v>
      </c>
      <c r="H137" s="236" t="s">
        <v>41</v>
      </c>
      <c r="I137" s="237" t="s">
        <v>335</v>
      </c>
      <c r="J137" s="577" t="s">
        <v>1633</v>
      </c>
      <c r="K137" s="577"/>
      <c r="L137" s="579" t="s">
        <v>94</v>
      </c>
      <c r="M137" s="580"/>
      <c r="N137" s="580">
        <v>9597.7999999999993</v>
      </c>
      <c r="O137" s="580"/>
      <c r="P137" s="580">
        <v>6116.6</v>
      </c>
      <c r="Q137" s="577" t="s">
        <v>1634</v>
      </c>
      <c r="R137" s="577" t="s">
        <v>1635</v>
      </c>
    </row>
    <row r="138" spans="1:18" ht="31.5" x14ac:dyDescent="0.25">
      <c r="A138" s="576"/>
      <c r="B138" s="576"/>
      <c r="C138" s="576"/>
      <c r="D138" s="578"/>
      <c r="E138" s="578"/>
      <c r="F138" s="578"/>
      <c r="G138" s="578"/>
      <c r="H138" s="236" t="s">
        <v>95</v>
      </c>
      <c r="I138" s="237" t="s">
        <v>1636</v>
      </c>
      <c r="J138" s="578"/>
      <c r="K138" s="578"/>
      <c r="L138" s="579"/>
      <c r="M138" s="581"/>
      <c r="N138" s="581"/>
      <c r="O138" s="581"/>
      <c r="P138" s="581"/>
      <c r="Q138" s="578"/>
      <c r="R138" s="578"/>
    </row>
    <row r="139" spans="1:18" ht="31.5" x14ac:dyDescent="0.25">
      <c r="A139" s="575">
        <v>45</v>
      </c>
      <c r="B139" s="575" t="s">
        <v>1637</v>
      </c>
      <c r="C139" s="575">
        <v>5</v>
      </c>
      <c r="D139" s="577">
        <v>11</v>
      </c>
      <c r="E139" s="577" t="s">
        <v>1638</v>
      </c>
      <c r="F139" s="577" t="s">
        <v>1639</v>
      </c>
      <c r="G139" s="577" t="s">
        <v>1640</v>
      </c>
      <c r="H139" s="236" t="s">
        <v>1586</v>
      </c>
      <c r="I139" s="237" t="s">
        <v>215</v>
      </c>
      <c r="J139" s="577" t="s">
        <v>1641</v>
      </c>
      <c r="K139" s="577"/>
      <c r="L139" s="579" t="s">
        <v>58</v>
      </c>
      <c r="M139" s="580"/>
      <c r="N139" s="580">
        <v>52654.34</v>
      </c>
      <c r="O139" s="580"/>
      <c r="P139" s="580">
        <v>40944.339999999997</v>
      </c>
      <c r="Q139" s="577" t="s">
        <v>1642</v>
      </c>
      <c r="R139" s="577" t="s">
        <v>1643</v>
      </c>
    </row>
    <row r="140" spans="1:18" ht="15.75" x14ac:dyDescent="0.25">
      <c r="A140" s="584"/>
      <c r="B140" s="584"/>
      <c r="C140" s="584"/>
      <c r="D140" s="582"/>
      <c r="E140" s="582"/>
      <c r="F140" s="582"/>
      <c r="G140" s="582"/>
      <c r="H140" s="238" t="s">
        <v>363</v>
      </c>
      <c r="I140" s="237" t="s">
        <v>713</v>
      </c>
      <c r="J140" s="582"/>
      <c r="K140" s="582"/>
      <c r="L140" s="579"/>
      <c r="M140" s="583"/>
      <c r="N140" s="583"/>
      <c r="O140" s="583"/>
      <c r="P140" s="583"/>
      <c r="Q140" s="582"/>
      <c r="R140" s="582"/>
    </row>
    <row r="141" spans="1:18" ht="31.5" x14ac:dyDescent="0.25">
      <c r="A141" s="576"/>
      <c r="B141" s="576"/>
      <c r="C141" s="576"/>
      <c r="D141" s="578"/>
      <c r="E141" s="578"/>
      <c r="F141" s="578"/>
      <c r="G141" s="578"/>
      <c r="H141" s="236" t="s">
        <v>159</v>
      </c>
      <c r="I141" s="237" t="s">
        <v>1644</v>
      </c>
      <c r="J141" s="578"/>
      <c r="K141" s="578"/>
      <c r="L141" s="579"/>
      <c r="M141" s="581"/>
      <c r="N141" s="581"/>
      <c r="O141" s="581"/>
      <c r="P141" s="581"/>
      <c r="Q141" s="578"/>
      <c r="R141" s="578"/>
    </row>
    <row r="142" spans="1:18" ht="31.5" x14ac:dyDescent="0.25">
      <c r="A142" s="575">
        <v>46</v>
      </c>
      <c r="B142" s="575" t="s">
        <v>70</v>
      </c>
      <c r="C142" s="575">
        <v>5</v>
      </c>
      <c r="D142" s="577">
        <v>11</v>
      </c>
      <c r="E142" s="577" t="s">
        <v>1645</v>
      </c>
      <c r="F142" s="577" t="s">
        <v>1646</v>
      </c>
      <c r="G142" s="577" t="s">
        <v>65</v>
      </c>
      <c r="H142" s="236" t="s">
        <v>303</v>
      </c>
      <c r="I142" s="237" t="s">
        <v>215</v>
      </c>
      <c r="J142" s="577" t="s">
        <v>1647</v>
      </c>
      <c r="K142" s="577"/>
      <c r="L142" s="579" t="s">
        <v>94</v>
      </c>
      <c r="M142" s="580"/>
      <c r="N142" s="580">
        <v>24771</v>
      </c>
      <c r="O142" s="580"/>
      <c r="P142" s="580">
        <v>21771</v>
      </c>
      <c r="Q142" s="577" t="s">
        <v>1648</v>
      </c>
      <c r="R142" s="577" t="s">
        <v>1649</v>
      </c>
    </row>
    <row r="143" spans="1:18" ht="47.25" x14ac:dyDescent="0.25">
      <c r="A143" s="576"/>
      <c r="B143" s="576"/>
      <c r="C143" s="576"/>
      <c r="D143" s="578"/>
      <c r="E143" s="578"/>
      <c r="F143" s="578"/>
      <c r="G143" s="578"/>
      <c r="H143" s="236" t="s">
        <v>330</v>
      </c>
      <c r="I143" s="237" t="s">
        <v>1551</v>
      </c>
      <c r="J143" s="578"/>
      <c r="K143" s="578"/>
      <c r="L143" s="579"/>
      <c r="M143" s="581"/>
      <c r="N143" s="581"/>
      <c r="O143" s="581"/>
      <c r="P143" s="581"/>
      <c r="Q143" s="578"/>
      <c r="R143" s="578"/>
    </row>
    <row r="144" spans="1:18" ht="31.5" x14ac:dyDescent="0.25">
      <c r="A144" s="575">
        <v>47</v>
      </c>
      <c r="B144" s="575" t="s">
        <v>70</v>
      </c>
      <c r="C144" s="575">
        <v>5</v>
      </c>
      <c r="D144" s="577">
        <v>11</v>
      </c>
      <c r="E144" s="577" t="s">
        <v>1650</v>
      </c>
      <c r="F144" s="577" t="s">
        <v>1651</v>
      </c>
      <c r="G144" s="577" t="s">
        <v>1652</v>
      </c>
      <c r="H144" s="236" t="s">
        <v>1586</v>
      </c>
      <c r="I144" s="237" t="s">
        <v>215</v>
      </c>
      <c r="J144" s="577" t="s">
        <v>1653</v>
      </c>
      <c r="K144" s="577"/>
      <c r="L144" s="579" t="s">
        <v>58</v>
      </c>
      <c r="M144" s="580"/>
      <c r="N144" s="580">
        <v>12947.96</v>
      </c>
      <c r="O144" s="580"/>
      <c r="P144" s="580">
        <v>12947.96</v>
      </c>
      <c r="Q144" s="577" t="s">
        <v>1654</v>
      </c>
      <c r="R144" s="577" t="s">
        <v>1655</v>
      </c>
    </row>
    <row r="145" spans="1:18" ht="15.75" x14ac:dyDescent="0.25">
      <c r="A145" s="584"/>
      <c r="B145" s="584"/>
      <c r="C145" s="584"/>
      <c r="D145" s="582"/>
      <c r="E145" s="582"/>
      <c r="F145" s="582"/>
      <c r="G145" s="582"/>
      <c r="H145" s="236" t="s">
        <v>1656</v>
      </c>
      <c r="I145" s="237" t="s">
        <v>308</v>
      </c>
      <c r="J145" s="582"/>
      <c r="K145" s="582"/>
      <c r="L145" s="579"/>
      <c r="M145" s="583"/>
      <c r="N145" s="583"/>
      <c r="O145" s="583"/>
      <c r="P145" s="583"/>
      <c r="Q145" s="582"/>
      <c r="R145" s="582"/>
    </row>
    <row r="146" spans="1:18" ht="15.75" x14ac:dyDescent="0.25">
      <c r="A146" s="584"/>
      <c r="B146" s="584"/>
      <c r="C146" s="584"/>
      <c r="D146" s="582"/>
      <c r="E146" s="582"/>
      <c r="F146" s="582"/>
      <c r="G146" s="582"/>
      <c r="H146" s="238" t="s">
        <v>363</v>
      </c>
      <c r="I146" s="237" t="s">
        <v>215</v>
      </c>
      <c r="J146" s="582"/>
      <c r="K146" s="582"/>
      <c r="L146" s="579"/>
      <c r="M146" s="583"/>
      <c r="N146" s="583"/>
      <c r="O146" s="583"/>
      <c r="P146" s="583"/>
      <c r="Q146" s="582"/>
      <c r="R146" s="582"/>
    </row>
    <row r="147" spans="1:18" ht="31.5" x14ac:dyDescent="0.25">
      <c r="A147" s="576"/>
      <c r="B147" s="576"/>
      <c r="C147" s="576"/>
      <c r="D147" s="578"/>
      <c r="E147" s="578"/>
      <c r="F147" s="578"/>
      <c r="G147" s="578"/>
      <c r="H147" s="236" t="s">
        <v>159</v>
      </c>
      <c r="I147" s="237" t="s">
        <v>1551</v>
      </c>
      <c r="J147" s="578"/>
      <c r="K147" s="578"/>
      <c r="L147" s="579"/>
      <c r="M147" s="581"/>
      <c r="N147" s="581"/>
      <c r="O147" s="581"/>
      <c r="P147" s="581"/>
      <c r="Q147" s="578"/>
      <c r="R147" s="578"/>
    </row>
    <row r="148" spans="1:18" ht="15.75" x14ac:dyDescent="0.25">
      <c r="A148" s="575">
        <v>48</v>
      </c>
      <c r="B148" s="575" t="s">
        <v>70</v>
      </c>
      <c r="C148" s="575">
        <v>5</v>
      </c>
      <c r="D148" s="577">
        <v>11</v>
      </c>
      <c r="E148" s="577" t="s">
        <v>1657</v>
      </c>
      <c r="F148" s="577" t="s">
        <v>1658</v>
      </c>
      <c r="G148" s="577" t="s">
        <v>1659</v>
      </c>
      <c r="H148" s="236" t="s">
        <v>41</v>
      </c>
      <c r="I148" s="237" t="s">
        <v>374</v>
      </c>
      <c r="J148" s="577" t="s">
        <v>1660</v>
      </c>
      <c r="K148" s="577"/>
      <c r="L148" s="579" t="s">
        <v>94</v>
      </c>
      <c r="M148" s="580"/>
      <c r="N148" s="580">
        <v>40008</v>
      </c>
      <c r="O148" s="580"/>
      <c r="P148" s="580">
        <v>36408</v>
      </c>
      <c r="Q148" s="577" t="s">
        <v>1661</v>
      </c>
      <c r="R148" s="577" t="s">
        <v>1662</v>
      </c>
    </row>
    <row r="149" spans="1:18" ht="31.5" x14ac:dyDescent="0.25">
      <c r="A149" s="584"/>
      <c r="B149" s="584"/>
      <c r="C149" s="584"/>
      <c r="D149" s="582"/>
      <c r="E149" s="582"/>
      <c r="F149" s="582"/>
      <c r="G149" s="582"/>
      <c r="H149" s="236" t="s">
        <v>1595</v>
      </c>
      <c r="I149" s="237" t="s">
        <v>1596</v>
      </c>
      <c r="J149" s="582"/>
      <c r="K149" s="582"/>
      <c r="L149" s="579"/>
      <c r="M149" s="583"/>
      <c r="N149" s="583"/>
      <c r="O149" s="583"/>
      <c r="P149" s="583"/>
      <c r="Q149" s="582"/>
      <c r="R149" s="582"/>
    </row>
    <row r="150" spans="1:18" ht="31.5" x14ac:dyDescent="0.25">
      <c r="A150" s="584"/>
      <c r="B150" s="584"/>
      <c r="C150" s="584"/>
      <c r="D150" s="582"/>
      <c r="E150" s="582"/>
      <c r="F150" s="582"/>
      <c r="G150" s="582"/>
      <c r="H150" s="236" t="s">
        <v>303</v>
      </c>
      <c r="I150" s="237" t="s">
        <v>215</v>
      </c>
      <c r="J150" s="582"/>
      <c r="K150" s="582"/>
      <c r="L150" s="579"/>
      <c r="M150" s="583"/>
      <c r="N150" s="583"/>
      <c r="O150" s="583"/>
      <c r="P150" s="583"/>
      <c r="Q150" s="582"/>
      <c r="R150" s="582"/>
    </row>
    <row r="151" spans="1:18" ht="47.25" x14ac:dyDescent="0.25">
      <c r="A151" s="576"/>
      <c r="B151" s="576"/>
      <c r="C151" s="576"/>
      <c r="D151" s="578"/>
      <c r="E151" s="578"/>
      <c r="F151" s="578"/>
      <c r="G151" s="578"/>
      <c r="H151" s="236" t="s">
        <v>330</v>
      </c>
      <c r="I151" s="237" t="s">
        <v>378</v>
      </c>
      <c r="J151" s="578"/>
      <c r="K151" s="578"/>
      <c r="L151" s="579"/>
      <c r="M151" s="581"/>
      <c r="N151" s="581"/>
      <c r="O151" s="581"/>
      <c r="P151" s="581"/>
      <c r="Q151" s="578"/>
      <c r="R151" s="578"/>
    </row>
    <row r="152" spans="1:18" ht="31.5" x14ac:dyDescent="0.25">
      <c r="A152" s="575">
        <v>49</v>
      </c>
      <c r="B152" s="575" t="s">
        <v>59</v>
      </c>
      <c r="C152" s="575">
        <v>1</v>
      </c>
      <c r="D152" s="577">
        <v>13</v>
      </c>
      <c r="E152" s="577" t="s">
        <v>1663</v>
      </c>
      <c r="F152" s="577" t="s">
        <v>1664</v>
      </c>
      <c r="G152" s="577" t="s">
        <v>65</v>
      </c>
      <c r="H152" s="236" t="s">
        <v>303</v>
      </c>
      <c r="I152" s="237" t="s">
        <v>215</v>
      </c>
      <c r="J152" s="577" t="s">
        <v>1665</v>
      </c>
      <c r="K152" s="577"/>
      <c r="L152" s="579" t="s">
        <v>94</v>
      </c>
      <c r="M152" s="580"/>
      <c r="N152" s="580">
        <v>29580</v>
      </c>
      <c r="O152" s="580"/>
      <c r="P152" s="580">
        <v>26200</v>
      </c>
      <c r="Q152" s="577" t="s">
        <v>397</v>
      </c>
      <c r="R152" s="577" t="s">
        <v>398</v>
      </c>
    </row>
    <row r="153" spans="1:18" ht="47.25" x14ac:dyDescent="0.25">
      <c r="A153" s="576"/>
      <c r="B153" s="576"/>
      <c r="C153" s="576"/>
      <c r="D153" s="578"/>
      <c r="E153" s="578"/>
      <c r="F153" s="578"/>
      <c r="G153" s="578"/>
      <c r="H153" s="236" t="s">
        <v>330</v>
      </c>
      <c r="I153" s="237" t="s">
        <v>362</v>
      </c>
      <c r="J153" s="578"/>
      <c r="K153" s="578"/>
      <c r="L153" s="579"/>
      <c r="M153" s="581"/>
      <c r="N153" s="581"/>
      <c r="O153" s="581"/>
      <c r="P153" s="581"/>
      <c r="Q153" s="578"/>
      <c r="R153" s="578"/>
    </row>
    <row r="154" spans="1:18" ht="15.75" x14ac:dyDescent="0.25">
      <c r="A154" s="575">
        <v>50</v>
      </c>
      <c r="B154" s="575" t="s">
        <v>55</v>
      </c>
      <c r="C154" s="575">
        <v>1.3</v>
      </c>
      <c r="D154" s="577">
        <v>13</v>
      </c>
      <c r="E154" s="577" t="s">
        <v>1666</v>
      </c>
      <c r="F154" s="577" t="s">
        <v>1667</v>
      </c>
      <c r="G154" s="577" t="s">
        <v>1668</v>
      </c>
      <c r="H154" s="236" t="s">
        <v>340</v>
      </c>
      <c r="I154" s="237" t="s">
        <v>215</v>
      </c>
      <c r="J154" s="577" t="s">
        <v>1669</v>
      </c>
      <c r="K154" s="577"/>
      <c r="L154" s="579" t="s">
        <v>94</v>
      </c>
      <c r="M154" s="580"/>
      <c r="N154" s="580">
        <v>13436.88</v>
      </c>
      <c r="O154" s="580"/>
      <c r="P154" s="580">
        <v>9037.3799999999992</v>
      </c>
      <c r="Q154" s="577" t="s">
        <v>337</v>
      </c>
      <c r="R154" s="577" t="s">
        <v>338</v>
      </c>
    </row>
    <row r="155" spans="1:18" ht="31.5" x14ac:dyDescent="0.25">
      <c r="A155" s="584"/>
      <c r="B155" s="584"/>
      <c r="C155" s="584"/>
      <c r="D155" s="582"/>
      <c r="E155" s="582"/>
      <c r="F155" s="582"/>
      <c r="G155" s="582"/>
      <c r="H155" s="236" t="s">
        <v>50</v>
      </c>
      <c r="I155" s="237" t="s">
        <v>147</v>
      </c>
      <c r="J155" s="582"/>
      <c r="K155" s="582"/>
      <c r="L155" s="579"/>
      <c r="M155" s="583"/>
      <c r="N155" s="583"/>
      <c r="O155" s="583"/>
      <c r="P155" s="583"/>
      <c r="Q155" s="582"/>
      <c r="R155" s="582"/>
    </row>
    <row r="156" spans="1:18" ht="15.75" x14ac:dyDescent="0.25">
      <c r="A156" s="576"/>
      <c r="B156" s="576"/>
      <c r="C156" s="576"/>
      <c r="D156" s="578"/>
      <c r="E156" s="578"/>
      <c r="F156" s="578"/>
      <c r="G156" s="578"/>
      <c r="H156" s="236" t="s">
        <v>1670</v>
      </c>
      <c r="I156" s="237" t="s">
        <v>308</v>
      </c>
      <c r="J156" s="578"/>
      <c r="K156" s="578"/>
      <c r="L156" s="579"/>
      <c r="M156" s="581"/>
      <c r="N156" s="581"/>
      <c r="O156" s="581"/>
      <c r="P156" s="581"/>
      <c r="Q156" s="578"/>
      <c r="R156" s="578"/>
    </row>
    <row r="157" spans="1:18" ht="15.75" x14ac:dyDescent="0.25">
      <c r="A157" s="575">
        <v>51</v>
      </c>
      <c r="B157" s="575" t="s">
        <v>59</v>
      </c>
      <c r="C157" s="575">
        <v>1</v>
      </c>
      <c r="D157" s="577">
        <v>13</v>
      </c>
      <c r="E157" s="577" t="s">
        <v>1671</v>
      </c>
      <c r="F157" s="577" t="s">
        <v>1672</v>
      </c>
      <c r="G157" s="577" t="s">
        <v>1673</v>
      </c>
      <c r="H157" s="236" t="s">
        <v>163</v>
      </c>
      <c r="I157" s="237" t="s">
        <v>374</v>
      </c>
      <c r="J157" s="577" t="s">
        <v>1674</v>
      </c>
      <c r="K157" s="577"/>
      <c r="L157" s="579" t="s">
        <v>58</v>
      </c>
      <c r="M157" s="580"/>
      <c r="N157" s="580">
        <v>59676.69</v>
      </c>
      <c r="O157" s="580"/>
      <c r="P157" s="580">
        <v>49684.35</v>
      </c>
      <c r="Q157" s="577" t="s">
        <v>1675</v>
      </c>
      <c r="R157" s="577" t="s">
        <v>1676</v>
      </c>
    </row>
    <row r="158" spans="1:18" ht="63" x14ac:dyDescent="0.25">
      <c r="A158" s="584"/>
      <c r="B158" s="584"/>
      <c r="C158" s="584"/>
      <c r="D158" s="582"/>
      <c r="E158" s="582"/>
      <c r="F158" s="582"/>
      <c r="G158" s="582"/>
      <c r="H158" s="236" t="s">
        <v>168</v>
      </c>
      <c r="I158" s="237" t="s">
        <v>1677</v>
      </c>
      <c r="J158" s="582"/>
      <c r="K158" s="582"/>
      <c r="L158" s="579"/>
      <c r="M158" s="583"/>
      <c r="N158" s="583"/>
      <c r="O158" s="583"/>
      <c r="P158" s="583"/>
      <c r="Q158" s="582"/>
      <c r="R158" s="582"/>
    </row>
    <row r="159" spans="1:18" ht="47.25" x14ac:dyDescent="0.25">
      <c r="A159" s="584"/>
      <c r="B159" s="584"/>
      <c r="C159" s="584"/>
      <c r="D159" s="582"/>
      <c r="E159" s="582"/>
      <c r="F159" s="582"/>
      <c r="G159" s="582"/>
      <c r="H159" s="236" t="s">
        <v>1552</v>
      </c>
      <c r="I159" s="237" t="s">
        <v>215</v>
      </c>
      <c r="J159" s="582"/>
      <c r="K159" s="582"/>
      <c r="L159" s="579"/>
      <c r="M159" s="583"/>
      <c r="N159" s="583"/>
      <c r="O159" s="583"/>
      <c r="P159" s="583"/>
      <c r="Q159" s="582"/>
      <c r="R159" s="582"/>
    </row>
    <row r="160" spans="1:18" ht="94.5" x14ac:dyDescent="0.25">
      <c r="A160" s="576"/>
      <c r="B160" s="576"/>
      <c r="C160" s="576"/>
      <c r="D160" s="578"/>
      <c r="E160" s="578"/>
      <c r="F160" s="578"/>
      <c r="G160" s="578"/>
      <c r="H160" s="236" t="s">
        <v>520</v>
      </c>
      <c r="I160" s="237" t="s">
        <v>1678</v>
      </c>
      <c r="J160" s="578"/>
      <c r="K160" s="578"/>
      <c r="L160" s="579"/>
      <c r="M160" s="581"/>
      <c r="N160" s="581"/>
      <c r="O160" s="581"/>
      <c r="P160" s="581"/>
      <c r="Q160" s="578"/>
      <c r="R160" s="578"/>
    </row>
    <row r="161" spans="1:18" ht="15.75" x14ac:dyDescent="0.25">
      <c r="A161" s="575">
        <v>52</v>
      </c>
      <c r="B161" s="575" t="s">
        <v>70</v>
      </c>
      <c r="C161" s="575">
        <v>1</v>
      </c>
      <c r="D161" s="577">
        <v>13</v>
      </c>
      <c r="E161" s="577" t="s">
        <v>1679</v>
      </c>
      <c r="F161" s="577" t="s">
        <v>1680</v>
      </c>
      <c r="G161" s="577" t="s">
        <v>1681</v>
      </c>
      <c r="H161" s="236" t="s">
        <v>340</v>
      </c>
      <c r="I161" s="237" t="s">
        <v>215</v>
      </c>
      <c r="J161" s="577" t="s">
        <v>1682</v>
      </c>
      <c r="K161" s="577"/>
      <c r="L161" s="579" t="s">
        <v>58</v>
      </c>
      <c r="M161" s="580"/>
      <c r="N161" s="580">
        <v>172500</v>
      </c>
      <c r="O161" s="580"/>
      <c r="P161" s="580">
        <v>155000</v>
      </c>
      <c r="Q161" s="577" t="s">
        <v>429</v>
      </c>
      <c r="R161" s="577" t="s">
        <v>1683</v>
      </c>
    </row>
    <row r="162" spans="1:18" ht="31.5" x14ac:dyDescent="0.25">
      <c r="A162" s="584"/>
      <c r="B162" s="584"/>
      <c r="C162" s="584"/>
      <c r="D162" s="582"/>
      <c r="E162" s="582"/>
      <c r="F162" s="582"/>
      <c r="G162" s="582"/>
      <c r="H162" s="236" t="s">
        <v>50</v>
      </c>
      <c r="I162" s="237" t="s">
        <v>1684</v>
      </c>
      <c r="J162" s="582"/>
      <c r="K162" s="582"/>
      <c r="L162" s="579"/>
      <c r="M162" s="583"/>
      <c r="N162" s="583"/>
      <c r="O162" s="583"/>
      <c r="P162" s="583"/>
      <c r="Q162" s="582"/>
      <c r="R162" s="582"/>
    </row>
    <row r="163" spans="1:18" ht="47.25" x14ac:dyDescent="0.25">
      <c r="A163" s="584"/>
      <c r="B163" s="584"/>
      <c r="C163" s="584"/>
      <c r="D163" s="582"/>
      <c r="E163" s="582"/>
      <c r="F163" s="582"/>
      <c r="G163" s="582"/>
      <c r="H163" s="236" t="s">
        <v>353</v>
      </c>
      <c r="I163" s="237" t="s">
        <v>215</v>
      </c>
      <c r="J163" s="582"/>
      <c r="K163" s="582"/>
      <c r="L163" s="579"/>
      <c r="M163" s="583"/>
      <c r="N163" s="583"/>
      <c r="O163" s="583"/>
      <c r="P163" s="583"/>
      <c r="Q163" s="582"/>
      <c r="R163" s="582"/>
    </row>
    <row r="164" spans="1:18" ht="47.25" x14ac:dyDescent="0.25">
      <c r="A164" s="584"/>
      <c r="B164" s="584"/>
      <c r="C164" s="584"/>
      <c r="D164" s="582"/>
      <c r="E164" s="582"/>
      <c r="F164" s="582"/>
      <c r="G164" s="582"/>
      <c r="H164" s="236" t="s">
        <v>1526</v>
      </c>
      <c r="I164" s="237" t="s">
        <v>379</v>
      </c>
      <c r="J164" s="582"/>
      <c r="K164" s="582"/>
      <c r="L164" s="579"/>
      <c r="M164" s="583"/>
      <c r="N164" s="583"/>
      <c r="O164" s="583"/>
      <c r="P164" s="583"/>
      <c r="Q164" s="582"/>
      <c r="R164" s="582"/>
    </row>
    <row r="165" spans="1:18" ht="47.25" x14ac:dyDescent="0.25">
      <c r="A165" s="584"/>
      <c r="B165" s="584"/>
      <c r="C165" s="584"/>
      <c r="D165" s="582"/>
      <c r="E165" s="582"/>
      <c r="F165" s="582"/>
      <c r="G165" s="582"/>
      <c r="H165" s="236" t="s">
        <v>1552</v>
      </c>
      <c r="I165" s="237" t="s">
        <v>832</v>
      </c>
      <c r="J165" s="582"/>
      <c r="K165" s="582"/>
      <c r="L165" s="579"/>
      <c r="M165" s="583"/>
      <c r="N165" s="583"/>
      <c r="O165" s="583"/>
      <c r="P165" s="583"/>
      <c r="Q165" s="582"/>
      <c r="R165" s="582"/>
    </row>
    <row r="166" spans="1:18" ht="94.5" x14ac:dyDescent="0.25">
      <c r="A166" s="584"/>
      <c r="B166" s="584"/>
      <c r="C166" s="584"/>
      <c r="D166" s="582"/>
      <c r="E166" s="582"/>
      <c r="F166" s="582"/>
      <c r="G166" s="582"/>
      <c r="H166" s="236" t="s">
        <v>520</v>
      </c>
      <c r="I166" s="237" t="s">
        <v>713</v>
      </c>
      <c r="J166" s="582"/>
      <c r="K166" s="582"/>
      <c r="L166" s="579"/>
      <c r="M166" s="583"/>
      <c r="N166" s="583"/>
      <c r="O166" s="583"/>
      <c r="P166" s="583"/>
      <c r="Q166" s="582"/>
      <c r="R166" s="582"/>
    </row>
    <row r="167" spans="1:18" ht="31.5" x14ac:dyDescent="0.25">
      <c r="A167" s="576"/>
      <c r="B167" s="576"/>
      <c r="C167" s="576"/>
      <c r="D167" s="578"/>
      <c r="E167" s="578"/>
      <c r="F167" s="578"/>
      <c r="G167" s="578"/>
      <c r="H167" s="236" t="s">
        <v>471</v>
      </c>
      <c r="I167" s="237" t="s">
        <v>1685</v>
      </c>
      <c r="J167" s="578"/>
      <c r="K167" s="578"/>
      <c r="L167" s="579"/>
      <c r="M167" s="581"/>
      <c r="N167" s="581"/>
      <c r="O167" s="581"/>
      <c r="P167" s="581"/>
      <c r="Q167" s="578"/>
      <c r="R167" s="578"/>
    </row>
    <row r="168" spans="1:18" ht="47.25" x14ac:dyDescent="0.25">
      <c r="A168" s="575">
        <v>53</v>
      </c>
      <c r="B168" s="575" t="s">
        <v>70</v>
      </c>
      <c r="C168" s="575">
        <v>1.3</v>
      </c>
      <c r="D168" s="577">
        <v>13</v>
      </c>
      <c r="E168" s="577" t="s">
        <v>1686</v>
      </c>
      <c r="F168" s="577" t="s">
        <v>1687</v>
      </c>
      <c r="G168" s="577" t="s">
        <v>125</v>
      </c>
      <c r="H168" s="236" t="s">
        <v>353</v>
      </c>
      <c r="I168" s="237" t="s">
        <v>215</v>
      </c>
      <c r="J168" s="577" t="s">
        <v>1688</v>
      </c>
      <c r="K168" s="577"/>
      <c r="L168" s="579" t="s">
        <v>58</v>
      </c>
      <c r="M168" s="580"/>
      <c r="N168" s="580">
        <v>11582.67</v>
      </c>
      <c r="O168" s="580"/>
      <c r="P168" s="580">
        <v>11582.67</v>
      </c>
      <c r="Q168" s="577" t="s">
        <v>438</v>
      </c>
      <c r="R168" s="577" t="s">
        <v>439</v>
      </c>
    </row>
    <row r="169" spans="1:18" ht="47.25" x14ac:dyDescent="0.25">
      <c r="A169" s="576"/>
      <c r="B169" s="576"/>
      <c r="C169" s="576"/>
      <c r="D169" s="578"/>
      <c r="E169" s="578"/>
      <c r="F169" s="578"/>
      <c r="G169" s="578"/>
      <c r="H169" s="236" t="s">
        <v>1526</v>
      </c>
      <c r="I169" s="237" t="s">
        <v>379</v>
      </c>
      <c r="J169" s="578"/>
      <c r="K169" s="578"/>
      <c r="L169" s="579"/>
      <c r="M169" s="581"/>
      <c r="N169" s="581"/>
      <c r="O169" s="581"/>
      <c r="P169" s="581"/>
      <c r="Q169" s="578"/>
      <c r="R169" s="578"/>
    </row>
    <row r="170" spans="1:18" ht="47.25" x14ac:dyDescent="0.25">
      <c r="A170" s="575">
        <v>54</v>
      </c>
      <c r="B170" s="575" t="s">
        <v>59</v>
      </c>
      <c r="C170" s="575">
        <v>1</v>
      </c>
      <c r="D170" s="577">
        <v>13</v>
      </c>
      <c r="E170" s="577" t="s">
        <v>1689</v>
      </c>
      <c r="F170" s="577" t="s">
        <v>1690</v>
      </c>
      <c r="G170" s="577" t="s">
        <v>125</v>
      </c>
      <c r="H170" s="236" t="s">
        <v>353</v>
      </c>
      <c r="I170" s="237" t="s">
        <v>215</v>
      </c>
      <c r="J170" s="577" t="s">
        <v>1691</v>
      </c>
      <c r="K170" s="577"/>
      <c r="L170" s="579" t="s">
        <v>94</v>
      </c>
      <c r="M170" s="580"/>
      <c r="N170" s="580">
        <v>49200</v>
      </c>
      <c r="O170" s="580"/>
      <c r="P170" s="580">
        <v>49200</v>
      </c>
      <c r="Q170" s="577" t="s">
        <v>1524</v>
      </c>
      <c r="R170" s="577" t="s">
        <v>1525</v>
      </c>
    </row>
    <row r="171" spans="1:18" ht="47.25" x14ac:dyDescent="0.25">
      <c r="A171" s="576"/>
      <c r="B171" s="576"/>
      <c r="C171" s="576"/>
      <c r="D171" s="578"/>
      <c r="E171" s="578"/>
      <c r="F171" s="578"/>
      <c r="G171" s="578"/>
      <c r="H171" s="236" t="s">
        <v>1526</v>
      </c>
      <c r="I171" s="237" t="s">
        <v>354</v>
      </c>
      <c r="J171" s="578"/>
      <c r="K171" s="578"/>
      <c r="L171" s="579"/>
      <c r="M171" s="581"/>
      <c r="N171" s="581"/>
      <c r="O171" s="581"/>
      <c r="P171" s="581"/>
      <c r="Q171" s="578"/>
      <c r="R171" s="578"/>
    </row>
    <row r="172" spans="1:18" x14ac:dyDescent="0.25">
      <c r="A172" s="15"/>
      <c r="B172" s="15"/>
      <c r="C172" s="15"/>
      <c r="D172" s="16"/>
      <c r="E172" s="16"/>
      <c r="F172" s="16"/>
      <c r="G172" s="16"/>
      <c r="H172" s="16"/>
      <c r="I172" s="17"/>
      <c r="J172" s="16"/>
      <c r="L172" s="18"/>
      <c r="M172" s="19"/>
      <c r="N172" s="19"/>
      <c r="O172" s="19"/>
      <c r="P172" s="19"/>
      <c r="Q172" s="16"/>
      <c r="R172" s="16"/>
    </row>
    <row r="173" spans="1:18" x14ac:dyDescent="0.25">
      <c r="M173" s="471"/>
      <c r="N173" s="474" t="s">
        <v>1368</v>
      </c>
      <c r="O173" s="474"/>
      <c r="P173" s="474"/>
    </row>
    <row r="174" spans="1:18" x14ac:dyDescent="0.25">
      <c r="M174" s="472"/>
      <c r="N174" s="474" t="s">
        <v>36</v>
      </c>
      <c r="O174" s="474" t="s">
        <v>0</v>
      </c>
      <c r="P174" s="474"/>
    </row>
    <row r="175" spans="1:18" x14ac:dyDescent="0.25">
      <c r="M175" s="473"/>
      <c r="N175" s="474"/>
      <c r="O175" s="119">
        <v>2020</v>
      </c>
      <c r="P175" s="119">
        <v>2021</v>
      </c>
    </row>
    <row r="176" spans="1:18" x14ac:dyDescent="0.25">
      <c r="M176" s="119" t="s">
        <v>1135</v>
      </c>
      <c r="N176" s="117">
        <v>54</v>
      </c>
      <c r="O176" s="114">
        <f>O7+O9+O11+O13+O16+O22+O23+O28+O30+O26+O35+O41+O43+O45+O47+O51+O53+O54+O55</f>
        <v>747873.65</v>
      </c>
      <c r="P176" s="114">
        <f>P56+P58+P60+P62+P64+P68+P70+P72+P77+P85+P90+P98+P101+P103+P105+P110+P116+P121+P123+P125+P129+P131+P133+P135+P137+P139+P142+P144+P148+P152+P154+P157+P161+P168+P170</f>
        <v>1449753.67</v>
      </c>
    </row>
  </sheetData>
  <mergeCells count="818">
    <mergeCell ref="Q4:Q5"/>
    <mergeCell ref="R4:R5"/>
    <mergeCell ref="G4:G5"/>
    <mergeCell ref="H4:I4"/>
    <mergeCell ref="J4:J5"/>
    <mergeCell ref="K4:L4"/>
    <mergeCell ref="M4:N4"/>
    <mergeCell ref="O4:P4"/>
    <mergeCell ref="G7:G8"/>
    <mergeCell ref="J7:J8"/>
    <mergeCell ref="K7:K8"/>
    <mergeCell ref="L7:L8"/>
    <mergeCell ref="M7:M8"/>
    <mergeCell ref="N7:N8"/>
    <mergeCell ref="O7:O8"/>
    <mergeCell ref="P7:P8"/>
    <mergeCell ref="Q7:Q8"/>
    <mergeCell ref="R7:R8"/>
    <mergeCell ref="J11:J12"/>
    <mergeCell ref="K11:K12"/>
    <mergeCell ref="L11:L12"/>
    <mergeCell ref="M11:M12"/>
    <mergeCell ref="N11:N12"/>
    <mergeCell ref="O11:O12"/>
    <mergeCell ref="F4:F5"/>
    <mergeCell ref="A7:A8"/>
    <mergeCell ref="B7:B8"/>
    <mergeCell ref="C7:C8"/>
    <mergeCell ref="D7:D8"/>
    <mergeCell ref="E7:E8"/>
    <mergeCell ref="F7:F8"/>
    <mergeCell ref="A4:A5"/>
    <mergeCell ref="B4:B5"/>
    <mergeCell ref="C4:C5"/>
    <mergeCell ref="D4:D5"/>
    <mergeCell ref="E4:E5"/>
    <mergeCell ref="Q9:Q10"/>
    <mergeCell ref="R9:R10"/>
    <mergeCell ref="L9:L10"/>
    <mergeCell ref="M9:M10"/>
    <mergeCell ref="N9:N10"/>
    <mergeCell ref="O9:O10"/>
    <mergeCell ref="P9:P10"/>
    <mergeCell ref="A9:A10"/>
    <mergeCell ref="B9:B10"/>
    <mergeCell ref="C9:C10"/>
    <mergeCell ref="D9:D10"/>
    <mergeCell ref="E9:E10"/>
    <mergeCell ref="F9:F10"/>
    <mergeCell ref="G9:G10"/>
    <mergeCell ref="J9:J10"/>
    <mergeCell ref="K9:K10"/>
    <mergeCell ref="R13:R15"/>
    <mergeCell ref="A13:A15"/>
    <mergeCell ref="B13:B15"/>
    <mergeCell ref="C13:C15"/>
    <mergeCell ref="N13:N15"/>
    <mergeCell ref="O13:O15"/>
    <mergeCell ref="P13:P15"/>
    <mergeCell ref="G13:G15"/>
    <mergeCell ref="P11:P12"/>
    <mergeCell ref="Q11:Q12"/>
    <mergeCell ref="D13:D15"/>
    <mergeCell ref="E13:E15"/>
    <mergeCell ref="F13:F15"/>
    <mergeCell ref="A11:A12"/>
    <mergeCell ref="B11:B12"/>
    <mergeCell ref="C11:C12"/>
    <mergeCell ref="D11:D12"/>
    <mergeCell ref="E11:E12"/>
    <mergeCell ref="F11:F12"/>
    <mergeCell ref="Q13:Q15"/>
    <mergeCell ref="J13:J15"/>
    <mergeCell ref="K13:K15"/>
    <mergeCell ref="R11:R12"/>
    <mergeCell ref="G11:G12"/>
    <mergeCell ref="K28:K29"/>
    <mergeCell ref="A26:A27"/>
    <mergeCell ref="B26:B27"/>
    <mergeCell ref="C26:C27"/>
    <mergeCell ref="D26:D27"/>
    <mergeCell ref="E26:E27"/>
    <mergeCell ref="F26:F27"/>
    <mergeCell ref="G26:G27"/>
    <mergeCell ref="J26:J27"/>
    <mergeCell ref="K26:K27"/>
    <mergeCell ref="A28:A29"/>
    <mergeCell ref="B28:B29"/>
    <mergeCell ref="C28:C29"/>
    <mergeCell ref="D28:D29"/>
    <mergeCell ref="E28:E29"/>
    <mergeCell ref="F28:F29"/>
    <mergeCell ref="G28:G29"/>
    <mergeCell ref="J28:J29"/>
    <mergeCell ref="L13:L15"/>
    <mergeCell ref="M13:M15"/>
    <mergeCell ref="M23:M25"/>
    <mergeCell ref="K16:K21"/>
    <mergeCell ref="C16:C21"/>
    <mergeCell ref="D16:D21"/>
    <mergeCell ref="E16:E21"/>
    <mergeCell ref="F23:F25"/>
    <mergeCell ref="G23:G25"/>
    <mergeCell ref="K23:K25"/>
    <mergeCell ref="L23:L25"/>
    <mergeCell ref="M16:M21"/>
    <mergeCell ref="N16:N21"/>
    <mergeCell ref="O16:O21"/>
    <mergeCell ref="P16:P21"/>
    <mergeCell ref="L16:L21"/>
    <mergeCell ref="Q16:Q21"/>
    <mergeCell ref="R16:R21"/>
    <mergeCell ref="A23:A25"/>
    <mergeCell ref="B23:B25"/>
    <mergeCell ref="C23:C25"/>
    <mergeCell ref="D23:D25"/>
    <mergeCell ref="E23:E25"/>
    <mergeCell ref="N23:N25"/>
    <mergeCell ref="O23:O25"/>
    <mergeCell ref="P23:P25"/>
    <mergeCell ref="Q23:Q25"/>
    <mergeCell ref="R23:R25"/>
    <mergeCell ref="A16:A21"/>
    <mergeCell ref="B16:B21"/>
    <mergeCell ref="F16:F21"/>
    <mergeCell ref="G16:G21"/>
    <mergeCell ref="J16:J21"/>
    <mergeCell ref="J23:J25"/>
    <mergeCell ref="L30:L34"/>
    <mergeCell ref="M30:M34"/>
    <mergeCell ref="N30:N34"/>
    <mergeCell ref="O30:O34"/>
    <mergeCell ref="P30:P34"/>
    <mergeCell ref="Q30:Q34"/>
    <mergeCell ref="R30:R34"/>
    <mergeCell ref="A30:A34"/>
    <mergeCell ref="B30:B34"/>
    <mergeCell ref="C30:C34"/>
    <mergeCell ref="D30:D34"/>
    <mergeCell ref="E30:E34"/>
    <mergeCell ref="F30:F34"/>
    <mergeCell ref="G30:G34"/>
    <mergeCell ref="J30:J34"/>
    <mergeCell ref="K30:K34"/>
    <mergeCell ref="P26:P27"/>
    <mergeCell ref="Q26:Q27"/>
    <mergeCell ref="R26:R27"/>
    <mergeCell ref="L28:L29"/>
    <mergeCell ref="M28:M29"/>
    <mergeCell ref="N28:N29"/>
    <mergeCell ref="O28:O29"/>
    <mergeCell ref="P28:P29"/>
    <mergeCell ref="Q28:Q29"/>
    <mergeCell ref="R28:R29"/>
    <mergeCell ref="L26:L27"/>
    <mergeCell ref="M26:M27"/>
    <mergeCell ref="N26:N27"/>
    <mergeCell ref="O26:O27"/>
    <mergeCell ref="L35:L40"/>
    <mergeCell ref="M35:M40"/>
    <mergeCell ref="N35:N40"/>
    <mergeCell ref="O35:O40"/>
    <mergeCell ref="P35:P40"/>
    <mergeCell ref="Q35:Q40"/>
    <mergeCell ref="R35:R40"/>
    <mergeCell ref="A35:A40"/>
    <mergeCell ref="B35:B40"/>
    <mergeCell ref="C35:C40"/>
    <mergeCell ref="D35:D40"/>
    <mergeCell ref="E35:E40"/>
    <mergeCell ref="F35:F40"/>
    <mergeCell ref="G35:G40"/>
    <mergeCell ref="J35:J40"/>
    <mergeCell ref="K35:K40"/>
    <mergeCell ref="N41:N42"/>
    <mergeCell ref="O41:O42"/>
    <mergeCell ref="P41:P42"/>
    <mergeCell ref="Q41:Q42"/>
    <mergeCell ref="R41:R42"/>
    <mergeCell ref="A43:A44"/>
    <mergeCell ref="B43:B44"/>
    <mergeCell ref="C43:C44"/>
    <mergeCell ref="D43:D44"/>
    <mergeCell ref="E43:E44"/>
    <mergeCell ref="F43:F44"/>
    <mergeCell ref="G43:G44"/>
    <mergeCell ref="J43:J44"/>
    <mergeCell ref="K43:K44"/>
    <mergeCell ref="L43:L44"/>
    <mergeCell ref="M43:M44"/>
    <mergeCell ref="N43:N44"/>
    <mergeCell ref="O43:O44"/>
    <mergeCell ref="P43:P44"/>
    <mergeCell ref="Q43:Q44"/>
    <mergeCell ref="R43:R44"/>
    <mergeCell ref="A41:A42"/>
    <mergeCell ref="L41:L42"/>
    <mergeCell ref="B41:B42"/>
    <mergeCell ref="C41:C42"/>
    <mergeCell ref="D41:D42"/>
    <mergeCell ref="E41:E42"/>
    <mergeCell ref="F41:F42"/>
    <mergeCell ref="G41:G42"/>
    <mergeCell ref="J41:J42"/>
    <mergeCell ref="K41:K42"/>
    <mergeCell ref="M45:M46"/>
    <mergeCell ref="M41:M42"/>
    <mergeCell ref="O45:O46"/>
    <mergeCell ref="P45:P46"/>
    <mergeCell ref="Q45:Q46"/>
    <mergeCell ref="R45:R46"/>
    <mergeCell ref="A45:A46"/>
    <mergeCell ref="B45:B46"/>
    <mergeCell ref="C45:C46"/>
    <mergeCell ref="D45:D46"/>
    <mergeCell ref="E45:E46"/>
    <mergeCell ref="F45:F46"/>
    <mergeCell ref="G45:G46"/>
    <mergeCell ref="J45:J46"/>
    <mergeCell ref="K45:K46"/>
    <mergeCell ref="L45:L46"/>
    <mergeCell ref="E47:E50"/>
    <mergeCell ref="F47:F50"/>
    <mergeCell ref="G47:G50"/>
    <mergeCell ref="J47:J50"/>
    <mergeCell ref="K47:K50"/>
    <mergeCell ref="N45:N46"/>
    <mergeCell ref="L47:L50"/>
    <mergeCell ref="M47:M50"/>
    <mergeCell ref="N47:N50"/>
    <mergeCell ref="O47:O50"/>
    <mergeCell ref="P47:P50"/>
    <mergeCell ref="Q47:Q50"/>
    <mergeCell ref="R47:R50"/>
    <mergeCell ref="A51:A52"/>
    <mergeCell ref="B51:B52"/>
    <mergeCell ref="C51:C52"/>
    <mergeCell ref="D51:D52"/>
    <mergeCell ref="E51:E52"/>
    <mergeCell ref="F51:F52"/>
    <mergeCell ref="G51:G52"/>
    <mergeCell ref="J51:J52"/>
    <mergeCell ref="K51:K52"/>
    <mergeCell ref="L51:L52"/>
    <mergeCell ref="M51:M52"/>
    <mergeCell ref="N51:N52"/>
    <mergeCell ref="O51:O52"/>
    <mergeCell ref="P51:P52"/>
    <mergeCell ref="Q51:Q52"/>
    <mergeCell ref="R51:R52"/>
    <mergeCell ref="A47:A50"/>
    <mergeCell ref="B47:B50"/>
    <mergeCell ref="C47:C50"/>
    <mergeCell ref="D47:D50"/>
    <mergeCell ref="A56:A57"/>
    <mergeCell ref="B56:B57"/>
    <mergeCell ref="C56:C57"/>
    <mergeCell ref="D56:D57"/>
    <mergeCell ref="E56:E57"/>
    <mergeCell ref="F56:F57"/>
    <mergeCell ref="G56:G57"/>
    <mergeCell ref="J56:J57"/>
    <mergeCell ref="K56:K57"/>
    <mergeCell ref="A58:A59"/>
    <mergeCell ref="B58:B59"/>
    <mergeCell ref="C58:C59"/>
    <mergeCell ref="D58:D59"/>
    <mergeCell ref="E58:E59"/>
    <mergeCell ref="F58:F59"/>
    <mergeCell ref="G58:G59"/>
    <mergeCell ref="J58:J59"/>
    <mergeCell ref="K58:K59"/>
    <mergeCell ref="L60:L61"/>
    <mergeCell ref="M60:M61"/>
    <mergeCell ref="N60:N61"/>
    <mergeCell ref="O60:O61"/>
    <mergeCell ref="P60:P61"/>
    <mergeCell ref="Q60:Q61"/>
    <mergeCell ref="R60:R61"/>
    <mergeCell ref="L56:L57"/>
    <mergeCell ref="M56:M57"/>
    <mergeCell ref="N56:N57"/>
    <mergeCell ref="O56:O57"/>
    <mergeCell ref="P56:P57"/>
    <mergeCell ref="Q56:Q57"/>
    <mergeCell ref="R56:R57"/>
    <mergeCell ref="L58:L59"/>
    <mergeCell ref="M58:M59"/>
    <mergeCell ref="N58:N59"/>
    <mergeCell ref="O58:O59"/>
    <mergeCell ref="P58:P59"/>
    <mergeCell ref="Q58:Q59"/>
    <mergeCell ref="R58:R59"/>
    <mergeCell ref="A60:A61"/>
    <mergeCell ref="B60:B61"/>
    <mergeCell ref="C60:C61"/>
    <mergeCell ref="D60:D61"/>
    <mergeCell ref="E60:E61"/>
    <mergeCell ref="F60:F61"/>
    <mergeCell ref="G60:G61"/>
    <mergeCell ref="J60:J61"/>
    <mergeCell ref="K60:K61"/>
    <mergeCell ref="M64:M67"/>
    <mergeCell ref="N64:N67"/>
    <mergeCell ref="O64:O67"/>
    <mergeCell ref="P64:P67"/>
    <mergeCell ref="Q64:Q67"/>
    <mergeCell ref="R64:R67"/>
    <mergeCell ref="A62:A63"/>
    <mergeCell ref="B62:B63"/>
    <mergeCell ref="C62:C63"/>
    <mergeCell ref="D62:D63"/>
    <mergeCell ref="E62:E63"/>
    <mergeCell ref="F62:F63"/>
    <mergeCell ref="G62:G63"/>
    <mergeCell ref="J62:J63"/>
    <mergeCell ref="K62:K63"/>
    <mergeCell ref="L62:L63"/>
    <mergeCell ref="M62:M63"/>
    <mergeCell ref="N62:N63"/>
    <mergeCell ref="O62:O63"/>
    <mergeCell ref="P62:P63"/>
    <mergeCell ref="Q62:Q63"/>
    <mergeCell ref="R62:R63"/>
    <mergeCell ref="A64:A67"/>
    <mergeCell ref="B64:B67"/>
    <mergeCell ref="C64:C67"/>
    <mergeCell ref="D64:D67"/>
    <mergeCell ref="E64:E67"/>
    <mergeCell ref="F64:F67"/>
    <mergeCell ref="G64:G67"/>
    <mergeCell ref="J64:J67"/>
    <mergeCell ref="K64:K67"/>
    <mergeCell ref="L70:L71"/>
    <mergeCell ref="C70:C71"/>
    <mergeCell ref="D70:D71"/>
    <mergeCell ref="E70:E71"/>
    <mergeCell ref="F70:F71"/>
    <mergeCell ref="G70:G71"/>
    <mergeCell ref="J70:J71"/>
    <mergeCell ref="K70:K71"/>
    <mergeCell ref="L64:L67"/>
    <mergeCell ref="M70:M71"/>
    <mergeCell ref="N70:N71"/>
    <mergeCell ref="O70:O71"/>
    <mergeCell ref="P70:P71"/>
    <mergeCell ref="Q70:Q71"/>
    <mergeCell ref="R70:R71"/>
    <mergeCell ref="A68:A69"/>
    <mergeCell ref="B68:B69"/>
    <mergeCell ref="C68:C69"/>
    <mergeCell ref="D68:D69"/>
    <mergeCell ref="E68:E69"/>
    <mergeCell ref="F68:F69"/>
    <mergeCell ref="G68:G69"/>
    <mergeCell ref="J68:J69"/>
    <mergeCell ref="K68:K69"/>
    <mergeCell ref="L68:L69"/>
    <mergeCell ref="M68:M69"/>
    <mergeCell ref="N68:N69"/>
    <mergeCell ref="O68:O69"/>
    <mergeCell ref="P68:P69"/>
    <mergeCell ref="Q68:Q69"/>
    <mergeCell ref="R68:R69"/>
    <mergeCell ref="A70:A71"/>
    <mergeCell ref="B70:B71"/>
    <mergeCell ref="M77:M84"/>
    <mergeCell ref="N77:N84"/>
    <mergeCell ref="O77:O84"/>
    <mergeCell ref="P77:P84"/>
    <mergeCell ref="Q77:Q84"/>
    <mergeCell ref="R77:R84"/>
    <mergeCell ref="A72:A76"/>
    <mergeCell ref="B72:B76"/>
    <mergeCell ref="C72:C76"/>
    <mergeCell ref="D72:D76"/>
    <mergeCell ref="E72:E76"/>
    <mergeCell ref="F72:F76"/>
    <mergeCell ref="G72:G76"/>
    <mergeCell ref="J72:J76"/>
    <mergeCell ref="K72:K76"/>
    <mergeCell ref="L72:L76"/>
    <mergeCell ref="M72:M76"/>
    <mergeCell ref="N72:N76"/>
    <mergeCell ref="O72:O76"/>
    <mergeCell ref="P72:P76"/>
    <mergeCell ref="Q72:Q76"/>
    <mergeCell ref="R72:R76"/>
    <mergeCell ref="A77:A84"/>
    <mergeCell ref="B77:B84"/>
    <mergeCell ref="C77:C84"/>
    <mergeCell ref="D77:D84"/>
    <mergeCell ref="E77:E84"/>
    <mergeCell ref="F77:F84"/>
    <mergeCell ref="G77:G84"/>
    <mergeCell ref="J77:J84"/>
    <mergeCell ref="K77:K84"/>
    <mergeCell ref="L90:L97"/>
    <mergeCell ref="C90:C97"/>
    <mergeCell ref="D90:D97"/>
    <mergeCell ref="E90:E97"/>
    <mergeCell ref="F90:F97"/>
    <mergeCell ref="G90:G97"/>
    <mergeCell ref="J90:J97"/>
    <mergeCell ref="K90:K97"/>
    <mergeCell ref="L77:L84"/>
    <mergeCell ref="M90:M97"/>
    <mergeCell ref="N90:N97"/>
    <mergeCell ref="O90:O97"/>
    <mergeCell ref="P90:P97"/>
    <mergeCell ref="Q90:Q97"/>
    <mergeCell ref="R90:R97"/>
    <mergeCell ref="A85:A89"/>
    <mergeCell ref="B85:B89"/>
    <mergeCell ref="C85:C89"/>
    <mergeCell ref="D85:D89"/>
    <mergeCell ref="E85:E89"/>
    <mergeCell ref="F85:F89"/>
    <mergeCell ref="G85:G89"/>
    <mergeCell ref="J85:J89"/>
    <mergeCell ref="K85:K89"/>
    <mergeCell ref="L85:L89"/>
    <mergeCell ref="M85:M89"/>
    <mergeCell ref="N85:N89"/>
    <mergeCell ref="O85:O89"/>
    <mergeCell ref="P85:P89"/>
    <mergeCell ref="Q85:Q89"/>
    <mergeCell ref="R85:R89"/>
    <mergeCell ref="A90:A97"/>
    <mergeCell ref="B90:B97"/>
    <mergeCell ref="M101:M102"/>
    <mergeCell ref="N101:N102"/>
    <mergeCell ref="O101:O102"/>
    <mergeCell ref="P101:P102"/>
    <mergeCell ref="Q101:Q102"/>
    <mergeCell ref="R101:R102"/>
    <mergeCell ref="A98:A100"/>
    <mergeCell ref="B98:B100"/>
    <mergeCell ref="C98:C100"/>
    <mergeCell ref="D98:D100"/>
    <mergeCell ref="E98:E100"/>
    <mergeCell ref="F98:F100"/>
    <mergeCell ref="G98:G100"/>
    <mergeCell ref="J98:J100"/>
    <mergeCell ref="K98:K100"/>
    <mergeCell ref="L98:L100"/>
    <mergeCell ref="M98:M100"/>
    <mergeCell ref="N98:N100"/>
    <mergeCell ref="O98:O100"/>
    <mergeCell ref="P98:P100"/>
    <mergeCell ref="Q98:Q100"/>
    <mergeCell ref="R98:R100"/>
    <mergeCell ref="A101:A102"/>
    <mergeCell ref="B101:B102"/>
    <mergeCell ref="C101:C102"/>
    <mergeCell ref="D101:D102"/>
    <mergeCell ref="E101:E102"/>
    <mergeCell ref="F101:F102"/>
    <mergeCell ref="G101:G102"/>
    <mergeCell ref="J101:J102"/>
    <mergeCell ref="K101:K102"/>
    <mergeCell ref="L105:L109"/>
    <mergeCell ref="C105:C109"/>
    <mergeCell ref="D105:D109"/>
    <mergeCell ref="E105:E109"/>
    <mergeCell ref="F105:F109"/>
    <mergeCell ref="G105:G109"/>
    <mergeCell ref="J105:J109"/>
    <mergeCell ref="K105:K109"/>
    <mergeCell ref="L101:L102"/>
    <mergeCell ref="M105:M109"/>
    <mergeCell ref="N105:N109"/>
    <mergeCell ref="O105:O109"/>
    <mergeCell ref="P105:P109"/>
    <mergeCell ref="Q105:Q109"/>
    <mergeCell ref="R105:R109"/>
    <mergeCell ref="A103:A104"/>
    <mergeCell ref="B103:B104"/>
    <mergeCell ref="C103:C104"/>
    <mergeCell ref="D103:D104"/>
    <mergeCell ref="E103:E104"/>
    <mergeCell ref="F103:F104"/>
    <mergeCell ref="G103:G104"/>
    <mergeCell ref="J103:J104"/>
    <mergeCell ref="K103:K104"/>
    <mergeCell ref="L103:L104"/>
    <mergeCell ref="M103:M104"/>
    <mergeCell ref="N103:N104"/>
    <mergeCell ref="O103:O104"/>
    <mergeCell ref="P103:P104"/>
    <mergeCell ref="Q103:Q104"/>
    <mergeCell ref="R103:R104"/>
    <mergeCell ref="A105:A109"/>
    <mergeCell ref="B105:B109"/>
    <mergeCell ref="M116:M120"/>
    <mergeCell ref="N116:N120"/>
    <mergeCell ref="O116:O120"/>
    <mergeCell ref="P116:P120"/>
    <mergeCell ref="Q116:Q120"/>
    <mergeCell ref="R116:R120"/>
    <mergeCell ref="A110:A115"/>
    <mergeCell ref="B110:B115"/>
    <mergeCell ref="C110:C115"/>
    <mergeCell ref="D110:D115"/>
    <mergeCell ref="E110:E115"/>
    <mergeCell ref="F110:F115"/>
    <mergeCell ref="G110:G115"/>
    <mergeCell ref="J110:J115"/>
    <mergeCell ref="K110:K115"/>
    <mergeCell ref="L110:L115"/>
    <mergeCell ref="M110:M115"/>
    <mergeCell ref="N110:N115"/>
    <mergeCell ref="O110:O115"/>
    <mergeCell ref="P110:P115"/>
    <mergeCell ref="Q110:Q115"/>
    <mergeCell ref="R110:R115"/>
    <mergeCell ref="A116:A120"/>
    <mergeCell ref="B116:B120"/>
    <mergeCell ref="C116:C120"/>
    <mergeCell ref="D116:D120"/>
    <mergeCell ref="E116:E120"/>
    <mergeCell ref="F116:F120"/>
    <mergeCell ref="G116:G120"/>
    <mergeCell ref="J116:J120"/>
    <mergeCell ref="K116:K120"/>
    <mergeCell ref="L123:L124"/>
    <mergeCell ref="C123:C124"/>
    <mergeCell ref="D123:D124"/>
    <mergeCell ref="E123:E124"/>
    <mergeCell ref="F123:F124"/>
    <mergeCell ref="G123:G124"/>
    <mergeCell ref="J123:J124"/>
    <mergeCell ref="K123:K124"/>
    <mergeCell ref="L116:L120"/>
    <mergeCell ref="M123:M124"/>
    <mergeCell ref="N123:N124"/>
    <mergeCell ref="O123:O124"/>
    <mergeCell ref="P123:P124"/>
    <mergeCell ref="Q123:Q124"/>
    <mergeCell ref="R123:R124"/>
    <mergeCell ref="A121:A122"/>
    <mergeCell ref="B121:B122"/>
    <mergeCell ref="C121:C122"/>
    <mergeCell ref="D121:D122"/>
    <mergeCell ref="E121:E122"/>
    <mergeCell ref="F121:F122"/>
    <mergeCell ref="G121:G122"/>
    <mergeCell ref="J121:J122"/>
    <mergeCell ref="K121:K122"/>
    <mergeCell ref="L121:L122"/>
    <mergeCell ref="M121:M122"/>
    <mergeCell ref="N121:N122"/>
    <mergeCell ref="O121:O122"/>
    <mergeCell ref="P121:P122"/>
    <mergeCell ref="Q121:Q122"/>
    <mergeCell ref="R121:R122"/>
    <mergeCell ref="A123:A124"/>
    <mergeCell ref="B123:B124"/>
    <mergeCell ref="M129:M130"/>
    <mergeCell ref="N129:N130"/>
    <mergeCell ref="O129:O130"/>
    <mergeCell ref="P129:P130"/>
    <mergeCell ref="Q129:Q130"/>
    <mergeCell ref="R129:R130"/>
    <mergeCell ref="A125:A128"/>
    <mergeCell ref="B125:B128"/>
    <mergeCell ref="C125:C128"/>
    <mergeCell ref="D125:D128"/>
    <mergeCell ref="E125:E128"/>
    <mergeCell ref="F125:F128"/>
    <mergeCell ref="G125:G128"/>
    <mergeCell ref="J125:J128"/>
    <mergeCell ref="K125:K128"/>
    <mergeCell ref="L125:L128"/>
    <mergeCell ref="M125:M128"/>
    <mergeCell ref="N125:N128"/>
    <mergeCell ref="O125:O128"/>
    <mergeCell ref="P125:P128"/>
    <mergeCell ref="Q125:Q128"/>
    <mergeCell ref="R125:R128"/>
    <mergeCell ref="A129:A130"/>
    <mergeCell ref="B129:B130"/>
    <mergeCell ref="C129:C130"/>
    <mergeCell ref="D129:D130"/>
    <mergeCell ref="E129:E130"/>
    <mergeCell ref="F129:F130"/>
    <mergeCell ref="G129:G130"/>
    <mergeCell ref="J129:J130"/>
    <mergeCell ref="K129:K130"/>
    <mergeCell ref="L133:L134"/>
    <mergeCell ref="C133:C134"/>
    <mergeCell ref="D133:D134"/>
    <mergeCell ref="E133:E134"/>
    <mergeCell ref="F133:F134"/>
    <mergeCell ref="G133:G134"/>
    <mergeCell ref="J133:J134"/>
    <mergeCell ref="K133:K134"/>
    <mergeCell ref="L129:L130"/>
    <mergeCell ref="M133:M134"/>
    <mergeCell ref="N133:N134"/>
    <mergeCell ref="O133:O134"/>
    <mergeCell ref="P133:P134"/>
    <mergeCell ref="Q133:Q134"/>
    <mergeCell ref="R133:R134"/>
    <mergeCell ref="A131:A132"/>
    <mergeCell ref="B131:B132"/>
    <mergeCell ref="C131:C132"/>
    <mergeCell ref="D131:D132"/>
    <mergeCell ref="E131:E132"/>
    <mergeCell ref="F131:F132"/>
    <mergeCell ref="G131:G132"/>
    <mergeCell ref="J131:J132"/>
    <mergeCell ref="K131:K132"/>
    <mergeCell ref="L131:L132"/>
    <mergeCell ref="M131:M132"/>
    <mergeCell ref="N131:N132"/>
    <mergeCell ref="O131:O132"/>
    <mergeCell ref="P131:P132"/>
    <mergeCell ref="Q131:Q132"/>
    <mergeCell ref="R131:R132"/>
    <mergeCell ref="A133:A134"/>
    <mergeCell ref="B133:B134"/>
    <mergeCell ref="M137:M138"/>
    <mergeCell ref="N137:N138"/>
    <mergeCell ref="O137:O138"/>
    <mergeCell ref="P137:P138"/>
    <mergeCell ref="Q137:Q138"/>
    <mergeCell ref="R137:R138"/>
    <mergeCell ref="A135:A136"/>
    <mergeCell ref="B135:B136"/>
    <mergeCell ref="C135:C136"/>
    <mergeCell ref="D135:D136"/>
    <mergeCell ref="E135:E136"/>
    <mergeCell ref="F135:F136"/>
    <mergeCell ref="G135:G136"/>
    <mergeCell ref="J135:J136"/>
    <mergeCell ref="K135:K136"/>
    <mergeCell ref="L135:L136"/>
    <mergeCell ref="M135:M136"/>
    <mergeCell ref="N135:N136"/>
    <mergeCell ref="O135:O136"/>
    <mergeCell ref="P135:P136"/>
    <mergeCell ref="Q135:Q136"/>
    <mergeCell ref="R135:R136"/>
    <mergeCell ref="A137:A138"/>
    <mergeCell ref="B137:B138"/>
    <mergeCell ref="C137:C138"/>
    <mergeCell ref="D137:D138"/>
    <mergeCell ref="E137:E138"/>
    <mergeCell ref="F137:F138"/>
    <mergeCell ref="G137:G138"/>
    <mergeCell ref="J137:J138"/>
    <mergeCell ref="K137:K138"/>
    <mergeCell ref="L142:L143"/>
    <mergeCell ref="C142:C143"/>
    <mergeCell ref="D142:D143"/>
    <mergeCell ref="E142:E143"/>
    <mergeCell ref="F142:F143"/>
    <mergeCell ref="G142:G143"/>
    <mergeCell ref="J142:J143"/>
    <mergeCell ref="K142:K143"/>
    <mergeCell ref="L137:L138"/>
    <mergeCell ref="M142:M143"/>
    <mergeCell ref="N142:N143"/>
    <mergeCell ref="O142:O143"/>
    <mergeCell ref="P142:P143"/>
    <mergeCell ref="Q142:Q143"/>
    <mergeCell ref="R142:R143"/>
    <mergeCell ref="A139:A141"/>
    <mergeCell ref="B139:B141"/>
    <mergeCell ref="C139:C141"/>
    <mergeCell ref="D139:D141"/>
    <mergeCell ref="E139:E141"/>
    <mergeCell ref="F139:F141"/>
    <mergeCell ref="G139:G141"/>
    <mergeCell ref="J139:J141"/>
    <mergeCell ref="K139:K141"/>
    <mergeCell ref="L139:L141"/>
    <mergeCell ref="M139:M141"/>
    <mergeCell ref="N139:N141"/>
    <mergeCell ref="O139:O141"/>
    <mergeCell ref="P139:P141"/>
    <mergeCell ref="Q139:Q141"/>
    <mergeCell ref="R139:R141"/>
    <mergeCell ref="A142:A143"/>
    <mergeCell ref="B142:B143"/>
    <mergeCell ref="M148:M151"/>
    <mergeCell ref="N148:N151"/>
    <mergeCell ref="O148:O151"/>
    <mergeCell ref="P148:P151"/>
    <mergeCell ref="Q148:Q151"/>
    <mergeCell ref="R148:R151"/>
    <mergeCell ref="A144:A147"/>
    <mergeCell ref="B144:B147"/>
    <mergeCell ref="C144:C147"/>
    <mergeCell ref="D144:D147"/>
    <mergeCell ref="E144:E147"/>
    <mergeCell ref="F144:F147"/>
    <mergeCell ref="G144:G147"/>
    <mergeCell ref="J144:J147"/>
    <mergeCell ref="K144:K147"/>
    <mergeCell ref="L144:L147"/>
    <mergeCell ref="M144:M147"/>
    <mergeCell ref="N144:N147"/>
    <mergeCell ref="O144:O147"/>
    <mergeCell ref="P144:P147"/>
    <mergeCell ref="Q144:Q147"/>
    <mergeCell ref="R144:R147"/>
    <mergeCell ref="A148:A151"/>
    <mergeCell ref="B148:B151"/>
    <mergeCell ref="C148:C151"/>
    <mergeCell ref="D148:D151"/>
    <mergeCell ref="E148:E151"/>
    <mergeCell ref="F148:F151"/>
    <mergeCell ref="G148:G151"/>
    <mergeCell ref="J148:J151"/>
    <mergeCell ref="K148:K151"/>
    <mergeCell ref="L154:L156"/>
    <mergeCell ref="C154:C156"/>
    <mergeCell ref="D154:D156"/>
    <mergeCell ref="E154:E156"/>
    <mergeCell ref="F154:F156"/>
    <mergeCell ref="G154:G156"/>
    <mergeCell ref="J154:J156"/>
    <mergeCell ref="K154:K156"/>
    <mergeCell ref="L148:L151"/>
    <mergeCell ref="M154:M156"/>
    <mergeCell ref="N154:N156"/>
    <mergeCell ref="O154:O156"/>
    <mergeCell ref="P154:P156"/>
    <mergeCell ref="Q154:Q156"/>
    <mergeCell ref="R154:R156"/>
    <mergeCell ref="A152:A153"/>
    <mergeCell ref="B152:B153"/>
    <mergeCell ref="C152:C153"/>
    <mergeCell ref="D152:D153"/>
    <mergeCell ref="E152:E153"/>
    <mergeCell ref="F152:F153"/>
    <mergeCell ref="G152:G153"/>
    <mergeCell ref="J152:J153"/>
    <mergeCell ref="K152:K153"/>
    <mergeCell ref="L152:L153"/>
    <mergeCell ref="M152:M153"/>
    <mergeCell ref="N152:N153"/>
    <mergeCell ref="O152:O153"/>
    <mergeCell ref="P152:P153"/>
    <mergeCell ref="Q152:Q153"/>
    <mergeCell ref="R152:R153"/>
    <mergeCell ref="A154:A156"/>
    <mergeCell ref="B154:B156"/>
    <mergeCell ref="R161:R167"/>
    <mergeCell ref="A157:A160"/>
    <mergeCell ref="B157:B160"/>
    <mergeCell ref="C157:C160"/>
    <mergeCell ref="D157:D160"/>
    <mergeCell ref="E157:E160"/>
    <mergeCell ref="F157:F160"/>
    <mergeCell ref="G157:G160"/>
    <mergeCell ref="J157:J160"/>
    <mergeCell ref="K157:K160"/>
    <mergeCell ref="L157:L160"/>
    <mergeCell ref="M157:M160"/>
    <mergeCell ref="N157:N160"/>
    <mergeCell ref="O157:O160"/>
    <mergeCell ref="P157:P160"/>
    <mergeCell ref="Q157:Q160"/>
    <mergeCell ref="R157:R160"/>
    <mergeCell ref="A161:A167"/>
    <mergeCell ref="B161:B167"/>
    <mergeCell ref="C161:C167"/>
    <mergeCell ref="D161:D167"/>
    <mergeCell ref="E161:E167"/>
    <mergeCell ref="F161:F167"/>
    <mergeCell ref="G161:G167"/>
    <mergeCell ref="J161:J167"/>
    <mergeCell ref="K161:K167"/>
    <mergeCell ref="Q170:Q171"/>
    <mergeCell ref="L161:L167"/>
    <mergeCell ref="M161:M167"/>
    <mergeCell ref="N161:N167"/>
    <mergeCell ref="O161:O167"/>
    <mergeCell ref="P161:P167"/>
    <mergeCell ref="Q161:Q167"/>
    <mergeCell ref="R170:R171"/>
    <mergeCell ref="A168:A169"/>
    <mergeCell ref="B168:B169"/>
    <mergeCell ref="C168:C169"/>
    <mergeCell ref="D168:D169"/>
    <mergeCell ref="E168:E169"/>
    <mergeCell ref="F168:F169"/>
    <mergeCell ref="G168:G169"/>
    <mergeCell ref="J168:J169"/>
    <mergeCell ref="K168:K169"/>
    <mergeCell ref="L168:L169"/>
    <mergeCell ref="M168:M169"/>
    <mergeCell ref="N168:N169"/>
    <mergeCell ref="O168:O169"/>
    <mergeCell ref="P168:P169"/>
    <mergeCell ref="Q168:Q169"/>
    <mergeCell ref="R168:R169"/>
    <mergeCell ref="M173:M175"/>
    <mergeCell ref="N173:P173"/>
    <mergeCell ref="N174:N175"/>
    <mergeCell ref="O174:P174"/>
    <mergeCell ref="A170:A171"/>
    <mergeCell ref="B170:B171"/>
    <mergeCell ref="C170:C171"/>
    <mergeCell ref="D170:D171"/>
    <mergeCell ref="E170:E171"/>
    <mergeCell ref="F170:F171"/>
    <mergeCell ref="G170:G171"/>
    <mergeCell ref="J170:J171"/>
    <mergeCell ref="K170:K171"/>
    <mergeCell ref="L170:L171"/>
    <mergeCell ref="M170:M171"/>
    <mergeCell ref="N170:N171"/>
    <mergeCell ref="O170:O171"/>
    <mergeCell ref="P170:P17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8FB65-EB9E-4B70-AAF2-6DC98484F174}">
  <dimension ref="A2:R120"/>
  <sheetViews>
    <sheetView topLeftCell="A109" zoomScale="110" zoomScaleNormal="110" workbookViewId="0">
      <selection activeCell="K122" sqref="K122"/>
    </sheetView>
  </sheetViews>
  <sheetFormatPr defaultColWidth="9.140625" defaultRowHeight="15" x14ac:dyDescent="0.25"/>
  <cols>
    <col min="1" max="1" width="5.5703125" style="120" customWidth="1"/>
    <col min="2" max="2" width="9.140625" style="120"/>
    <col min="3" max="3" width="8.42578125" style="120" customWidth="1"/>
    <col min="4" max="4" width="9.140625" style="120"/>
    <col min="5" max="5" width="19.5703125" style="120" customWidth="1"/>
    <col min="6" max="6" width="58.28515625" style="120" customWidth="1"/>
    <col min="7" max="7" width="10.7109375" style="120" customWidth="1"/>
    <col min="8" max="8" width="20.85546875" style="120" customWidth="1"/>
    <col min="9" max="9" width="9.140625" style="120"/>
    <col min="10" max="10" width="32.5703125" style="120" customWidth="1"/>
    <col min="11" max="12" width="9.140625" style="120"/>
    <col min="13" max="13" width="18.140625" style="120" customWidth="1"/>
    <col min="14" max="14" width="11" style="120" customWidth="1"/>
    <col min="15" max="15" width="14.42578125" style="120" customWidth="1"/>
    <col min="16" max="16" width="12.7109375" style="120" customWidth="1"/>
    <col min="17" max="17" width="14.42578125" style="120" customWidth="1"/>
    <col min="18" max="18" width="14.28515625" style="120" customWidth="1"/>
    <col min="19" max="16384" width="9.140625" style="120"/>
  </cols>
  <sheetData>
    <row r="2" spans="1:18" s="161" customFormat="1" ht="18.75" x14ac:dyDescent="0.3">
      <c r="A2" s="129" t="s">
        <v>3540</v>
      </c>
      <c r="K2" s="617"/>
      <c r="L2" s="617"/>
      <c r="M2" s="617"/>
      <c r="N2" s="617"/>
      <c r="O2" s="617"/>
      <c r="P2" s="617"/>
      <c r="Q2" s="617"/>
      <c r="R2" s="617"/>
    </row>
    <row r="3" spans="1:18" x14ac:dyDescent="0.25">
      <c r="M3" s="121"/>
      <c r="N3" s="121"/>
      <c r="O3" s="121"/>
      <c r="P3" s="121"/>
    </row>
    <row r="4" spans="1:18" ht="38.25" customHeight="1" x14ac:dyDescent="0.25">
      <c r="A4" s="618" t="s">
        <v>1274</v>
      </c>
      <c r="B4" s="620" t="s">
        <v>2</v>
      </c>
      <c r="C4" s="620" t="s">
        <v>3</v>
      </c>
      <c r="D4" s="620" t="s">
        <v>4</v>
      </c>
      <c r="E4" s="620" t="s">
        <v>5</v>
      </c>
      <c r="F4" s="620" t="s">
        <v>6</v>
      </c>
      <c r="G4" s="620" t="s">
        <v>7</v>
      </c>
      <c r="H4" s="622" t="s">
        <v>8</v>
      </c>
      <c r="I4" s="622"/>
      <c r="J4" s="620" t="s">
        <v>9</v>
      </c>
      <c r="K4" s="623" t="s">
        <v>10</v>
      </c>
      <c r="L4" s="624"/>
      <c r="M4" s="625" t="s">
        <v>11</v>
      </c>
      <c r="N4" s="625"/>
      <c r="O4" s="625" t="s">
        <v>12</v>
      </c>
      <c r="P4" s="625"/>
      <c r="Q4" s="620" t="s">
        <v>13</v>
      </c>
      <c r="R4" s="620" t="s">
        <v>14</v>
      </c>
    </row>
    <row r="5" spans="1:18" ht="20.25" customHeight="1" x14ac:dyDescent="0.25">
      <c r="A5" s="619"/>
      <c r="B5" s="621"/>
      <c r="C5" s="621"/>
      <c r="D5" s="621"/>
      <c r="E5" s="621"/>
      <c r="F5" s="621"/>
      <c r="G5" s="621"/>
      <c r="H5" s="383" t="s">
        <v>15</v>
      </c>
      <c r="I5" s="383" t="s">
        <v>16</v>
      </c>
      <c r="J5" s="621"/>
      <c r="K5" s="384">
        <v>2020</v>
      </c>
      <c r="L5" s="384">
        <v>2021</v>
      </c>
      <c r="M5" s="124">
        <v>2020</v>
      </c>
      <c r="N5" s="124">
        <v>2021</v>
      </c>
      <c r="O5" s="124">
        <v>2020</v>
      </c>
      <c r="P5" s="124">
        <v>2021</v>
      </c>
      <c r="Q5" s="621"/>
      <c r="R5" s="621"/>
    </row>
    <row r="6" spans="1:18" x14ac:dyDescent="0.25">
      <c r="A6" s="382" t="s">
        <v>17</v>
      </c>
      <c r="B6" s="383" t="s">
        <v>18</v>
      </c>
      <c r="C6" s="383" t="s">
        <v>19</v>
      </c>
      <c r="D6" s="383" t="s">
        <v>20</v>
      </c>
      <c r="E6" s="382" t="s">
        <v>21</v>
      </c>
      <c r="F6" s="382" t="s">
        <v>22</v>
      </c>
      <c r="G6" s="382" t="s">
        <v>23</v>
      </c>
      <c r="H6" s="383" t="s">
        <v>24</v>
      </c>
      <c r="I6" s="383" t="s">
        <v>25</v>
      </c>
      <c r="J6" s="382" t="s">
        <v>26</v>
      </c>
      <c r="K6" s="384" t="s">
        <v>27</v>
      </c>
      <c r="L6" s="384" t="s">
        <v>28</v>
      </c>
      <c r="M6" s="385" t="s">
        <v>29</v>
      </c>
      <c r="N6" s="385" t="s">
        <v>30</v>
      </c>
      <c r="O6" s="385" t="s">
        <v>31</v>
      </c>
      <c r="P6" s="385" t="s">
        <v>32</v>
      </c>
      <c r="Q6" s="382" t="s">
        <v>33</v>
      </c>
      <c r="R6" s="383" t="s">
        <v>34</v>
      </c>
    </row>
    <row r="7" spans="1:18" ht="60.75" customHeight="1" x14ac:dyDescent="0.25">
      <c r="A7" s="626">
        <v>1</v>
      </c>
      <c r="B7" s="629" t="s">
        <v>215</v>
      </c>
      <c r="C7" s="626">
        <v>1.2</v>
      </c>
      <c r="D7" s="626">
        <v>3</v>
      </c>
      <c r="E7" s="632" t="s">
        <v>452</v>
      </c>
      <c r="F7" s="632" t="s">
        <v>1275</v>
      </c>
      <c r="G7" s="632" t="s">
        <v>460</v>
      </c>
      <c r="H7" s="643" t="s">
        <v>461</v>
      </c>
      <c r="I7" s="649" t="s">
        <v>215</v>
      </c>
      <c r="J7" s="632" t="s">
        <v>458</v>
      </c>
      <c r="K7" s="643" t="s">
        <v>58</v>
      </c>
      <c r="L7" s="643" t="s">
        <v>453</v>
      </c>
      <c r="M7" s="646">
        <f>O7+4000</f>
        <v>20842</v>
      </c>
      <c r="N7" s="643" t="s">
        <v>453</v>
      </c>
      <c r="O7" s="646">
        <v>16842</v>
      </c>
      <c r="P7" s="643" t="s">
        <v>453</v>
      </c>
      <c r="Q7" s="632" t="s">
        <v>454</v>
      </c>
      <c r="R7" s="632" t="s">
        <v>455</v>
      </c>
    </row>
    <row r="8" spans="1:18" ht="36.75" customHeight="1" x14ac:dyDescent="0.25">
      <c r="A8" s="627"/>
      <c r="B8" s="630"/>
      <c r="C8" s="627"/>
      <c r="D8" s="627"/>
      <c r="E8" s="633"/>
      <c r="F8" s="633"/>
      <c r="G8" s="633"/>
      <c r="H8" s="644"/>
      <c r="I8" s="650"/>
      <c r="J8" s="633"/>
      <c r="K8" s="644"/>
      <c r="L8" s="644"/>
      <c r="M8" s="647"/>
      <c r="N8" s="644"/>
      <c r="O8" s="647"/>
      <c r="P8" s="644"/>
      <c r="Q8" s="633"/>
      <c r="R8" s="633"/>
    </row>
    <row r="9" spans="1:18" ht="37.5" customHeight="1" x14ac:dyDescent="0.25">
      <c r="A9" s="627"/>
      <c r="B9" s="630"/>
      <c r="C9" s="627"/>
      <c r="D9" s="627"/>
      <c r="E9" s="633"/>
      <c r="F9" s="633"/>
      <c r="G9" s="633"/>
      <c r="H9" s="644"/>
      <c r="I9" s="650"/>
      <c r="J9" s="633"/>
      <c r="K9" s="644"/>
      <c r="L9" s="644"/>
      <c r="M9" s="647"/>
      <c r="N9" s="644"/>
      <c r="O9" s="647"/>
      <c r="P9" s="644"/>
      <c r="Q9" s="633"/>
      <c r="R9" s="633"/>
    </row>
    <row r="10" spans="1:18" ht="52.5" customHeight="1" x14ac:dyDescent="0.25">
      <c r="A10" s="627"/>
      <c r="B10" s="630"/>
      <c r="C10" s="627"/>
      <c r="D10" s="627"/>
      <c r="E10" s="633"/>
      <c r="F10" s="633"/>
      <c r="G10" s="633"/>
      <c r="H10" s="644"/>
      <c r="I10" s="650"/>
      <c r="J10" s="633"/>
      <c r="K10" s="644"/>
      <c r="L10" s="644"/>
      <c r="M10" s="647"/>
      <c r="N10" s="644"/>
      <c r="O10" s="647"/>
      <c r="P10" s="644"/>
      <c r="Q10" s="633"/>
      <c r="R10" s="633"/>
    </row>
    <row r="11" spans="1:18" ht="56.25" customHeight="1" x14ac:dyDescent="0.25">
      <c r="A11" s="627"/>
      <c r="B11" s="630"/>
      <c r="C11" s="627"/>
      <c r="D11" s="627"/>
      <c r="E11" s="633"/>
      <c r="F11" s="633"/>
      <c r="G11" s="633"/>
      <c r="H11" s="644"/>
      <c r="I11" s="650"/>
      <c r="J11" s="633"/>
      <c r="K11" s="644"/>
      <c r="L11" s="644"/>
      <c r="M11" s="647"/>
      <c r="N11" s="644"/>
      <c r="O11" s="647"/>
      <c r="P11" s="644"/>
      <c r="Q11" s="633"/>
      <c r="R11" s="633"/>
    </row>
    <row r="12" spans="1:18" ht="30" customHeight="1" x14ac:dyDescent="0.25">
      <c r="A12" s="628"/>
      <c r="B12" s="631"/>
      <c r="C12" s="628"/>
      <c r="D12" s="628"/>
      <c r="E12" s="634"/>
      <c r="F12" s="634"/>
      <c r="G12" s="634"/>
      <c r="H12" s="645"/>
      <c r="I12" s="651"/>
      <c r="J12" s="634"/>
      <c r="K12" s="645"/>
      <c r="L12" s="645"/>
      <c r="M12" s="648"/>
      <c r="N12" s="645"/>
      <c r="O12" s="648"/>
      <c r="P12" s="645"/>
      <c r="Q12" s="634"/>
      <c r="R12" s="634"/>
    </row>
    <row r="13" spans="1:18" ht="32.25" customHeight="1" x14ac:dyDescent="0.25">
      <c r="A13" s="635">
        <v>2</v>
      </c>
      <c r="B13" s="638">
        <v>6</v>
      </c>
      <c r="C13" s="638">
        <v>1</v>
      </c>
      <c r="D13" s="639">
        <v>3</v>
      </c>
      <c r="E13" s="639" t="s">
        <v>462</v>
      </c>
      <c r="F13" s="640" t="s">
        <v>463</v>
      </c>
      <c r="G13" s="639" t="s">
        <v>464</v>
      </c>
      <c r="H13" s="380" t="s">
        <v>465</v>
      </c>
      <c r="I13" s="380">
        <v>1</v>
      </c>
      <c r="J13" s="639" t="s">
        <v>466</v>
      </c>
      <c r="K13" s="643" t="s">
        <v>467</v>
      </c>
      <c r="L13" s="643" t="s">
        <v>453</v>
      </c>
      <c r="M13" s="646">
        <f>O13+1984.05</f>
        <v>18880.78</v>
      </c>
      <c r="N13" s="652" t="s">
        <v>453</v>
      </c>
      <c r="O13" s="646">
        <v>16896.73</v>
      </c>
      <c r="P13" s="643" t="s">
        <v>453</v>
      </c>
      <c r="Q13" s="632" t="s">
        <v>468</v>
      </c>
      <c r="R13" s="632" t="s">
        <v>469</v>
      </c>
    </row>
    <row r="14" spans="1:18" ht="135" customHeight="1" x14ac:dyDescent="0.25">
      <c r="A14" s="636"/>
      <c r="B14" s="638"/>
      <c r="C14" s="638"/>
      <c r="D14" s="639"/>
      <c r="E14" s="639"/>
      <c r="F14" s="641"/>
      <c r="G14" s="639"/>
      <c r="H14" s="380" t="s">
        <v>470</v>
      </c>
      <c r="I14" s="380">
        <v>4</v>
      </c>
      <c r="J14" s="639"/>
      <c r="K14" s="644"/>
      <c r="L14" s="644"/>
      <c r="M14" s="647"/>
      <c r="N14" s="653"/>
      <c r="O14" s="647"/>
      <c r="P14" s="644"/>
      <c r="Q14" s="633"/>
      <c r="R14" s="633"/>
    </row>
    <row r="15" spans="1:18" ht="48" customHeight="1" x14ac:dyDescent="0.25">
      <c r="A15" s="637"/>
      <c r="B15" s="638"/>
      <c r="C15" s="638"/>
      <c r="D15" s="639"/>
      <c r="E15" s="639"/>
      <c r="F15" s="642"/>
      <c r="G15" s="639"/>
      <c r="H15" s="380" t="s">
        <v>471</v>
      </c>
      <c r="I15" s="380">
        <v>1000</v>
      </c>
      <c r="J15" s="639"/>
      <c r="K15" s="645"/>
      <c r="L15" s="645"/>
      <c r="M15" s="648"/>
      <c r="N15" s="654"/>
      <c r="O15" s="648"/>
      <c r="P15" s="645"/>
      <c r="Q15" s="634"/>
      <c r="R15" s="634"/>
    </row>
    <row r="16" spans="1:18" ht="76.5" customHeight="1" x14ac:dyDescent="0.25">
      <c r="A16" s="626">
        <v>3</v>
      </c>
      <c r="B16" s="626">
        <v>6</v>
      </c>
      <c r="C16" s="626">
        <v>1</v>
      </c>
      <c r="D16" s="632">
        <v>6</v>
      </c>
      <c r="E16" s="632" t="s">
        <v>472</v>
      </c>
      <c r="F16" s="632" t="s">
        <v>1256</v>
      </c>
      <c r="G16" s="632" t="s">
        <v>460</v>
      </c>
      <c r="H16" s="632" t="s">
        <v>461</v>
      </c>
      <c r="I16" s="632">
        <v>1</v>
      </c>
      <c r="J16" s="632" t="s">
        <v>475</v>
      </c>
      <c r="K16" s="643" t="s">
        <v>58</v>
      </c>
      <c r="L16" s="643" t="s">
        <v>453</v>
      </c>
      <c r="M16" s="646">
        <f>O16+4019.39</f>
        <v>7694.3899999999994</v>
      </c>
      <c r="N16" s="643" t="s">
        <v>453</v>
      </c>
      <c r="O16" s="646">
        <v>3675</v>
      </c>
      <c r="P16" s="643" t="s">
        <v>453</v>
      </c>
      <c r="Q16" s="632" t="s">
        <v>473</v>
      </c>
      <c r="R16" s="632" t="s">
        <v>474</v>
      </c>
    </row>
    <row r="17" spans="1:18" ht="62.25" customHeight="1" x14ac:dyDescent="0.25">
      <c r="A17" s="627"/>
      <c r="B17" s="627"/>
      <c r="C17" s="627"/>
      <c r="D17" s="633"/>
      <c r="E17" s="633"/>
      <c r="F17" s="633"/>
      <c r="G17" s="633"/>
      <c r="H17" s="633"/>
      <c r="I17" s="633"/>
      <c r="J17" s="633"/>
      <c r="K17" s="644"/>
      <c r="L17" s="644"/>
      <c r="M17" s="647"/>
      <c r="N17" s="644"/>
      <c r="O17" s="647"/>
      <c r="P17" s="644"/>
      <c r="Q17" s="633"/>
      <c r="R17" s="633"/>
    </row>
    <row r="18" spans="1:18" ht="92.25" customHeight="1" x14ac:dyDescent="0.25">
      <c r="A18" s="628"/>
      <c r="B18" s="628"/>
      <c r="C18" s="628"/>
      <c r="D18" s="634"/>
      <c r="E18" s="634"/>
      <c r="F18" s="634"/>
      <c r="G18" s="634"/>
      <c r="H18" s="634"/>
      <c r="I18" s="634"/>
      <c r="J18" s="634"/>
      <c r="K18" s="645"/>
      <c r="L18" s="645"/>
      <c r="M18" s="648"/>
      <c r="N18" s="645"/>
      <c r="O18" s="648"/>
      <c r="P18" s="645"/>
      <c r="Q18" s="634"/>
      <c r="R18" s="634"/>
    </row>
    <row r="19" spans="1:18" ht="21" customHeight="1" x14ac:dyDescent="0.25">
      <c r="A19" s="639">
        <v>4</v>
      </c>
      <c r="B19" s="639">
        <v>3</v>
      </c>
      <c r="C19" s="639">
        <v>1</v>
      </c>
      <c r="D19" s="639">
        <v>6</v>
      </c>
      <c r="E19" s="639" t="s">
        <v>476</v>
      </c>
      <c r="F19" s="639" t="s">
        <v>477</v>
      </c>
      <c r="G19" s="639" t="s">
        <v>93</v>
      </c>
      <c r="H19" s="380" t="s">
        <v>478</v>
      </c>
      <c r="I19" s="380">
        <v>5</v>
      </c>
      <c r="J19" s="639" t="s">
        <v>479</v>
      </c>
      <c r="K19" s="639" t="s">
        <v>58</v>
      </c>
      <c r="L19" s="639" t="s">
        <v>453</v>
      </c>
      <c r="M19" s="655">
        <v>64215.93</v>
      </c>
      <c r="N19" s="639" t="s">
        <v>453</v>
      </c>
      <c r="O19" s="658">
        <v>55602.31</v>
      </c>
      <c r="P19" s="639" t="s">
        <v>453</v>
      </c>
      <c r="Q19" s="639" t="s">
        <v>480</v>
      </c>
      <c r="R19" s="639" t="s">
        <v>481</v>
      </c>
    </row>
    <row r="20" spans="1:18" ht="45.75" customHeight="1" x14ac:dyDescent="0.25">
      <c r="A20" s="639"/>
      <c r="B20" s="639"/>
      <c r="C20" s="639"/>
      <c r="D20" s="639"/>
      <c r="E20" s="639"/>
      <c r="F20" s="639"/>
      <c r="G20" s="639"/>
      <c r="H20" s="380" t="s">
        <v>95</v>
      </c>
      <c r="I20" s="380">
        <v>53</v>
      </c>
      <c r="J20" s="639"/>
      <c r="K20" s="639"/>
      <c r="L20" s="639"/>
      <c r="M20" s="656"/>
      <c r="N20" s="639"/>
      <c r="O20" s="658"/>
      <c r="P20" s="639"/>
      <c r="Q20" s="639"/>
      <c r="R20" s="639"/>
    </row>
    <row r="21" spans="1:18" ht="38.25" customHeight="1" x14ac:dyDescent="0.25">
      <c r="A21" s="639"/>
      <c r="B21" s="639"/>
      <c r="C21" s="639"/>
      <c r="D21" s="639"/>
      <c r="E21" s="639"/>
      <c r="F21" s="639"/>
      <c r="G21" s="639" t="s">
        <v>456</v>
      </c>
      <c r="H21" s="387" t="s">
        <v>457</v>
      </c>
      <c r="I21" s="380">
        <v>1</v>
      </c>
      <c r="J21" s="639"/>
      <c r="K21" s="639"/>
      <c r="L21" s="639"/>
      <c r="M21" s="656"/>
      <c r="N21" s="639"/>
      <c r="O21" s="658"/>
      <c r="P21" s="639"/>
      <c r="Q21" s="639"/>
      <c r="R21" s="639"/>
    </row>
    <row r="22" spans="1:18" ht="90.75" customHeight="1" x14ac:dyDescent="0.25">
      <c r="A22" s="639"/>
      <c r="B22" s="639"/>
      <c r="C22" s="639"/>
      <c r="D22" s="639"/>
      <c r="E22" s="639"/>
      <c r="F22" s="639"/>
      <c r="G22" s="639"/>
      <c r="H22" s="387" t="s">
        <v>459</v>
      </c>
      <c r="I22" s="380">
        <v>300</v>
      </c>
      <c r="J22" s="639"/>
      <c r="K22" s="639"/>
      <c r="L22" s="639"/>
      <c r="M22" s="656"/>
      <c r="N22" s="639"/>
      <c r="O22" s="658"/>
      <c r="P22" s="639"/>
      <c r="Q22" s="639"/>
      <c r="R22" s="639"/>
    </row>
    <row r="23" spans="1:18" ht="37.5" customHeight="1" x14ac:dyDescent="0.25">
      <c r="A23" s="639"/>
      <c r="B23" s="639"/>
      <c r="C23" s="639"/>
      <c r="D23" s="639"/>
      <c r="E23" s="639"/>
      <c r="F23" s="639"/>
      <c r="G23" s="639" t="s">
        <v>65</v>
      </c>
      <c r="H23" s="387" t="s">
        <v>66</v>
      </c>
      <c r="I23" s="380">
        <v>1</v>
      </c>
      <c r="J23" s="639"/>
      <c r="K23" s="639"/>
      <c r="L23" s="639"/>
      <c r="M23" s="656"/>
      <c r="N23" s="639"/>
      <c r="O23" s="639"/>
      <c r="P23" s="639"/>
      <c r="Q23" s="639"/>
      <c r="R23" s="639"/>
    </row>
    <row r="24" spans="1:18" ht="25.5" x14ac:dyDescent="0.25">
      <c r="A24" s="639"/>
      <c r="B24" s="639"/>
      <c r="C24" s="639"/>
      <c r="D24" s="639"/>
      <c r="E24" s="639"/>
      <c r="F24" s="639"/>
      <c r="G24" s="639"/>
      <c r="H24" s="387" t="s">
        <v>137</v>
      </c>
      <c r="I24" s="380">
        <v>30</v>
      </c>
      <c r="J24" s="639"/>
      <c r="K24" s="639"/>
      <c r="L24" s="639"/>
      <c r="M24" s="657"/>
      <c r="N24" s="639"/>
      <c r="O24" s="639"/>
      <c r="P24" s="639"/>
      <c r="Q24" s="639"/>
      <c r="R24" s="639"/>
    </row>
    <row r="25" spans="1:18" ht="83.25" customHeight="1" x14ac:dyDescent="0.25">
      <c r="A25" s="626">
        <v>5</v>
      </c>
      <c r="B25" s="638">
        <v>6</v>
      </c>
      <c r="C25" s="638">
        <v>1.3</v>
      </c>
      <c r="D25" s="638">
        <v>13</v>
      </c>
      <c r="E25" s="632" t="s">
        <v>482</v>
      </c>
      <c r="F25" s="659" t="s">
        <v>1276</v>
      </c>
      <c r="G25" s="635" t="s">
        <v>56</v>
      </c>
      <c r="H25" s="380" t="s">
        <v>57</v>
      </c>
      <c r="I25" s="104">
        <v>1</v>
      </c>
      <c r="J25" s="632" t="s">
        <v>483</v>
      </c>
      <c r="K25" s="638" t="s">
        <v>58</v>
      </c>
      <c r="L25" s="638" t="s">
        <v>453</v>
      </c>
      <c r="M25" s="646">
        <v>18711</v>
      </c>
      <c r="N25" s="626" t="s">
        <v>453</v>
      </c>
      <c r="O25" s="646">
        <v>16565.68</v>
      </c>
      <c r="P25" s="626" t="s">
        <v>453</v>
      </c>
      <c r="Q25" s="626" t="s">
        <v>484</v>
      </c>
      <c r="R25" s="632" t="s">
        <v>485</v>
      </c>
    </row>
    <row r="26" spans="1:18" ht="83.25" customHeight="1" x14ac:dyDescent="0.25">
      <c r="A26" s="627"/>
      <c r="B26" s="638"/>
      <c r="C26" s="638"/>
      <c r="D26" s="638"/>
      <c r="E26" s="633"/>
      <c r="F26" s="660"/>
      <c r="G26" s="637"/>
      <c r="H26" s="380" t="s">
        <v>486</v>
      </c>
      <c r="I26" s="104">
        <v>230</v>
      </c>
      <c r="J26" s="633"/>
      <c r="K26" s="638"/>
      <c r="L26" s="638"/>
      <c r="M26" s="647"/>
      <c r="N26" s="627"/>
      <c r="O26" s="647"/>
      <c r="P26" s="627"/>
      <c r="Q26" s="627"/>
      <c r="R26" s="633"/>
    </row>
    <row r="27" spans="1:18" ht="83.25" customHeight="1" x14ac:dyDescent="0.25">
      <c r="A27" s="627"/>
      <c r="B27" s="638"/>
      <c r="C27" s="638"/>
      <c r="D27" s="638"/>
      <c r="E27" s="633"/>
      <c r="F27" s="660"/>
      <c r="G27" s="635" t="s">
        <v>128</v>
      </c>
      <c r="H27" s="381" t="s">
        <v>62</v>
      </c>
      <c r="I27" s="104">
        <v>3</v>
      </c>
      <c r="J27" s="633"/>
      <c r="K27" s="638"/>
      <c r="L27" s="638"/>
      <c r="M27" s="647"/>
      <c r="N27" s="627"/>
      <c r="O27" s="647"/>
      <c r="P27" s="627"/>
      <c r="Q27" s="627"/>
      <c r="R27" s="633"/>
    </row>
    <row r="28" spans="1:18" ht="54" customHeight="1" x14ac:dyDescent="0.25">
      <c r="A28" s="627"/>
      <c r="B28" s="638"/>
      <c r="C28" s="638"/>
      <c r="D28" s="638"/>
      <c r="E28" s="634"/>
      <c r="F28" s="661"/>
      <c r="G28" s="637"/>
      <c r="H28" s="380" t="s">
        <v>159</v>
      </c>
      <c r="I28" s="381">
        <v>40</v>
      </c>
      <c r="J28" s="634"/>
      <c r="K28" s="638"/>
      <c r="L28" s="638"/>
      <c r="M28" s="648"/>
      <c r="N28" s="628"/>
      <c r="O28" s="648"/>
      <c r="P28" s="628"/>
      <c r="Q28" s="628"/>
      <c r="R28" s="634"/>
    </row>
    <row r="29" spans="1:18" ht="35.25" customHeight="1" x14ac:dyDescent="0.25">
      <c r="A29" s="638">
        <v>6</v>
      </c>
      <c r="B29" s="638">
        <v>1</v>
      </c>
      <c r="C29" s="638">
        <v>1.3</v>
      </c>
      <c r="D29" s="638">
        <v>13</v>
      </c>
      <c r="E29" s="638" t="s">
        <v>487</v>
      </c>
      <c r="F29" s="639" t="s">
        <v>488</v>
      </c>
      <c r="G29" s="638" t="s">
        <v>93</v>
      </c>
      <c r="H29" s="381" t="s">
        <v>41</v>
      </c>
      <c r="I29" s="381">
        <v>1</v>
      </c>
      <c r="J29" s="639" t="s">
        <v>1051</v>
      </c>
      <c r="K29" s="638" t="s">
        <v>58</v>
      </c>
      <c r="L29" s="638" t="s">
        <v>453</v>
      </c>
      <c r="M29" s="662">
        <v>35258.18</v>
      </c>
      <c r="N29" s="638" t="s">
        <v>453</v>
      </c>
      <c r="O29" s="662">
        <v>30438.18</v>
      </c>
      <c r="P29" s="638" t="s">
        <v>453</v>
      </c>
      <c r="Q29" s="639" t="s">
        <v>489</v>
      </c>
      <c r="R29" s="632" t="s">
        <v>490</v>
      </c>
    </row>
    <row r="30" spans="1:18" ht="18.75" customHeight="1" x14ac:dyDescent="0.25">
      <c r="A30" s="638"/>
      <c r="B30" s="638"/>
      <c r="C30" s="638"/>
      <c r="D30" s="638"/>
      <c r="E30" s="638"/>
      <c r="F30" s="639"/>
      <c r="G30" s="638"/>
      <c r="H30" s="380" t="s">
        <v>173</v>
      </c>
      <c r="I30" s="381">
        <v>90</v>
      </c>
      <c r="J30" s="639"/>
      <c r="K30" s="638"/>
      <c r="L30" s="638"/>
      <c r="M30" s="662"/>
      <c r="N30" s="638"/>
      <c r="O30" s="662"/>
      <c r="P30" s="638"/>
      <c r="Q30" s="639"/>
      <c r="R30" s="633"/>
    </row>
    <row r="31" spans="1:18" x14ac:dyDescent="0.25">
      <c r="A31" s="638"/>
      <c r="B31" s="638"/>
      <c r="C31" s="638"/>
      <c r="D31" s="638"/>
      <c r="E31" s="638"/>
      <c r="F31" s="639"/>
      <c r="G31" s="639" t="s">
        <v>491</v>
      </c>
      <c r="H31" s="381" t="s">
        <v>492</v>
      </c>
      <c r="I31" s="381">
        <v>2</v>
      </c>
      <c r="J31" s="639"/>
      <c r="K31" s="638"/>
      <c r="L31" s="638"/>
      <c r="M31" s="662"/>
      <c r="N31" s="638"/>
      <c r="O31" s="662"/>
      <c r="P31" s="638"/>
      <c r="Q31" s="639"/>
      <c r="R31" s="633"/>
    </row>
    <row r="32" spans="1:18" ht="25.5" x14ac:dyDescent="0.25">
      <c r="A32" s="638"/>
      <c r="B32" s="638"/>
      <c r="C32" s="638"/>
      <c r="D32" s="638"/>
      <c r="E32" s="638"/>
      <c r="F32" s="639"/>
      <c r="G32" s="639"/>
      <c r="H32" s="380" t="s">
        <v>493</v>
      </c>
      <c r="I32" s="381">
        <v>150</v>
      </c>
      <c r="J32" s="639"/>
      <c r="K32" s="638"/>
      <c r="L32" s="638"/>
      <c r="M32" s="662"/>
      <c r="N32" s="638"/>
      <c r="O32" s="662"/>
      <c r="P32" s="638"/>
      <c r="Q32" s="639"/>
      <c r="R32" s="633"/>
    </row>
    <row r="33" spans="1:18" ht="30.75" customHeight="1" x14ac:dyDescent="0.25">
      <c r="A33" s="638"/>
      <c r="B33" s="638"/>
      <c r="C33" s="638"/>
      <c r="D33" s="638"/>
      <c r="E33" s="638"/>
      <c r="F33" s="639"/>
      <c r="G33" s="639" t="s">
        <v>494</v>
      </c>
      <c r="H33" s="381" t="s">
        <v>495</v>
      </c>
      <c r="I33" s="381">
        <v>1</v>
      </c>
      <c r="J33" s="639"/>
      <c r="K33" s="638"/>
      <c r="L33" s="638"/>
      <c r="M33" s="662"/>
      <c r="N33" s="638"/>
      <c r="O33" s="662"/>
      <c r="P33" s="638"/>
      <c r="Q33" s="639"/>
      <c r="R33" s="633"/>
    </row>
    <row r="34" spans="1:18" ht="41.1" customHeight="1" x14ac:dyDescent="0.25">
      <c r="A34" s="638"/>
      <c r="B34" s="638"/>
      <c r="C34" s="638"/>
      <c r="D34" s="638"/>
      <c r="E34" s="638"/>
      <c r="F34" s="639"/>
      <c r="G34" s="639"/>
      <c r="H34" s="380" t="s">
        <v>496</v>
      </c>
      <c r="I34" s="105">
        <v>49490</v>
      </c>
      <c r="J34" s="639"/>
      <c r="K34" s="638"/>
      <c r="L34" s="638"/>
      <c r="M34" s="662"/>
      <c r="N34" s="638"/>
      <c r="O34" s="662"/>
      <c r="P34" s="638"/>
      <c r="Q34" s="639"/>
      <c r="R34" s="633"/>
    </row>
    <row r="35" spans="1:18" ht="27" customHeight="1" x14ac:dyDescent="0.25">
      <c r="A35" s="638"/>
      <c r="B35" s="638"/>
      <c r="C35" s="638"/>
      <c r="D35" s="638"/>
      <c r="E35" s="638"/>
      <c r="F35" s="639"/>
      <c r="G35" s="639" t="s">
        <v>464</v>
      </c>
      <c r="H35" s="380" t="s">
        <v>497</v>
      </c>
      <c r="I35" s="105">
        <v>1</v>
      </c>
      <c r="J35" s="639"/>
      <c r="K35" s="638"/>
      <c r="L35" s="638"/>
      <c r="M35" s="662"/>
      <c r="N35" s="638"/>
      <c r="O35" s="662"/>
      <c r="P35" s="638"/>
      <c r="Q35" s="639"/>
      <c r="R35" s="633"/>
    </row>
    <row r="36" spans="1:18" ht="33" customHeight="1" x14ac:dyDescent="0.25">
      <c r="A36" s="638"/>
      <c r="B36" s="638"/>
      <c r="C36" s="638"/>
      <c r="D36" s="638"/>
      <c r="E36" s="638"/>
      <c r="F36" s="639"/>
      <c r="G36" s="639"/>
      <c r="H36" s="380" t="s">
        <v>498</v>
      </c>
      <c r="I36" s="381">
        <v>1</v>
      </c>
      <c r="J36" s="639"/>
      <c r="K36" s="638"/>
      <c r="L36" s="638"/>
      <c r="M36" s="662"/>
      <c r="N36" s="638"/>
      <c r="O36" s="662"/>
      <c r="P36" s="638"/>
      <c r="Q36" s="639"/>
      <c r="R36" s="633"/>
    </row>
    <row r="37" spans="1:18" ht="28.5" customHeight="1" x14ac:dyDescent="0.25">
      <c r="A37" s="638"/>
      <c r="B37" s="638"/>
      <c r="C37" s="638"/>
      <c r="D37" s="638"/>
      <c r="E37" s="638"/>
      <c r="F37" s="639"/>
      <c r="G37" s="639"/>
      <c r="H37" s="380" t="s">
        <v>471</v>
      </c>
      <c r="I37" s="105">
        <v>40411</v>
      </c>
      <c r="J37" s="639"/>
      <c r="K37" s="626"/>
      <c r="L37" s="626"/>
      <c r="M37" s="646"/>
      <c r="N37" s="626"/>
      <c r="O37" s="646"/>
      <c r="P37" s="626"/>
      <c r="Q37" s="632"/>
      <c r="R37" s="633"/>
    </row>
    <row r="38" spans="1:18" ht="122.25" customHeight="1" x14ac:dyDescent="0.25">
      <c r="A38" s="626">
        <v>7</v>
      </c>
      <c r="B38" s="626">
        <v>6</v>
      </c>
      <c r="C38" s="626" t="s">
        <v>499</v>
      </c>
      <c r="D38" s="638">
        <v>13</v>
      </c>
      <c r="E38" s="639" t="s">
        <v>500</v>
      </c>
      <c r="F38" s="639" t="s">
        <v>501</v>
      </c>
      <c r="G38" s="380" t="s">
        <v>502</v>
      </c>
      <c r="H38" s="380" t="s">
        <v>461</v>
      </c>
      <c r="I38" s="381">
        <v>1</v>
      </c>
      <c r="J38" s="632" t="s">
        <v>503</v>
      </c>
      <c r="K38" s="638" t="s">
        <v>54</v>
      </c>
      <c r="L38" s="638" t="s">
        <v>453</v>
      </c>
      <c r="M38" s="662">
        <v>40324.6</v>
      </c>
      <c r="N38" s="638" t="s">
        <v>453</v>
      </c>
      <c r="O38" s="662">
        <v>36015</v>
      </c>
      <c r="P38" s="638" t="s">
        <v>453</v>
      </c>
      <c r="Q38" s="638" t="s">
        <v>504</v>
      </c>
      <c r="R38" s="632" t="s">
        <v>505</v>
      </c>
    </row>
    <row r="39" spans="1:18" ht="122.25" customHeight="1" x14ac:dyDescent="0.25">
      <c r="A39" s="628"/>
      <c r="B39" s="628"/>
      <c r="C39" s="628"/>
      <c r="D39" s="638"/>
      <c r="E39" s="639"/>
      <c r="F39" s="639"/>
      <c r="G39" s="381" t="s">
        <v>506</v>
      </c>
      <c r="H39" s="381" t="s">
        <v>507</v>
      </c>
      <c r="I39" s="381">
        <v>1</v>
      </c>
      <c r="J39" s="634"/>
      <c r="K39" s="638"/>
      <c r="L39" s="638"/>
      <c r="M39" s="662"/>
      <c r="N39" s="638"/>
      <c r="O39" s="662"/>
      <c r="P39" s="638"/>
      <c r="Q39" s="638"/>
      <c r="R39" s="634"/>
    </row>
    <row r="40" spans="1:18" ht="106.5" customHeight="1" x14ac:dyDescent="0.25">
      <c r="A40" s="638">
        <v>8</v>
      </c>
      <c r="B40" s="664">
        <v>1</v>
      </c>
      <c r="C40" s="664">
        <v>1</v>
      </c>
      <c r="D40" s="664">
        <v>6</v>
      </c>
      <c r="E40" s="665" t="s">
        <v>508</v>
      </c>
      <c r="F40" s="664" t="s">
        <v>509</v>
      </c>
      <c r="G40" s="632" t="s">
        <v>56</v>
      </c>
      <c r="H40" s="392" t="s">
        <v>57</v>
      </c>
      <c r="I40" s="392">
        <v>1</v>
      </c>
      <c r="J40" s="639" t="s">
        <v>510</v>
      </c>
      <c r="K40" s="639" t="s">
        <v>268</v>
      </c>
      <c r="L40" s="639" t="s">
        <v>453</v>
      </c>
      <c r="M40" s="658">
        <v>45985.4</v>
      </c>
      <c r="N40" s="658" t="s">
        <v>453</v>
      </c>
      <c r="O40" s="662">
        <v>40885.4</v>
      </c>
      <c r="P40" s="658" t="s">
        <v>453</v>
      </c>
      <c r="Q40" s="632" t="s">
        <v>511</v>
      </c>
      <c r="R40" s="639" t="s">
        <v>512</v>
      </c>
    </row>
    <row r="41" spans="1:18" ht="38.25" x14ac:dyDescent="0.25">
      <c r="A41" s="638"/>
      <c r="B41" s="664"/>
      <c r="C41" s="664"/>
      <c r="D41" s="664"/>
      <c r="E41" s="666"/>
      <c r="F41" s="664"/>
      <c r="G41" s="634"/>
      <c r="H41" s="392" t="s">
        <v>513</v>
      </c>
      <c r="I41" s="392">
        <v>200</v>
      </c>
      <c r="J41" s="638"/>
      <c r="K41" s="639"/>
      <c r="L41" s="639"/>
      <c r="M41" s="658"/>
      <c r="N41" s="658"/>
      <c r="O41" s="662"/>
      <c r="P41" s="658"/>
      <c r="Q41" s="633"/>
      <c r="R41" s="639"/>
    </row>
    <row r="42" spans="1:18" ht="38.25" customHeight="1" x14ac:dyDescent="0.25">
      <c r="A42" s="638"/>
      <c r="B42" s="664"/>
      <c r="C42" s="664"/>
      <c r="D42" s="664"/>
      <c r="E42" s="666"/>
      <c r="F42" s="664"/>
      <c r="G42" s="380" t="s">
        <v>460</v>
      </c>
      <c r="H42" s="392" t="s">
        <v>461</v>
      </c>
      <c r="I42" s="392">
        <v>1</v>
      </c>
      <c r="J42" s="638"/>
      <c r="K42" s="639"/>
      <c r="L42" s="639"/>
      <c r="M42" s="658"/>
      <c r="N42" s="658"/>
      <c r="O42" s="662"/>
      <c r="P42" s="658"/>
      <c r="Q42" s="633"/>
      <c r="R42" s="639"/>
    </row>
    <row r="43" spans="1:18" ht="39.75" customHeight="1" x14ac:dyDescent="0.25">
      <c r="A43" s="638"/>
      <c r="B43" s="664"/>
      <c r="C43" s="664"/>
      <c r="D43" s="664"/>
      <c r="E43" s="666"/>
      <c r="F43" s="664"/>
      <c r="G43" s="632" t="s">
        <v>128</v>
      </c>
      <c r="H43" s="392" t="s">
        <v>62</v>
      </c>
      <c r="I43" s="392">
        <v>1</v>
      </c>
      <c r="J43" s="638"/>
      <c r="K43" s="639"/>
      <c r="L43" s="639"/>
      <c r="M43" s="658"/>
      <c r="N43" s="658"/>
      <c r="O43" s="662"/>
      <c r="P43" s="658"/>
      <c r="Q43" s="633"/>
      <c r="R43" s="639"/>
    </row>
    <row r="44" spans="1:18" ht="25.5" customHeight="1" x14ac:dyDescent="0.25">
      <c r="A44" s="638"/>
      <c r="B44" s="664"/>
      <c r="C44" s="664"/>
      <c r="D44" s="664"/>
      <c r="E44" s="667"/>
      <c r="F44" s="664"/>
      <c r="G44" s="634"/>
      <c r="H44" s="392" t="s">
        <v>63</v>
      </c>
      <c r="I44" s="392">
        <v>16</v>
      </c>
      <c r="J44" s="638"/>
      <c r="K44" s="639"/>
      <c r="L44" s="639"/>
      <c r="M44" s="658"/>
      <c r="N44" s="658"/>
      <c r="O44" s="662"/>
      <c r="P44" s="658"/>
      <c r="Q44" s="634"/>
      <c r="R44" s="639"/>
    </row>
    <row r="45" spans="1:18" ht="176.25" customHeight="1" x14ac:dyDescent="0.25">
      <c r="A45" s="106">
        <v>9</v>
      </c>
      <c r="B45" s="381">
        <v>1</v>
      </c>
      <c r="C45" s="381">
        <v>3</v>
      </c>
      <c r="D45" s="381">
        <v>13</v>
      </c>
      <c r="E45" s="380" t="s">
        <v>514</v>
      </c>
      <c r="F45" s="380" t="s">
        <v>515</v>
      </c>
      <c r="G45" s="380" t="s">
        <v>502</v>
      </c>
      <c r="H45" s="380" t="s">
        <v>461</v>
      </c>
      <c r="I45" s="381">
        <v>1</v>
      </c>
      <c r="J45" s="380" t="s">
        <v>516</v>
      </c>
      <c r="K45" s="381" t="s">
        <v>58</v>
      </c>
      <c r="L45" s="381" t="s">
        <v>453</v>
      </c>
      <c r="M45" s="386">
        <v>47770</v>
      </c>
      <c r="N45" s="386" t="s">
        <v>453</v>
      </c>
      <c r="O45" s="386">
        <v>35020</v>
      </c>
      <c r="P45" s="386" t="s">
        <v>453</v>
      </c>
      <c r="Q45" s="380" t="s">
        <v>517</v>
      </c>
      <c r="R45" s="380" t="s">
        <v>518</v>
      </c>
    </row>
    <row r="46" spans="1:18" ht="69.75" customHeight="1" x14ac:dyDescent="0.25">
      <c r="A46" s="638">
        <v>10</v>
      </c>
      <c r="B46" s="668" t="s">
        <v>519</v>
      </c>
      <c r="C46" s="638">
        <v>1.3</v>
      </c>
      <c r="D46" s="638">
        <v>13</v>
      </c>
      <c r="E46" s="639" t="s">
        <v>521</v>
      </c>
      <c r="F46" s="639" t="s">
        <v>522</v>
      </c>
      <c r="G46" s="639" t="s">
        <v>523</v>
      </c>
      <c r="H46" s="107" t="s">
        <v>524</v>
      </c>
      <c r="I46" s="108">
        <v>1</v>
      </c>
      <c r="J46" s="639" t="s">
        <v>525</v>
      </c>
      <c r="K46" s="663" t="s">
        <v>54</v>
      </c>
      <c r="L46" s="663" t="s">
        <v>453</v>
      </c>
      <c r="M46" s="662">
        <v>13174.6</v>
      </c>
      <c r="N46" s="663" t="s">
        <v>453</v>
      </c>
      <c r="O46" s="662">
        <f>M46</f>
        <v>13174.6</v>
      </c>
      <c r="P46" s="663" t="s">
        <v>453</v>
      </c>
      <c r="Q46" s="639" t="s">
        <v>526</v>
      </c>
      <c r="R46" s="639" t="s">
        <v>527</v>
      </c>
    </row>
    <row r="47" spans="1:18" ht="69.75" customHeight="1" x14ac:dyDescent="0.25">
      <c r="A47" s="638"/>
      <c r="B47" s="668"/>
      <c r="C47" s="638"/>
      <c r="D47" s="638"/>
      <c r="E47" s="639"/>
      <c r="F47" s="639"/>
      <c r="G47" s="639"/>
      <c r="H47" s="380" t="s">
        <v>528</v>
      </c>
      <c r="I47" s="108">
        <v>150</v>
      </c>
      <c r="J47" s="639"/>
      <c r="K47" s="663"/>
      <c r="L47" s="663"/>
      <c r="M47" s="662"/>
      <c r="N47" s="663"/>
      <c r="O47" s="662"/>
      <c r="P47" s="663"/>
      <c r="Q47" s="639"/>
      <c r="R47" s="639"/>
    </row>
    <row r="48" spans="1:18" ht="69.75" customHeight="1" x14ac:dyDescent="0.25">
      <c r="A48" s="638"/>
      <c r="B48" s="668"/>
      <c r="C48" s="638"/>
      <c r="D48" s="638"/>
      <c r="E48" s="639"/>
      <c r="F48" s="639"/>
      <c r="G48" s="639" t="s">
        <v>464</v>
      </c>
      <c r="H48" s="107" t="s">
        <v>465</v>
      </c>
      <c r="I48" s="108">
        <v>1</v>
      </c>
      <c r="J48" s="639"/>
      <c r="K48" s="663"/>
      <c r="L48" s="663"/>
      <c r="M48" s="662"/>
      <c r="N48" s="663"/>
      <c r="O48" s="662"/>
      <c r="P48" s="663"/>
      <c r="Q48" s="639"/>
      <c r="R48" s="639"/>
    </row>
    <row r="49" spans="1:18" ht="69.75" customHeight="1" x14ac:dyDescent="0.25">
      <c r="A49" s="638"/>
      <c r="B49" s="668"/>
      <c r="C49" s="638"/>
      <c r="D49" s="638"/>
      <c r="E49" s="639"/>
      <c r="F49" s="639"/>
      <c r="G49" s="639"/>
      <c r="H49" s="107" t="s">
        <v>520</v>
      </c>
      <c r="I49" s="108">
        <v>1</v>
      </c>
      <c r="J49" s="639"/>
      <c r="K49" s="663"/>
      <c r="L49" s="663"/>
      <c r="M49" s="662"/>
      <c r="N49" s="663"/>
      <c r="O49" s="662"/>
      <c r="P49" s="663"/>
      <c r="Q49" s="639"/>
      <c r="R49" s="639"/>
    </row>
    <row r="50" spans="1:18" ht="69.75" customHeight="1" x14ac:dyDescent="0.25">
      <c r="A50" s="638"/>
      <c r="B50" s="668"/>
      <c r="C50" s="638"/>
      <c r="D50" s="638"/>
      <c r="E50" s="639"/>
      <c r="F50" s="639"/>
      <c r="G50" s="639"/>
      <c r="H50" s="380" t="s">
        <v>471</v>
      </c>
      <c r="I50" s="109">
        <v>500</v>
      </c>
      <c r="J50" s="639"/>
      <c r="K50" s="663"/>
      <c r="L50" s="663"/>
      <c r="M50" s="662"/>
      <c r="N50" s="663"/>
      <c r="O50" s="662"/>
      <c r="P50" s="663"/>
      <c r="Q50" s="639"/>
      <c r="R50" s="639"/>
    </row>
    <row r="51" spans="1:18" ht="107.25" customHeight="1" x14ac:dyDescent="0.25">
      <c r="A51" s="680" t="s">
        <v>1692</v>
      </c>
      <c r="B51" s="676" t="s">
        <v>519</v>
      </c>
      <c r="C51" s="680">
        <v>1.2</v>
      </c>
      <c r="D51" s="680">
        <v>3</v>
      </c>
      <c r="E51" s="675" t="s">
        <v>1693</v>
      </c>
      <c r="F51" s="673" t="s">
        <v>1694</v>
      </c>
      <c r="G51" s="395" t="s">
        <v>125</v>
      </c>
      <c r="H51" s="395" t="s">
        <v>271</v>
      </c>
      <c r="I51" s="394" t="s">
        <v>215</v>
      </c>
      <c r="J51" s="675" t="s">
        <v>1695</v>
      </c>
      <c r="K51" s="669" t="s">
        <v>1696</v>
      </c>
      <c r="L51" s="669" t="s">
        <v>58</v>
      </c>
      <c r="M51" s="676" t="s">
        <v>1696</v>
      </c>
      <c r="N51" s="678" t="s">
        <v>1697</v>
      </c>
      <c r="O51" s="676" t="s">
        <v>1696</v>
      </c>
      <c r="P51" s="678">
        <v>20876.87</v>
      </c>
      <c r="Q51" s="669" t="s">
        <v>1698</v>
      </c>
      <c r="R51" s="669" t="s">
        <v>1699</v>
      </c>
    </row>
    <row r="52" spans="1:18" ht="70.5" customHeight="1" x14ac:dyDescent="0.25">
      <c r="A52" s="672"/>
      <c r="B52" s="677"/>
      <c r="C52" s="672"/>
      <c r="D52" s="672"/>
      <c r="E52" s="671"/>
      <c r="F52" s="674"/>
      <c r="G52" s="671" t="s">
        <v>1700</v>
      </c>
      <c r="H52" s="388" t="s">
        <v>62</v>
      </c>
      <c r="I52" s="391" t="s">
        <v>215</v>
      </c>
      <c r="J52" s="671"/>
      <c r="K52" s="670"/>
      <c r="L52" s="670"/>
      <c r="M52" s="677"/>
      <c r="N52" s="679"/>
      <c r="O52" s="677"/>
      <c r="P52" s="679"/>
      <c r="Q52" s="670"/>
      <c r="R52" s="670"/>
    </row>
    <row r="53" spans="1:18" ht="97.5" customHeight="1" x14ac:dyDescent="0.25">
      <c r="A53" s="672"/>
      <c r="B53" s="677"/>
      <c r="C53" s="672"/>
      <c r="D53" s="672"/>
      <c r="E53" s="671"/>
      <c r="F53" s="674"/>
      <c r="G53" s="671"/>
      <c r="H53" s="389" t="s">
        <v>63</v>
      </c>
      <c r="I53" s="391" t="s">
        <v>1701</v>
      </c>
      <c r="J53" s="671"/>
      <c r="K53" s="670"/>
      <c r="L53" s="670"/>
      <c r="M53" s="677"/>
      <c r="N53" s="679"/>
      <c r="O53" s="677"/>
      <c r="P53" s="679"/>
      <c r="Q53" s="670"/>
      <c r="R53" s="670"/>
    </row>
    <row r="54" spans="1:18" ht="53.25" customHeight="1" x14ac:dyDescent="0.25">
      <c r="A54" s="672" t="s">
        <v>1702</v>
      </c>
      <c r="B54" s="672">
        <v>6</v>
      </c>
      <c r="C54" s="672">
        <v>1</v>
      </c>
      <c r="D54" s="672">
        <v>3</v>
      </c>
      <c r="E54" s="672" t="s">
        <v>1703</v>
      </c>
      <c r="F54" s="674" t="s">
        <v>1782</v>
      </c>
      <c r="G54" s="672" t="s">
        <v>119</v>
      </c>
      <c r="H54" s="389" t="s">
        <v>49</v>
      </c>
      <c r="I54" s="389">
        <v>1</v>
      </c>
      <c r="J54" s="671" t="s">
        <v>1704</v>
      </c>
      <c r="K54" s="671" t="s">
        <v>1696</v>
      </c>
      <c r="L54" s="672" t="s">
        <v>467</v>
      </c>
      <c r="M54" s="671" t="s">
        <v>1696</v>
      </c>
      <c r="N54" s="681">
        <v>24418.3</v>
      </c>
      <c r="O54" s="671" t="s">
        <v>1696</v>
      </c>
      <c r="P54" s="681">
        <v>19779</v>
      </c>
      <c r="Q54" s="671" t="s">
        <v>489</v>
      </c>
      <c r="R54" s="671" t="s">
        <v>1705</v>
      </c>
    </row>
    <row r="55" spans="1:18" ht="53.25" customHeight="1" x14ac:dyDescent="0.25">
      <c r="A55" s="672"/>
      <c r="B55" s="672"/>
      <c r="C55" s="672"/>
      <c r="D55" s="672"/>
      <c r="E55" s="672"/>
      <c r="F55" s="674"/>
      <c r="G55" s="672"/>
      <c r="H55" s="389" t="s">
        <v>1706</v>
      </c>
      <c r="I55" s="389">
        <v>108</v>
      </c>
      <c r="J55" s="671"/>
      <c r="K55" s="671"/>
      <c r="L55" s="672"/>
      <c r="M55" s="671"/>
      <c r="N55" s="681"/>
      <c r="O55" s="671"/>
      <c r="P55" s="681"/>
      <c r="Q55" s="671"/>
      <c r="R55" s="671"/>
    </row>
    <row r="56" spans="1:18" ht="62.25" customHeight="1" x14ac:dyDescent="0.25">
      <c r="A56" s="672"/>
      <c r="B56" s="672"/>
      <c r="C56" s="672"/>
      <c r="D56" s="672"/>
      <c r="E56" s="672"/>
      <c r="F56" s="674"/>
      <c r="G56" s="672"/>
      <c r="H56" s="389" t="s">
        <v>707</v>
      </c>
      <c r="I56" s="389">
        <v>3</v>
      </c>
      <c r="J56" s="671"/>
      <c r="K56" s="671"/>
      <c r="L56" s="672"/>
      <c r="M56" s="671"/>
      <c r="N56" s="681"/>
      <c r="O56" s="671"/>
      <c r="P56" s="681"/>
      <c r="Q56" s="671"/>
      <c r="R56" s="671"/>
    </row>
    <row r="57" spans="1:18" ht="42.75" customHeight="1" x14ac:dyDescent="0.25">
      <c r="A57" s="672"/>
      <c r="B57" s="672"/>
      <c r="C57" s="672"/>
      <c r="D57" s="672"/>
      <c r="E57" s="672"/>
      <c r="F57" s="674"/>
      <c r="G57" s="672" t="s">
        <v>125</v>
      </c>
      <c r="H57" s="672" t="s">
        <v>271</v>
      </c>
      <c r="I57" s="671">
        <v>1</v>
      </c>
      <c r="J57" s="671"/>
      <c r="K57" s="671"/>
      <c r="L57" s="672"/>
      <c r="M57" s="671"/>
      <c r="N57" s="681"/>
      <c r="O57" s="671"/>
      <c r="P57" s="681"/>
      <c r="Q57" s="671"/>
      <c r="R57" s="671"/>
    </row>
    <row r="58" spans="1:18" ht="39.75" customHeight="1" x14ac:dyDescent="0.25">
      <c r="A58" s="672"/>
      <c r="B58" s="672"/>
      <c r="C58" s="672"/>
      <c r="D58" s="672"/>
      <c r="E58" s="672"/>
      <c r="F58" s="674"/>
      <c r="G58" s="672"/>
      <c r="H58" s="672"/>
      <c r="I58" s="671"/>
      <c r="J58" s="671"/>
      <c r="K58" s="671"/>
      <c r="L58" s="672"/>
      <c r="M58" s="671"/>
      <c r="N58" s="681"/>
      <c r="O58" s="671"/>
      <c r="P58" s="681"/>
      <c r="Q58" s="671"/>
      <c r="R58" s="671"/>
    </row>
    <row r="59" spans="1:18" x14ac:dyDescent="0.25">
      <c r="A59" s="672" t="s">
        <v>1707</v>
      </c>
      <c r="B59" s="677" t="s">
        <v>215</v>
      </c>
      <c r="C59" s="672">
        <v>1</v>
      </c>
      <c r="D59" s="672">
        <v>6</v>
      </c>
      <c r="E59" s="671" t="s">
        <v>476</v>
      </c>
      <c r="F59" s="674" t="s">
        <v>1708</v>
      </c>
      <c r="G59" s="671" t="s">
        <v>1709</v>
      </c>
      <c r="H59" s="389" t="s">
        <v>172</v>
      </c>
      <c r="I59" s="391" t="s">
        <v>1518</v>
      </c>
      <c r="J59" s="671" t="s">
        <v>1710</v>
      </c>
      <c r="K59" s="670" t="s">
        <v>1696</v>
      </c>
      <c r="L59" s="670" t="s">
        <v>58</v>
      </c>
      <c r="M59" s="677" t="s">
        <v>1696</v>
      </c>
      <c r="N59" s="679">
        <v>71078.73</v>
      </c>
      <c r="O59" s="677" t="s">
        <v>1696</v>
      </c>
      <c r="P59" s="679">
        <v>58392</v>
      </c>
      <c r="Q59" s="670" t="s">
        <v>480</v>
      </c>
      <c r="R59" s="670" t="s">
        <v>1711</v>
      </c>
    </row>
    <row r="60" spans="1:18" ht="25.5" x14ac:dyDescent="0.25">
      <c r="A60" s="672"/>
      <c r="B60" s="677"/>
      <c r="C60" s="672"/>
      <c r="D60" s="672"/>
      <c r="E60" s="671"/>
      <c r="F60" s="674"/>
      <c r="G60" s="671"/>
      <c r="H60" s="389" t="s">
        <v>95</v>
      </c>
      <c r="I60" s="391" t="s">
        <v>362</v>
      </c>
      <c r="J60" s="671"/>
      <c r="K60" s="670"/>
      <c r="L60" s="670"/>
      <c r="M60" s="677"/>
      <c r="N60" s="679"/>
      <c r="O60" s="677"/>
      <c r="P60" s="679"/>
      <c r="Q60" s="670"/>
      <c r="R60" s="670"/>
    </row>
    <row r="61" spans="1:18" ht="25.5" x14ac:dyDescent="0.25">
      <c r="A61" s="672"/>
      <c r="B61" s="677"/>
      <c r="C61" s="672"/>
      <c r="D61" s="672"/>
      <c r="E61" s="671"/>
      <c r="F61" s="674"/>
      <c r="G61" s="671" t="s">
        <v>65</v>
      </c>
      <c r="H61" s="389" t="s">
        <v>66</v>
      </c>
      <c r="I61" s="391" t="s">
        <v>374</v>
      </c>
      <c r="J61" s="671"/>
      <c r="K61" s="670"/>
      <c r="L61" s="670"/>
      <c r="M61" s="677"/>
      <c r="N61" s="679"/>
      <c r="O61" s="677"/>
      <c r="P61" s="679"/>
      <c r="Q61" s="670"/>
      <c r="R61" s="670"/>
    </row>
    <row r="62" spans="1:18" ht="25.5" x14ac:dyDescent="0.25">
      <c r="A62" s="672"/>
      <c r="B62" s="677"/>
      <c r="C62" s="672"/>
      <c r="D62" s="672"/>
      <c r="E62" s="671"/>
      <c r="F62" s="674"/>
      <c r="G62" s="671"/>
      <c r="H62" s="389" t="s">
        <v>68</v>
      </c>
      <c r="I62" s="242">
        <f>3*34</f>
        <v>102</v>
      </c>
      <c r="J62" s="671"/>
      <c r="K62" s="670"/>
      <c r="L62" s="670"/>
      <c r="M62" s="677"/>
      <c r="N62" s="679"/>
      <c r="O62" s="677"/>
      <c r="P62" s="679"/>
      <c r="Q62" s="670"/>
      <c r="R62" s="670"/>
    </row>
    <row r="63" spans="1:18" ht="38.25" x14ac:dyDescent="0.25">
      <c r="A63" s="672"/>
      <c r="B63" s="677"/>
      <c r="C63" s="672"/>
      <c r="D63" s="672"/>
      <c r="E63" s="671"/>
      <c r="F63" s="674"/>
      <c r="G63" s="671" t="s">
        <v>456</v>
      </c>
      <c r="H63" s="389" t="s">
        <v>1712</v>
      </c>
      <c r="I63" s="242">
        <v>1</v>
      </c>
      <c r="J63" s="671"/>
      <c r="K63" s="670"/>
      <c r="L63" s="670"/>
      <c r="M63" s="677"/>
      <c r="N63" s="679"/>
      <c r="O63" s="677"/>
      <c r="P63" s="679"/>
      <c r="Q63" s="670"/>
      <c r="R63" s="670"/>
    </row>
    <row r="64" spans="1:18" ht="38.25" x14ac:dyDescent="0.25">
      <c r="A64" s="672"/>
      <c r="B64" s="677"/>
      <c r="C64" s="672"/>
      <c r="D64" s="672"/>
      <c r="E64" s="671"/>
      <c r="F64" s="674"/>
      <c r="G64" s="671"/>
      <c r="H64" s="389" t="s">
        <v>1713</v>
      </c>
      <c r="I64" s="242">
        <v>500</v>
      </c>
      <c r="J64" s="671"/>
      <c r="K64" s="670"/>
      <c r="L64" s="670"/>
      <c r="M64" s="677"/>
      <c r="N64" s="679"/>
      <c r="O64" s="677"/>
      <c r="P64" s="679"/>
      <c r="Q64" s="670"/>
      <c r="R64" s="670"/>
    </row>
    <row r="65" spans="1:18" x14ac:dyDescent="0.25">
      <c r="A65" s="672"/>
      <c r="B65" s="677"/>
      <c r="C65" s="672"/>
      <c r="D65" s="672"/>
      <c r="E65" s="671"/>
      <c r="F65" s="674"/>
      <c r="G65" s="672" t="s">
        <v>1714</v>
      </c>
      <c r="H65" s="388" t="s">
        <v>492</v>
      </c>
      <c r="I65" s="389">
        <v>1</v>
      </c>
      <c r="J65" s="671"/>
      <c r="K65" s="670"/>
      <c r="L65" s="670"/>
      <c r="M65" s="677"/>
      <c r="N65" s="679"/>
      <c r="O65" s="677"/>
      <c r="P65" s="679"/>
      <c r="Q65" s="670"/>
      <c r="R65" s="670"/>
    </row>
    <row r="66" spans="1:18" ht="25.5" x14ac:dyDescent="0.25">
      <c r="A66" s="672"/>
      <c r="B66" s="677"/>
      <c r="C66" s="672"/>
      <c r="D66" s="672"/>
      <c r="E66" s="671"/>
      <c r="F66" s="674"/>
      <c r="G66" s="672"/>
      <c r="H66" s="389" t="s">
        <v>493</v>
      </c>
      <c r="I66" s="389">
        <v>100</v>
      </c>
      <c r="J66" s="671"/>
      <c r="K66" s="670"/>
      <c r="L66" s="670"/>
      <c r="M66" s="677"/>
      <c r="N66" s="679"/>
      <c r="O66" s="677"/>
      <c r="P66" s="679"/>
      <c r="Q66" s="670"/>
      <c r="R66" s="670"/>
    </row>
    <row r="67" spans="1:18" ht="38.25" x14ac:dyDescent="0.25">
      <c r="A67" s="672"/>
      <c r="B67" s="677"/>
      <c r="C67" s="672"/>
      <c r="D67" s="672"/>
      <c r="E67" s="671"/>
      <c r="F67" s="674"/>
      <c r="G67" s="671" t="s">
        <v>1715</v>
      </c>
      <c r="H67" s="389" t="s">
        <v>1552</v>
      </c>
      <c r="I67" s="242">
        <v>1</v>
      </c>
      <c r="J67" s="671"/>
      <c r="K67" s="670"/>
      <c r="L67" s="670"/>
      <c r="M67" s="677"/>
      <c r="N67" s="679"/>
      <c r="O67" s="677"/>
      <c r="P67" s="679"/>
      <c r="Q67" s="670"/>
      <c r="R67" s="670"/>
    </row>
    <row r="68" spans="1:18" ht="63.75" x14ac:dyDescent="0.25">
      <c r="A68" s="672"/>
      <c r="B68" s="677"/>
      <c r="C68" s="672"/>
      <c r="D68" s="672"/>
      <c r="E68" s="671"/>
      <c r="F68" s="674"/>
      <c r="G68" s="671"/>
      <c r="H68" s="389" t="s">
        <v>520</v>
      </c>
      <c r="I68" s="242">
        <v>2</v>
      </c>
      <c r="J68" s="671"/>
      <c r="K68" s="670"/>
      <c r="L68" s="670"/>
      <c r="M68" s="677"/>
      <c r="N68" s="679"/>
      <c r="O68" s="677"/>
      <c r="P68" s="679"/>
      <c r="Q68" s="670"/>
      <c r="R68" s="670"/>
    </row>
    <row r="69" spans="1:18" ht="25.5" x14ac:dyDescent="0.25">
      <c r="A69" s="672"/>
      <c r="B69" s="677"/>
      <c r="C69" s="672"/>
      <c r="D69" s="672"/>
      <c r="E69" s="671"/>
      <c r="F69" s="674"/>
      <c r="G69" s="671"/>
      <c r="H69" s="389" t="s">
        <v>471</v>
      </c>
      <c r="I69" s="243">
        <v>6000</v>
      </c>
      <c r="J69" s="671"/>
      <c r="K69" s="670"/>
      <c r="L69" s="670"/>
      <c r="M69" s="677"/>
      <c r="N69" s="679"/>
      <c r="O69" s="677"/>
      <c r="P69" s="679"/>
      <c r="Q69" s="670"/>
      <c r="R69" s="670"/>
    </row>
    <row r="70" spans="1:18" x14ac:dyDescent="0.25">
      <c r="A70" s="672"/>
      <c r="B70" s="677"/>
      <c r="C70" s="672"/>
      <c r="D70" s="672"/>
      <c r="E70" s="671"/>
      <c r="F70" s="674"/>
      <c r="G70" s="389" t="s">
        <v>543</v>
      </c>
      <c r="H70" s="389" t="s">
        <v>1716</v>
      </c>
      <c r="I70" s="242">
        <v>1</v>
      </c>
      <c r="J70" s="671"/>
      <c r="K70" s="670"/>
      <c r="L70" s="670"/>
      <c r="M70" s="677"/>
      <c r="N70" s="679"/>
      <c r="O70" s="677"/>
      <c r="P70" s="679"/>
      <c r="Q70" s="670"/>
      <c r="R70" s="670"/>
    </row>
    <row r="71" spans="1:18" ht="89.25" customHeight="1" x14ac:dyDescent="0.25">
      <c r="A71" s="672" t="s">
        <v>1717</v>
      </c>
      <c r="B71" s="677" t="s">
        <v>215</v>
      </c>
      <c r="C71" s="672">
        <v>1</v>
      </c>
      <c r="D71" s="672">
        <v>6</v>
      </c>
      <c r="E71" s="671" t="s">
        <v>1718</v>
      </c>
      <c r="F71" s="674" t="s">
        <v>3162</v>
      </c>
      <c r="G71" s="671" t="s">
        <v>93</v>
      </c>
      <c r="H71" s="390" t="s">
        <v>41</v>
      </c>
      <c r="I71" s="391" t="s">
        <v>519</v>
      </c>
      <c r="J71" s="671" t="s">
        <v>1719</v>
      </c>
      <c r="K71" s="682" t="s">
        <v>1696</v>
      </c>
      <c r="L71" s="682" t="s">
        <v>58</v>
      </c>
      <c r="M71" s="681" t="s">
        <v>1696</v>
      </c>
      <c r="N71" s="681">
        <v>21370</v>
      </c>
      <c r="O71" s="681" t="s">
        <v>1696</v>
      </c>
      <c r="P71" s="681">
        <v>7720</v>
      </c>
      <c r="Q71" s="671" t="s">
        <v>3163</v>
      </c>
      <c r="R71" s="671" t="s">
        <v>1720</v>
      </c>
    </row>
    <row r="72" spans="1:18" ht="59.25" customHeight="1" x14ac:dyDescent="0.25">
      <c r="A72" s="672"/>
      <c r="B72" s="677"/>
      <c r="C72" s="672"/>
      <c r="D72" s="672"/>
      <c r="E72" s="671"/>
      <c r="F72" s="674"/>
      <c r="G72" s="671"/>
      <c r="H72" s="390" t="s">
        <v>1706</v>
      </c>
      <c r="I72" s="391" t="s">
        <v>1596</v>
      </c>
      <c r="J72" s="671"/>
      <c r="K72" s="682"/>
      <c r="L72" s="682"/>
      <c r="M72" s="681"/>
      <c r="N72" s="681"/>
      <c r="O72" s="681"/>
      <c r="P72" s="681"/>
      <c r="Q72" s="671"/>
      <c r="R72" s="671"/>
    </row>
    <row r="73" spans="1:18" ht="63" customHeight="1" x14ac:dyDescent="0.25">
      <c r="A73" s="672"/>
      <c r="B73" s="677"/>
      <c r="C73" s="672"/>
      <c r="D73" s="672"/>
      <c r="E73" s="671"/>
      <c r="F73" s="674"/>
      <c r="G73" s="671"/>
      <c r="H73" s="390" t="s">
        <v>707</v>
      </c>
      <c r="I73" s="391" t="s">
        <v>374</v>
      </c>
      <c r="J73" s="671"/>
      <c r="K73" s="682"/>
      <c r="L73" s="682"/>
      <c r="M73" s="681"/>
      <c r="N73" s="681"/>
      <c r="O73" s="681"/>
      <c r="P73" s="681"/>
      <c r="Q73" s="671"/>
      <c r="R73" s="671"/>
    </row>
    <row r="74" spans="1:18" ht="97.5" customHeight="1" x14ac:dyDescent="0.25">
      <c r="A74" s="672" t="s">
        <v>1721</v>
      </c>
      <c r="B74" s="677" t="s">
        <v>519</v>
      </c>
      <c r="C74" s="672">
        <v>1</v>
      </c>
      <c r="D74" s="672">
        <v>6</v>
      </c>
      <c r="E74" s="671" t="s">
        <v>1722</v>
      </c>
      <c r="F74" s="674" t="s">
        <v>3164</v>
      </c>
      <c r="G74" s="671" t="s">
        <v>65</v>
      </c>
      <c r="H74" s="390" t="s">
        <v>1723</v>
      </c>
      <c r="I74" s="391" t="s">
        <v>215</v>
      </c>
      <c r="J74" s="671" t="s">
        <v>1724</v>
      </c>
      <c r="K74" s="682" t="s">
        <v>1696</v>
      </c>
      <c r="L74" s="682" t="s">
        <v>58</v>
      </c>
      <c r="M74" s="681" t="s">
        <v>1696</v>
      </c>
      <c r="N74" s="681">
        <v>25247.88</v>
      </c>
      <c r="O74" s="681" t="s">
        <v>1696</v>
      </c>
      <c r="P74" s="681">
        <v>19370.84</v>
      </c>
      <c r="Q74" s="671" t="s">
        <v>1725</v>
      </c>
      <c r="R74" s="671" t="s">
        <v>1726</v>
      </c>
    </row>
    <row r="75" spans="1:18" ht="124.5" customHeight="1" x14ac:dyDescent="0.25">
      <c r="A75" s="672"/>
      <c r="B75" s="677"/>
      <c r="C75" s="672"/>
      <c r="D75" s="672"/>
      <c r="E75" s="671"/>
      <c r="F75" s="674"/>
      <c r="G75" s="671"/>
      <c r="H75" s="390" t="s">
        <v>1727</v>
      </c>
      <c r="I75" s="391" t="s">
        <v>1728</v>
      </c>
      <c r="J75" s="671"/>
      <c r="K75" s="682"/>
      <c r="L75" s="682"/>
      <c r="M75" s="681"/>
      <c r="N75" s="681"/>
      <c r="O75" s="681"/>
      <c r="P75" s="681"/>
      <c r="Q75" s="671"/>
      <c r="R75" s="671"/>
    </row>
    <row r="76" spans="1:18" ht="125.25" customHeight="1" x14ac:dyDescent="0.25">
      <c r="A76" s="672" t="s">
        <v>1729</v>
      </c>
      <c r="B76" s="677" t="s">
        <v>215</v>
      </c>
      <c r="C76" s="672">
        <v>1</v>
      </c>
      <c r="D76" s="672">
        <v>6</v>
      </c>
      <c r="E76" s="671" t="s">
        <v>1730</v>
      </c>
      <c r="F76" s="674" t="s">
        <v>1731</v>
      </c>
      <c r="G76" s="671" t="s">
        <v>146</v>
      </c>
      <c r="H76" s="390" t="s">
        <v>49</v>
      </c>
      <c r="I76" s="391" t="s">
        <v>215</v>
      </c>
      <c r="J76" s="671" t="s">
        <v>3165</v>
      </c>
      <c r="K76" s="682" t="s">
        <v>1696</v>
      </c>
      <c r="L76" s="682" t="s">
        <v>58</v>
      </c>
      <c r="M76" s="681" t="s">
        <v>1696</v>
      </c>
      <c r="N76" s="681">
        <v>8605.5</v>
      </c>
      <c r="O76" s="681" t="s">
        <v>1696</v>
      </c>
      <c r="P76" s="681">
        <v>5094</v>
      </c>
      <c r="Q76" s="671" t="s">
        <v>1732</v>
      </c>
      <c r="R76" s="671" t="s">
        <v>3166</v>
      </c>
    </row>
    <row r="77" spans="1:18" ht="136.5" customHeight="1" x14ac:dyDescent="0.25">
      <c r="A77" s="672"/>
      <c r="B77" s="677"/>
      <c r="C77" s="672"/>
      <c r="D77" s="672"/>
      <c r="E77" s="671"/>
      <c r="F77" s="674"/>
      <c r="G77" s="671"/>
      <c r="H77" s="390" t="s">
        <v>1727</v>
      </c>
      <c r="I77" s="391" t="s">
        <v>893</v>
      </c>
      <c r="J77" s="671"/>
      <c r="K77" s="682"/>
      <c r="L77" s="682"/>
      <c r="M77" s="681"/>
      <c r="N77" s="681"/>
      <c r="O77" s="681"/>
      <c r="P77" s="681"/>
      <c r="Q77" s="671"/>
      <c r="R77" s="671"/>
    </row>
    <row r="78" spans="1:18" ht="60.75" customHeight="1" x14ac:dyDescent="0.25">
      <c r="A78" s="672" t="s">
        <v>1733</v>
      </c>
      <c r="B78" s="677" t="s">
        <v>215</v>
      </c>
      <c r="C78" s="672">
        <v>1</v>
      </c>
      <c r="D78" s="672">
        <v>6</v>
      </c>
      <c r="E78" s="671" t="s">
        <v>1734</v>
      </c>
      <c r="F78" s="674" t="s">
        <v>1735</v>
      </c>
      <c r="G78" s="671" t="s">
        <v>146</v>
      </c>
      <c r="H78" s="390" t="s">
        <v>49</v>
      </c>
      <c r="I78" s="391" t="s">
        <v>215</v>
      </c>
      <c r="J78" s="671" t="s">
        <v>1736</v>
      </c>
      <c r="K78" s="682"/>
      <c r="L78" s="682" t="s">
        <v>58</v>
      </c>
      <c r="M78" s="681"/>
      <c r="N78" s="681">
        <v>11431.5</v>
      </c>
      <c r="O78" s="681"/>
      <c r="P78" s="681">
        <v>8488</v>
      </c>
      <c r="Q78" s="671" t="s">
        <v>1732</v>
      </c>
      <c r="R78" s="671" t="s">
        <v>3166</v>
      </c>
    </row>
    <row r="79" spans="1:18" ht="151.5" customHeight="1" x14ac:dyDescent="0.25">
      <c r="A79" s="672"/>
      <c r="B79" s="677"/>
      <c r="C79" s="672"/>
      <c r="D79" s="672"/>
      <c r="E79" s="671"/>
      <c r="F79" s="674"/>
      <c r="G79" s="671"/>
      <c r="H79" s="390" t="s">
        <v>1727</v>
      </c>
      <c r="I79" s="391" t="s">
        <v>362</v>
      </c>
      <c r="J79" s="671"/>
      <c r="K79" s="682"/>
      <c r="L79" s="682"/>
      <c r="M79" s="681"/>
      <c r="N79" s="681"/>
      <c r="O79" s="681"/>
      <c r="P79" s="681"/>
      <c r="Q79" s="671"/>
      <c r="R79" s="671"/>
    </row>
    <row r="80" spans="1:18" ht="51.75" customHeight="1" x14ac:dyDescent="0.25">
      <c r="A80" s="672" t="s">
        <v>1737</v>
      </c>
      <c r="B80" s="677" t="s">
        <v>713</v>
      </c>
      <c r="C80" s="672">
        <v>1</v>
      </c>
      <c r="D80" s="672">
        <v>6</v>
      </c>
      <c r="E80" s="671" t="s">
        <v>1738</v>
      </c>
      <c r="F80" s="674" t="s">
        <v>3167</v>
      </c>
      <c r="G80" s="671" t="s">
        <v>733</v>
      </c>
      <c r="H80" s="390" t="s">
        <v>1041</v>
      </c>
      <c r="I80" s="391" t="s">
        <v>713</v>
      </c>
      <c r="J80" s="671" t="s">
        <v>1739</v>
      </c>
      <c r="K80" s="685" t="s">
        <v>1696</v>
      </c>
      <c r="L80" s="682" t="s">
        <v>1025</v>
      </c>
      <c r="M80" s="683" t="s">
        <v>1696</v>
      </c>
      <c r="N80" s="679">
        <v>20000</v>
      </c>
      <c r="O80" s="683" t="s">
        <v>1696</v>
      </c>
      <c r="P80" s="679">
        <v>20000</v>
      </c>
      <c r="Q80" s="671" t="s">
        <v>1740</v>
      </c>
      <c r="R80" s="671" t="s">
        <v>1741</v>
      </c>
    </row>
    <row r="81" spans="1:18" ht="45.75" customHeight="1" x14ac:dyDescent="0.25">
      <c r="A81" s="672"/>
      <c r="B81" s="677"/>
      <c r="C81" s="672"/>
      <c r="D81" s="672"/>
      <c r="E81" s="671"/>
      <c r="F81" s="674"/>
      <c r="G81" s="671"/>
      <c r="H81" s="390" t="s">
        <v>818</v>
      </c>
      <c r="I81" s="391" t="s">
        <v>308</v>
      </c>
      <c r="J81" s="671"/>
      <c r="K81" s="685"/>
      <c r="L81" s="682"/>
      <c r="M81" s="683"/>
      <c r="N81" s="679"/>
      <c r="O81" s="683"/>
      <c r="P81" s="679"/>
      <c r="Q81" s="671"/>
      <c r="R81" s="671"/>
    </row>
    <row r="82" spans="1:18" ht="38.25" x14ac:dyDescent="0.25">
      <c r="A82" s="672"/>
      <c r="B82" s="677"/>
      <c r="C82" s="672"/>
      <c r="D82" s="672"/>
      <c r="E82" s="671"/>
      <c r="F82" s="674"/>
      <c r="G82" s="671"/>
      <c r="H82" s="390" t="s">
        <v>1742</v>
      </c>
      <c r="I82" s="391" t="s">
        <v>850</v>
      </c>
      <c r="J82" s="671"/>
      <c r="K82" s="685"/>
      <c r="L82" s="682"/>
      <c r="M82" s="683"/>
      <c r="N82" s="679"/>
      <c r="O82" s="683"/>
      <c r="P82" s="679"/>
      <c r="Q82" s="671"/>
      <c r="R82" s="671"/>
    </row>
    <row r="83" spans="1:18" x14ac:dyDescent="0.25">
      <c r="A83" s="672"/>
      <c r="B83" s="677"/>
      <c r="C83" s="672"/>
      <c r="D83" s="672"/>
      <c r="E83" s="671"/>
      <c r="F83" s="674"/>
      <c r="G83" s="671"/>
      <c r="H83" s="390" t="s">
        <v>708</v>
      </c>
      <c r="I83" s="391" t="s">
        <v>713</v>
      </c>
      <c r="J83" s="671"/>
      <c r="K83" s="685"/>
      <c r="L83" s="682"/>
      <c r="M83" s="683"/>
      <c r="N83" s="679"/>
      <c r="O83" s="683"/>
      <c r="P83" s="679"/>
      <c r="Q83" s="671"/>
      <c r="R83" s="671"/>
    </row>
    <row r="84" spans="1:18" ht="35.25" customHeight="1" x14ac:dyDescent="0.25">
      <c r="A84" s="672"/>
      <c r="B84" s="677"/>
      <c r="C84" s="672"/>
      <c r="D84" s="672"/>
      <c r="E84" s="671"/>
      <c r="F84" s="674"/>
      <c r="G84" s="684" t="s">
        <v>1743</v>
      </c>
      <c r="H84" s="390" t="s">
        <v>1744</v>
      </c>
      <c r="I84" s="391" t="s">
        <v>713</v>
      </c>
      <c r="J84" s="671"/>
      <c r="K84" s="685"/>
      <c r="L84" s="682"/>
      <c r="M84" s="683"/>
      <c r="N84" s="679"/>
      <c r="O84" s="683"/>
      <c r="P84" s="679"/>
      <c r="Q84" s="671"/>
      <c r="R84" s="671"/>
    </row>
    <row r="85" spans="1:18" ht="38.25" x14ac:dyDescent="0.25">
      <c r="A85" s="672"/>
      <c r="B85" s="677"/>
      <c r="C85" s="672"/>
      <c r="D85" s="672"/>
      <c r="E85" s="671"/>
      <c r="F85" s="674"/>
      <c r="G85" s="684"/>
      <c r="H85" s="390" t="s">
        <v>1745</v>
      </c>
      <c r="I85" s="391" t="s">
        <v>1746</v>
      </c>
      <c r="J85" s="671"/>
      <c r="K85" s="685"/>
      <c r="L85" s="682"/>
      <c r="M85" s="683"/>
      <c r="N85" s="679"/>
      <c r="O85" s="683"/>
      <c r="P85" s="679"/>
      <c r="Q85" s="671"/>
      <c r="R85" s="671"/>
    </row>
    <row r="86" spans="1:18" ht="154.5" customHeight="1" x14ac:dyDescent="0.25">
      <c r="A86" s="672" t="s">
        <v>1747</v>
      </c>
      <c r="B86" s="672">
        <v>1</v>
      </c>
      <c r="C86" s="672">
        <v>1</v>
      </c>
      <c r="D86" s="672">
        <v>9</v>
      </c>
      <c r="E86" s="671" t="s">
        <v>1748</v>
      </c>
      <c r="F86" s="674" t="s">
        <v>1783</v>
      </c>
      <c r="G86" s="672" t="s">
        <v>77</v>
      </c>
      <c r="H86" s="389" t="s">
        <v>1346</v>
      </c>
      <c r="I86" s="389">
        <v>5</v>
      </c>
      <c r="J86" s="671" t="s">
        <v>1749</v>
      </c>
      <c r="K86" s="672" t="s">
        <v>1696</v>
      </c>
      <c r="L86" s="672" t="s">
        <v>43</v>
      </c>
      <c r="M86" s="672" t="s">
        <v>1696</v>
      </c>
      <c r="N86" s="681">
        <v>29000</v>
      </c>
      <c r="O86" s="672" t="s">
        <v>1696</v>
      </c>
      <c r="P86" s="681">
        <v>26000</v>
      </c>
      <c r="Q86" s="671" t="s">
        <v>1348</v>
      </c>
      <c r="R86" s="671" t="s">
        <v>1750</v>
      </c>
    </row>
    <row r="87" spans="1:18" ht="154.5" customHeight="1" x14ac:dyDescent="0.25">
      <c r="A87" s="672"/>
      <c r="B87" s="672"/>
      <c r="C87" s="672"/>
      <c r="D87" s="672"/>
      <c r="E87" s="671"/>
      <c r="F87" s="674"/>
      <c r="G87" s="672"/>
      <c r="H87" s="389" t="s">
        <v>168</v>
      </c>
      <c r="I87" s="389" t="s">
        <v>1351</v>
      </c>
      <c r="J87" s="671"/>
      <c r="K87" s="672"/>
      <c r="L87" s="672"/>
      <c r="M87" s="672"/>
      <c r="N87" s="681"/>
      <c r="O87" s="672"/>
      <c r="P87" s="681"/>
      <c r="Q87" s="671"/>
      <c r="R87" s="671"/>
    </row>
    <row r="88" spans="1:18" ht="110.25" customHeight="1" x14ac:dyDescent="0.25">
      <c r="A88" s="672"/>
      <c r="B88" s="672"/>
      <c r="C88" s="672"/>
      <c r="D88" s="672"/>
      <c r="E88" s="671"/>
      <c r="F88" s="674"/>
      <c r="G88" s="672"/>
      <c r="H88" s="244" t="s">
        <v>1751</v>
      </c>
      <c r="I88" s="389" t="s">
        <v>1752</v>
      </c>
      <c r="J88" s="671"/>
      <c r="K88" s="672"/>
      <c r="L88" s="672"/>
      <c r="M88" s="672"/>
      <c r="N88" s="681"/>
      <c r="O88" s="672"/>
      <c r="P88" s="681"/>
      <c r="Q88" s="671"/>
      <c r="R88" s="671"/>
    </row>
    <row r="89" spans="1:18" ht="38.25" hidden="1" x14ac:dyDescent="0.25">
      <c r="A89" s="672"/>
      <c r="B89" s="672"/>
      <c r="C89" s="672"/>
      <c r="D89" s="672"/>
      <c r="E89" s="671"/>
      <c r="F89" s="674"/>
      <c r="G89" s="389" t="s">
        <v>460</v>
      </c>
      <c r="H89" s="389" t="s">
        <v>1753</v>
      </c>
      <c r="I89" s="389">
        <v>4</v>
      </c>
      <c r="J89" s="671"/>
      <c r="K89" s="672"/>
      <c r="L89" s="672"/>
      <c r="M89" s="672"/>
      <c r="N89" s="681"/>
      <c r="O89" s="672"/>
      <c r="P89" s="681"/>
      <c r="Q89" s="671"/>
      <c r="R89" s="671"/>
    </row>
    <row r="90" spans="1:18" ht="46.5" customHeight="1" x14ac:dyDescent="0.25">
      <c r="A90" s="672" t="s">
        <v>1754</v>
      </c>
      <c r="B90" s="677" t="s">
        <v>519</v>
      </c>
      <c r="C90" s="672">
        <v>1.3</v>
      </c>
      <c r="D90" s="672">
        <v>13</v>
      </c>
      <c r="E90" s="672" t="s">
        <v>1755</v>
      </c>
      <c r="F90" s="674" t="s">
        <v>1756</v>
      </c>
      <c r="G90" s="671" t="s">
        <v>93</v>
      </c>
      <c r="H90" s="390" t="s">
        <v>41</v>
      </c>
      <c r="I90" s="391" t="s">
        <v>850</v>
      </c>
      <c r="J90" s="671" t="s">
        <v>3168</v>
      </c>
      <c r="K90" s="682" t="s">
        <v>1696</v>
      </c>
      <c r="L90" s="682" t="s">
        <v>58</v>
      </c>
      <c r="M90" s="681" t="s">
        <v>1696</v>
      </c>
      <c r="N90" s="681">
        <v>12562.9</v>
      </c>
      <c r="O90" s="681" t="s">
        <v>1696</v>
      </c>
      <c r="P90" s="681">
        <v>11318.5</v>
      </c>
      <c r="Q90" s="671" t="s">
        <v>1757</v>
      </c>
      <c r="R90" s="671" t="s">
        <v>1758</v>
      </c>
    </row>
    <row r="91" spans="1:18" ht="48" customHeight="1" x14ac:dyDescent="0.25">
      <c r="A91" s="672"/>
      <c r="B91" s="677"/>
      <c r="C91" s="672"/>
      <c r="D91" s="672"/>
      <c r="E91" s="672"/>
      <c r="F91" s="674"/>
      <c r="G91" s="671"/>
      <c r="H91" s="390" t="s">
        <v>1706</v>
      </c>
      <c r="I91" s="391" t="s">
        <v>1759</v>
      </c>
      <c r="J91" s="671"/>
      <c r="K91" s="682"/>
      <c r="L91" s="682"/>
      <c r="M91" s="681"/>
      <c r="N91" s="681"/>
      <c r="O91" s="681"/>
      <c r="P91" s="681"/>
      <c r="Q91" s="671"/>
      <c r="R91" s="671"/>
    </row>
    <row r="92" spans="1:18" ht="85.5" customHeight="1" x14ac:dyDescent="0.25">
      <c r="A92" s="672"/>
      <c r="B92" s="677"/>
      <c r="C92" s="672"/>
      <c r="D92" s="672"/>
      <c r="E92" s="672"/>
      <c r="F92" s="674"/>
      <c r="G92" s="671"/>
      <c r="H92" s="390" t="s">
        <v>707</v>
      </c>
      <c r="I92" s="391" t="s">
        <v>713</v>
      </c>
      <c r="J92" s="671"/>
      <c r="K92" s="682"/>
      <c r="L92" s="682"/>
      <c r="M92" s="681"/>
      <c r="N92" s="681"/>
      <c r="O92" s="681"/>
      <c r="P92" s="681"/>
      <c r="Q92" s="671"/>
      <c r="R92" s="671"/>
    </row>
    <row r="93" spans="1:18" ht="38.25" x14ac:dyDescent="0.25">
      <c r="A93" s="672"/>
      <c r="B93" s="677"/>
      <c r="C93" s="672"/>
      <c r="D93" s="672"/>
      <c r="E93" s="672"/>
      <c r="F93" s="674"/>
      <c r="G93" s="389" t="s">
        <v>1200</v>
      </c>
      <c r="H93" s="390" t="s">
        <v>1760</v>
      </c>
      <c r="I93" s="391" t="s">
        <v>215</v>
      </c>
      <c r="J93" s="671"/>
      <c r="K93" s="682"/>
      <c r="L93" s="682"/>
      <c r="M93" s="681"/>
      <c r="N93" s="681"/>
      <c r="O93" s="681"/>
      <c r="P93" s="681"/>
      <c r="Q93" s="671"/>
      <c r="R93" s="671"/>
    </row>
    <row r="94" spans="1:18" x14ac:dyDescent="0.25">
      <c r="A94" s="672"/>
      <c r="B94" s="677"/>
      <c r="C94" s="672"/>
      <c r="D94" s="672"/>
      <c r="E94" s="672"/>
      <c r="F94" s="674"/>
      <c r="G94" s="671" t="s">
        <v>128</v>
      </c>
      <c r="H94" s="242" t="s">
        <v>62</v>
      </c>
      <c r="I94" s="391" t="s">
        <v>713</v>
      </c>
      <c r="J94" s="671"/>
      <c r="K94" s="682"/>
      <c r="L94" s="682"/>
      <c r="M94" s="681"/>
      <c r="N94" s="681"/>
      <c r="O94" s="681"/>
      <c r="P94" s="681"/>
      <c r="Q94" s="671"/>
      <c r="R94" s="671"/>
    </row>
    <row r="95" spans="1:18" ht="45.75" customHeight="1" x14ac:dyDescent="0.25">
      <c r="A95" s="672"/>
      <c r="B95" s="677"/>
      <c r="C95" s="672"/>
      <c r="D95" s="672"/>
      <c r="E95" s="672"/>
      <c r="F95" s="674"/>
      <c r="G95" s="671"/>
      <c r="H95" s="390" t="s">
        <v>159</v>
      </c>
      <c r="I95" s="391" t="s">
        <v>819</v>
      </c>
      <c r="J95" s="671"/>
      <c r="K95" s="682"/>
      <c r="L95" s="682"/>
      <c r="M95" s="681"/>
      <c r="N95" s="681"/>
      <c r="O95" s="681"/>
      <c r="P95" s="681"/>
      <c r="Q95" s="671"/>
      <c r="R95" s="671"/>
    </row>
    <row r="96" spans="1:18" ht="60" customHeight="1" x14ac:dyDescent="0.25">
      <c r="A96" s="672" t="s">
        <v>1761</v>
      </c>
      <c r="B96" s="677" t="s">
        <v>519</v>
      </c>
      <c r="C96" s="672">
        <v>1.3</v>
      </c>
      <c r="D96" s="672">
        <v>13</v>
      </c>
      <c r="E96" s="671" t="s">
        <v>1762</v>
      </c>
      <c r="F96" s="674" t="s">
        <v>1763</v>
      </c>
      <c r="G96" s="671" t="s">
        <v>464</v>
      </c>
      <c r="H96" s="390" t="s">
        <v>1552</v>
      </c>
      <c r="I96" s="391" t="s">
        <v>331</v>
      </c>
      <c r="J96" s="671" t="s">
        <v>1764</v>
      </c>
      <c r="K96" s="682" t="s">
        <v>1696</v>
      </c>
      <c r="L96" s="682" t="s">
        <v>58</v>
      </c>
      <c r="M96" s="681" t="s">
        <v>1696</v>
      </c>
      <c r="N96" s="681">
        <v>68953.600000000006</v>
      </c>
      <c r="O96" s="681" t="s">
        <v>1696</v>
      </c>
      <c r="P96" s="681">
        <v>50440</v>
      </c>
      <c r="Q96" s="671" t="s">
        <v>454</v>
      </c>
      <c r="R96" s="671" t="s">
        <v>455</v>
      </c>
    </row>
    <row r="97" spans="1:18" ht="63.75" x14ac:dyDescent="0.25">
      <c r="A97" s="672"/>
      <c r="B97" s="677"/>
      <c r="C97" s="672"/>
      <c r="D97" s="672"/>
      <c r="E97" s="671"/>
      <c r="F97" s="674"/>
      <c r="G97" s="671"/>
      <c r="H97" s="390" t="s">
        <v>520</v>
      </c>
      <c r="I97" s="391" t="s">
        <v>850</v>
      </c>
      <c r="J97" s="671"/>
      <c r="K97" s="682"/>
      <c r="L97" s="682"/>
      <c r="M97" s="681"/>
      <c r="N97" s="681"/>
      <c r="O97" s="681"/>
      <c r="P97" s="681"/>
      <c r="Q97" s="671"/>
      <c r="R97" s="671"/>
    </row>
    <row r="98" spans="1:18" ht="103.5" customHeight="1" x14ac:dyDescent="0.25">
      <c r="A98" s="672"/>
      <c r="B98" s="677"/>
      <c r="C98" s="672"/>
      <c r="D98" s="672"/>
      <c r="E98" s="671"/>
      <c r="F98" s="674"/>
      <c r="G98" s="671"/>
      <c r="H98" s="390" t="s">
        <v>471</v>
      </c>
      <c r="I98" s="391" t="s">
        <v>1765</v>
      </c>
      <c r="J98" s="671"/>
      <c r="K98" s="682"/>
      <c r="L98" s="682"/>
      <c r="M98" s="681"/>
      <c r="N98" s="681"/>
      <c r="O98" s="681"/>
      <c r="P98" s="681"/>
      <c r="Q98" s="671"/>
      <c r="R98" s="671"/>
    </row>
    <row r="99" spans="1:18" ht="49.5" customHeight="1" x14ac:dyDescent="0.25">
      <c r="A99" s="672" t="s">
        <v>1766</v>
      </c>
      <c r="B99" s="672">
        <v>6</v>
      </c>
      <c r="C99" s="672">
        <v>1</v>
      </c>
      <c r="D99" s="672">
        <v>13</v>
      </c>
      <c r="E99" s="671" t="s">
        <v>1767</v>
      </c>
      <c r="F99" s="674" t="s">
        <v>1784</v>
      </c>
      <c r="G99" s="672" t="s">
        <v>1700</v>
      </c>
      <c r="H99" s="389" t="s">
        <v>62</v>
      </c>
      <c r="I99" s="389">
        <v>1</v>
      </c>
      <c r="J99" s="671" t="s">
        <v>1768</v>
      </c>
      <c r="K99" s="671" t="s">
        <v>1696</v>
      </c>
      <c r="L99" s="672" t="s">
        <v>58</v>
      </c>
      <c r="M99" s="671" t="s">
        <v>1696</v>
      </c>
      <c r="N99" s="681">
        <v>55038.37</v>
      </c>
      <c r="O99" s="671" t="s">
        <v>1696</v>
      </c>
      <c r="P99" s="681">
        <v>44950</v>
      </c>
      <c r="Q99" s="671" t="s">
        <v>1769</v>
      </c>
      <c r="R99" s="671" t="s">
        <v>1770</v>
      </c>
    </row>
    <row r="100" spans="1:18" ht="47.25" customHeight="1" x14ac:dyDescent="0.25">
      <c r="A100" s="672"/>
      <c r="B100" s="672"/>
      <c r="C100" s="672"/>
      <c r="D100" s="672"/>
      <c r="E100" s="671"/>
      <c r="F100" s="674"/>
      <c r="G100" s="672"/>
      <c r="H100" s="389" t="s">
        <v>63</v>
      </c>
      <c r="I100" s="389" t="s">
        <v>1771</v>
      </c>
      <c r="J100" s="671"/>
      <c r="K100" s="671"/>
      <c r="L100" s="672"/>
      <c r="M100" s="671"/>
      <c r="N100" s="681"/>
      <c r="O100" s="671"/>
      <c r="P100" s="681"/>
      <c r="Q100" s="671"/>
      <c r="R100" s="671"/>
    </row>
    <row r="101" spans="1:18" ht="38.25" x14ac:dyDescent="0.25">
      <c r="A101" s="672"/>
      <c r="B101" s="672"/>
      <c r="C101" s="672"/>
      <c r="D101" s="672"/>
      <c r="E101" s="671"/>
      <c r="F101" s="674"/>
      <c r="G101" s="388" t="s">
        <v>125</v>
      </c>
      <c r="H101" s="389" t="s">
        <v>1772</v>
      </c>
      <c r="I101" s="389">
        <v>1</v>
      </c>
      <c r="J101" s="671"/>
      <c r="K101" s="671"/>
      <c r="L101" s="672"/>
      <c r="M101" s="671"/>
      <c r="N101" s="681"/>
      <c r="O101" s="671"/>
      <c r="P101" s="681"/>
      <c r="Q101" s="671"/>
      <c r="R101" s="671"/>
    </row>
    <row r="102" spans="1:18" ht="42" customHeight="1" x14ac:dyDescent="0.25">
      <c r="A102" s="672"/>
      <c r="B102" s="672"/>
      <c r="C102" s="672"/>
      <c r="D102" s="672"/>
      <c r="E102" s="671"/>
      <c r="F102" s="674"/>
      <c r="G102" s="672" t="s">
        <v>119</v>
      </c>
      <c r="H102" s="389" t="s">
        <v>49</v>
      </c>
      <c r="I102" s="389">
        <v>1</v>
      </c>
      <c r="J102" s="671"/>
      <c r="K102" s="671"/>
      <c r="L102" s="672"/>
      <c r="M102" s="671"/>
      <c r="N102" s="681"/>
      <c r="O102" s="671"/>
      <c r="P102" s="681"/>
      <c r="Q102" s="671"/>
      <c r="R102" s="671"/>
    </row>
    <row r="103" spans="1:18" ht="25.5" x14ac:dyDescent="0.25">
      <c r="A103" s="672"/>
      <c r="B103" s="672"/>
      <c r="C103" s="672"/>
      <c r="D103" s="672"/>
      <c r="E103" s="671"/>
      <c r="F103" s="674"/>
      <c r="G103" s="672"/>
      <c r="H103" s="389" t="s">
        <v>50</v>
      </c>
      <c r="I103" s="389" t="s">
        <v>1773</v>
      </c>
      <c r="J103" s="671"/>
      <c r="K103" s="671"/>
      <c r="L103" s="672"/>
      <c r="M103" s="671"/>
      <c r="N103" s="681"/>
      <c r="O103" s="671"/>
      <c r="P103" s="681"/>
      <c r="Q103" s="671"/>
      <c r="R103" s="671"/>
    </row>
    <row r="104" spans="1:18" ht="67.5" customHeight="1" x14ac:dyDescent="0.25">
      <c r="A104" s="672" t="s">
        <v>1774</v>
      </c>
      <c r="B104" s="677" t="s">
        <v>519</v>
      </c>
      <c r="C104" s="672">
        <v>1</v>
      </c>
      <c r="D104" s="672">
        <v>13</v>
      </c>
      <c r="E104" s="671" t="s">
        <v>3169</v>
      </c>
      <c r="F104" s="674" t="s">
        <v>1775</v>
      </c>
      <c r="G104" s="671" t="s">
        <v>632</v>
      </c>
      <c r="H104" s="393" t="s">
        <v>1776</v>
      </c>
      <c r="I104" s="393">
        <v>5</v>
      </c>
      <c r="J104" s="671" t="s">
        <v>3170</v>
      </c>
      <c r="K104" s="685" t="s">
        <v>1696</v>
      </c>
      <c r="L104" s="682" t="s">
        <v>1025</v>
      </c>
      <c r="M104" s="683" t="s">
        <v>1696</v>
      </c>
      <c r="N104" s="679">
        <v>37500</v>
      </c>
      <c r="O104" s="683" t="s">
        <v>1696</v>
      </c>
      <c r="P104" s="679">
        <v>25000</v>
      </c>
      <c r="Q104" s="671" t="s">
        <v>1777</v>
      </c>
      <c r="R104" s="671" t="s">
        <v>1778</v>
      </c>
    </row>
    <row r="105" spans="1:18" ht="55.5" customHeight="1" x14ac:dyDescent="0.25">
      <c r="A105" s="672"/>
      <c r="B105" s="677"/>
      <c r="C105" s="672"/>
      <c r="D105" s="672"/>
      <c r="E105" s="671"/>
      <c r="F105" s="674"/>
      <c r="G105" s="671"/>
      <c r="H105" s="393" t="s">
        <v>1779</v>
      </c>
      <c r="I105" s="393">
        <v>1</v>
      </c>
      <c r="J105" s="671"/>
      <c r="K105" s="685"/>
      <c r="L105" s="682"/>
      <c r="M105" s="683"/>
      <c r="N105" s="679"/>
      <c r="O105" s="683"/>
      <c r="P105" s="679"/>
      <c r="Q105" s="671"/>
      <c r="R105" s="671"/>
    </row>
    <row r="106" spans="1:18" ht="76.5" customHeight="1" x14ac:dyDescent="0.25">
      <c r="A106" s="672"/>
      <c r="B106" s="677"/>
      <c r="C106" s="672"/>
      <c r="D106" s="672"/>
      <c r="E106" s="671"/>
      <c r="F106" s="674"/>
      <c r="G106" s="671"/>
      <c r="H106" s="390" t="s">
        <v>1780</v>
      </c>
      <c r="I106" s="391" t="s">
        <v>1781</v>
      </c>
      <c r="J106" s="671"/>
      <c r="K106" s="685"/>
      <c r="L106" s="682"/>
      <c r="M106" s="683"/>
      <c r="N106" s="679"/>
      <c r="O106" s="683"/>
      <c r="P106" s="679"/>
      <c r="Q106" s="671"/>
      <c r="R106" s="671"/>
    </row>
    <row r="107" spans="1:18" x14ac:dyDescent="0.25">
      <c r="A107" s="711" t="s">
        <v>2768</v>
      </c>
      <c r="B107" s="714" t="s">
        <v>519</v>
      </c>
      <c r="C107" s="711">
        <v>1.3</v>
      </c>
      <c r="D107" s="711">
        <v>13</v>
      </c>
      <c r="E107" s="701" t="s">
        <v>3233</v>
      </c>
      <c r="F107" s="698" t="s">
        <v>3234</v>
      </c>
      <c r="G107" s="694" t="s">
        <v>1714</v>
      </c>
      <c r="H107" s="408" t="s">
        <v>492</v>
      </c>
      <c r="I107" s="409">
        <v>1</v>
      </c>
      <c r="J107" s="701" t="s">
        <v>3235</v>
      </c>
      <c r="K107" s="704" t="s">
        <v>1696</v>
      </c>
      <c r="L107" s="707" t="s">
        <v>58</v>
      </c>
      <c r="M107" s="708" t="s">
        <v>1696</v>
      </c>
      <c r="N107" s="688">
        <v>50281.99</v>
      </c>
      <c r="O107" s="691" t="s">
        <v>1696</v>
      </c>
      <c r="P107" s="688">
        <v>32570.79</v>
      </c>
      <c r="Q107" s="694" t="s">
        <v>526</v>
      </c>
      <c r="R107" s="694" t="s">
        <v>3236</v>
      </c>
    </row>
    <row r="108" spans="1:18" ht="25.5" x14ac:dyDescent="0.25">
      <c r="A108" s="712"/>
      <c r="B108" s="715"/>
      <c r="C108" s="712"/>
      <c r="D108" s="712"/>
      <c r="E108" s="702"/>
      <c r="F108" s="699"/>
      <c r="G108" s="696"/>
      <c r="H108" s="409" t="s">
        <v>493</v>
      </c>
      <c r="I108" s="409">
        <v>100</v>
      </c>
      <c r="J108" s="702"/>
      <c r="K108" s="705"/>
      <c r="L108" s="707"/>
      <c r="M108" s="709"/>
      <c r="N108" s="689"/>
      <c r="O108" s="692"/>
      <c r="P108" s="689"/>
      <c r="Q108" s="695"/>
      <c r="R108" s="695"/>
    </row>
    <row r="109" spans="1:18" ht="70.5" customHeight="1" x14ac:dyDescent="0.25">
      <c r="A109" s="712"/>
      <c r="B109" s="715"/>
      <c r="C109" s="712"/>
      <c r="D109" s="712"/>
      <c r="E109" s="702"/>
      <c r="F109" s="699"/>
      <c r="G109" s="408" t="s">
        <v>125</v>
      </c>
      <c r="H109" s="409" t="s">
        <v>1772</v>
      </c>
      <c r="I109" s="409">
        <v>1</v>
      </c>
      <c r="J109" s="702"/>
      <c r="K109" s="705"/>
      <c r="L109" s="707"/>
      <c r="M109" s="709"/>
      <c r="N109" s="689"/>
      <c r="O109" s="692"/>
      <c r="P109" s="689"/>
      <c r="Q109" s="695"/>
      <c r="R109" s="695"/>
    </row>
    <row r="110" spans="1:18" ht="42" customHeight="1" x14ac:dyDescent="0.25">
      <c r="A110" s="712"/>
      <c r="B110" s="715"/>
      <c r="C110" s="712"/>
      <c r="D110" s="712"/>
      <c r="E110" s="702"/>
      <c r="F110" s="699"/>
      <c r="G110" s="697" t="s">
        <v>1700</v>
      </c>
      <c r="H110" s="409" t="s">
        <v>62</v>
      </c>
      <c r="I110" s="409">
        <v>1</v>
      </c>
      <c r="J110" s="702"/>
      <c r="K110" s="705"/>
      <c r="L110" s="707"/>
      <c r="M110" s="709"/>
      <c r="N110" s="689"/>
      <c r="O110" s="692"/>
      <c r="P110" s="689"/>
      <c r="Q110" s="695"/>
      <c r="R110" s="695"/>
    </row>
    <row r="111" spans="1:18" ht="25.5" x14ac:dyDescent="0.25">
      <c r="A111" s="712"/>
      <c r="B111" s="715"/>
      <c r="C111" s="712"/>
      <c r="D111" s="712"/>
      <c r="E111" s="702"/>
      <c r="F111" s="699"/>
      <c r="G111" s="697"/>
      <c r="H111" s="409" t="s">
        <v>63</v>
      </c>
      <c r="I111" s="409">
        <v>36</v>
      </c>
      <c r="J111" s="702"/>
      <c r="K111" s="705"/>
      <c r="L111" s="707"/>
      <c r="M111" s="709"/>
      <c r="N111" s="689"/>
      <c r="O111" s="692"/>
      <c r="P111" s="689"/>
      <c r="Q111" s="695"/>
      <c r="R111" s="695"/>
    </row>
    <row r="112" spans="1:18" ht="53.25" customHeight="1" x14ac:dyDescent="0.25">
      <c r="A112" s="712"/>
      <c r="B112" s="715"/>
      <c r="C112" s="712"/>
      <c r="D112" s="712"/>
      <c r="E112" s="702"/>
      <c r="F112" s="699"/>
      <c r="G112" s="408" t="s">
        <v>125</v>
      </c>
      <c r="H112" s="409" t="s">
        <v>1772</v>
      </c>
      <c r="I112" s="409">
        <v>1</v>
      </c>
      <c r="J112" s="702"/>
      <c r="K112" s="705"/>
      <c r="L112" s="707"/>
      <c r="M112" s="709"/>
      <c r="N112" s="689"/>
      <c r="O112" s="692"/>
      <c r="P112" s="689"/>
      <c r="Q112" s="695"/>
      <c r="R112" s="695"/>
    </row>
    <row r="113" spans="1:18" ht="38.25" x14ac:dyDescent="0.25">
      <c r="A113" s="713"/>
      <c r="B113" s="716"/>
      <c r="C113" s="713"/>
      <c r="D113" s="713"/>
      <c r="E113" s="703"/>
      <c r="F113" s="700"/>
      <c r="G113" s="408" t="s">
        <v>125</v>
      </c>
      <c r="H113" s="409" t="s">
        <v>1772</v>
      </c>
      <c r="I113" s="409">
        <v>1</v>
      </c>
      <c r="J113" s="703"/>
      <c r="K113" s="706"/>
      <c r="L113" s="707"/>
      <c r="M113" s="710"/>
      <c r="N113" s="690"/>
      <c r="O113" s="693"/>
      <c r="P113" s="690"/>
      <c r="Q113" s="696"/>
      <c r="R113" s="696"/>
    </row>
    <row r="114" spans="1:18" x14ac:dyDescent="0.25">
      <c r="A114" s="106"/>
      <c r="B114" s="15"/>
      <c r="C114" s="15"/>
      <c r="D114" s="16"/>
      <c r="E114" s="16"/>
      <c r="F114" s="16"/>
      <c r="G114" s="16"/>
      <c r="H114" s="16"/>
      <c r="I114" s="17"/>
      <c r="J114" s="16"/>
      <c r="L114" s="18"/>
      <c r="M114" s="19"/>
      <c r="N114" s="19"/>
      <c r="O114" s="19"/>
      <c r="P114" s="19"/>
      <c r="Q114" s="16"/>
      <c r="R114" s="16"/>
    </row>
    <row r="115" spans="1:18" x14ac:dyDescent="0.25">
      <c r="M115" s="471"/>
      <c r="N115" s="568" t="s">
        <v>1368</v>
      </c>
      <c r="O115" s="569"/>
      <c r="P115" s="570"/>
    </row>
    <row r="116" spans="1:18" x14ac:dyDescent="0.25">
      <c r="M116" s="472"/>
      <c r="N116" s="686" t="s">
        <v>36</v>
      </c>
      <c r="O116" s="568" t="s">
        <v>0</v>
      </c>
      <c r="P116" s="570"/>
    </row>
    <row r="117" spans="1:18" x14ac:dyDescent="0.25">
      <c r="M117" s="473"/>
      <c r="N117" s="687"/>
      <c r="O117" s="377">
        <v>2020</v>
      </c>
      <c r="P117" s="377">
        <v>2021</v>
      </c>
    </row>
    <row r="118" spans="1:18" x14ac:dyDescent="0.25">
      <c r="M118" s="377" t="s">
        <v>1135</v>
      </c>
      <c r="N118" s="363">
        <v>24</v>
      </c>
      <c r="O118" s="176">
        <f>O7+O13+O16+O19+O25+O29+O38+O40+O45+O46</f>
        <v>265114.89999999997</v>
      </c>
      <c r="P118" s="176">
        <f>P107+P104+P99+P96+P90+P86+P80+P78+P76+P74+P71+P59+P54+P51</f>
        <v>350000</v>
      </c>
    </row>
    <row r="120" spans="1:18" x14ac:dyDescent="0.25">
      <c r="O120" s="121"/>
    </row>
  </sheetData>
  <mergeCells count="409">
    <mergeCell ref="G110:G111"/>
    <mergeCell ref="F107:F113"/>
    <mergeCell ref="G107:G108"/>
    <mergeCell ref="J107:J113"/>
    <mergeCell ref="K107:K113"/>
    <mergeCell ref="L107:L113"/>
    <mergeCell ref="M107:M113"/>
    <mergeCell ref="A107:A113"/>
    <mergeCell ref="B107:B113"/>
    <mergeCell ref="C107:C113"/>
    <mergeCell ref="D107:D113"/>
    <mergeCell ref="E107:E113"/>
    <mergeCell ref="N104:N106"/>
    <mergeCell ref="O104:O106"/>
    <mergeCell ref="P104:P106"/>
    <mergeCell ref="Q104:Q106"/>
    <mergeCell ref="R104:R106"/>
    <mergeCell ref="M104:M106"/>
    <mergeCell ref="M115:M117"/>
    <mergeCell ref="N115:P115"/>
    <mergeCell ref="N116:N117"/>
    <mergeCell ref="O116:P116"/>
    <mergeCell ref="N107:N113"/>
    <mergeCell ref="O107:O113"/>
    <mergeCell ref="P107:P113"/>
    <mergeCell ref="Q107:Q113"/>
    <mergeCell ref="R107:R113"/>
    <mergeCell ref="E96:E98"/>
    <mergeCell ref="F96:F98"/>
    <mergeCell ref="O99:O103"/>
    <mergeCell ref="P99:P103"/>
    <mergeCell ref="Q99:Q103"/>
    <mergeCell ref="R99:R103"/>
    <mergeCell ref="G102:G103"/>
    <mergeCell ref="M99:M103"/>
    <mergeCell ref="N99:N103"/>
    <mergeCell ref="A104:A106"/>
    <mergeCell ref="B104:B106"/>
    <mergeCell ref="C104:C106"/>
    <mergeCell ref="D104:D106"/>
    <mergeCell ref="E104:E106"/>
    <mergeCell ref="G99:G100"/>
    <mergeCell ref="J99:J103"/>
    <mergeCell ref="K99:K103"/>
    <mergeCell ref="L99:L103"/>
    <mergeCell ref="L104:L106"/>
    <mergeCell ref="G104:G106"/>
    <mergeCell ref="J104:J106"/>
    <mergeCell ref="K104:K106"/>
    <mergeCell ref="F104:F106"/>
    <mergeCell ref="J90:J95"/>
    <mergeCell ref="K90:K95"/>
    <mergeCell ref="L90:L95"/>
    <mergeCell ref="M90:M95"/>
    <mergeCell ref="O96:O98"/>
    <mergeCell ref="P96:P98"/>
    <mergeCell ref="Q96:Q98"/>
    <mergeCell ref="R96:R98"/>
    <mergeCell ref="A99:A103"/>
    <mergeCell ref="B99:B103"/>
    <mergeCell ref="C99:C103"/>
    <mergeCell ref="D99:D103"/>
    <mergeCell ref="E99:E103"/>
    <mergeCell ref="F99:F103"/>
    <mergeCell ref="G96:G98"/>
    <mergeCell ref="J96:J98"/>
    <mergeCell ref="K96:K98"/>
    <mergeCell ref="L96:L98"/>
    <mergeCell ref="M96:M98"/>
    <mergeCell ref="N96:N98"/>
    <mergeCell ref="A96:A98"/>
    <mergeCell ref="B96:B98"/>
    <mergeCell ref="C96:C98"/>
    <mergeCell ref="D96:D98"/>
    <mergeCell ref="N86:N89"/>
    <mergeCell ref="O86:O89"/>
    <mergeCell ref="P86:P89"/>
    <mergeCell ref="Q86:Q89"/>
    <mergeCell ref="R86:R89"/>
    <mergeCell ref="A90:A95"/>
    <mergeCell ref="B90:B95"/>
    <mergeCell ref="C90:C95"/>
    <mergeCell ref="D90:D95"/>
    <mergeCell ref="E90:E95"/>
    <mergeCell ref="F86:F89"/>
    <mergeCell ref="G86:G88"/>
    <mergeCell ref="J86:J89"/>
    <mergeCell ref="K86:K89"/>
    <mergeCell ref="L86:L89"/>
    <mergeCell ref="M86:M89"/>
    <mergeCell ref="N90:N95"/>
    <mergeCell ref="O90:O95"/>
    <mergeCell ref="P90:P95"/>
    <mergeCell ref="Q90:Q95"/>
    <mergeCell ref="R90:R95"/>
    <mergeCell ref="G94:G95"/>
    <mergeCell ref="F90:F95"/>
    <mergeCell ref="G90:G92"/>
    <mergeCell ref="A86:A89"/>
    <mergeCell ref="B86:B89"/>
    <mergeCell ref="C86:C89"/>
    <mergeCell ref="D86:D89"/>
    <mergeCell ref="E86:E89"/>
    <mergeCell ref="G80:G83"/>
    <mergeCell ref="J80:J85"/>
    <mergeCell ref="K80:K85"/>
    <mergeCell ref="L80:L85"/>
    <mergeCell ref="R78:R79"/>
    <mergeCell ref="A80:A85"/>
    <mergeCell ref="B80:B85"/>
    <mergeCell ref="C80:C85"/>
    <mergeCell ref="D80:D85"/>
    <mergeCell ref="E80:E85"/>
    <mergeCell ref="F80:F85"/>
    <mergeCell ref="G78:G79"/>
    <mergeCell ref="J78:J79"/>
    <mergeCell ref="K78:K79"/>
    <mergeCell ref="L78:L79"/>
    <mergeCell ref="M78:M79"/>
    <mergeCell ref="N78:N79"/>
    <mergeCell ref="O80:O85"/>
    <mergeCell ref="P80:P85"/>
    <mergeCell ref="Q80:Q85"/>
    <mergeCell ref="R80:R85"/>
    <mergeCell ref="G84:G85"/>
    <mergeCell ref="M80:M85"/>
    <mergeCell ref="N80:N85"/>
    <mergeCell ref="A78:A79"/>
    <mergeCell ref="B78:B79"/>
    <mergeCell ref="C78:C79"/>
    <mergeCell ref="D78:D79"/>
    <mergeCell ref="E78:E79"/>
    <mergeCell ref="F78:F79"/>
    <mergeCell ref="G76:G77"/>
    <mergeCell ref="J76:J77"/>
    <mergeCell ref="K76:K77"/>
    <mergeCell ref="Q74:Q75"/>
    <mergeCell ref="O78:O79"/>
    <mergeCell ref="P78:P79"/>
    <mergeCell ref="Q78:Q79"/>
    <mergeCell ref="R74:R75"/>
    <mergeCell ref="A76:A77"/>
    <mergeCell ref="B76:B77"/>
    <mergeCell ref="C76:C77"/>
    <mergeCell ref="D76:D77"/>
    <mergeCell ref="E76:E77"/>
    <mergeCell ref="F76:F77"/>
    <mergeCell ref="G74:G75"/>
    <mergeCell ref="J74:J75"/>
    <mergeCell ref="K74:K75"/>
    <mergeCell ref="L74:L75"/>
    <mergeCell ref="M74:M75"/>
    <mergeCell ref="N74:N75"/>
    <mergeCell ref="O76:O77"/>
    <mergeCell ref="P76:P77"/>
    <mergeCell ref="Q76:Q77"/>
    <mergeCell ref="R76:R77"/>
    <mergeCell ref="L76:L77"/>
    <mergeCell ref="M76:M77"/>
    <mergeCell ref="N76:N77"/>
    <mergeCell ref="O71:O73"/>
    <mergeCell ref="P71:P73"/>
    <mergeCell ref="Q71:Q73"/>
    <mergeCell ref="R71:R73"/>
    <mergeCell ref="A74:A75"/>
    <mergeCell ref="B74:B75"/>
    <mergeCell ref="C74:C75"/>
    <mergeCell ref="D74:D75"/>
    <mergeCell ref="E74:E75"/>
    <mergeCell ref="F74:F75"/>
    <mergeCell ref="G71:G73"/>
    <mergeCell ref="J71:J73"/>
    <mergeCell ref="K71:K73"/>
    <mergeCell ref="L71:L73"/>
    <mergeCell ref="M71:M73"/>
    <mergeCell ref="N71:N73"/>
    <mergeCell ref="A71:A73"/>
    <mergeCell ref="B71:B73"/>
    <mergeCell ref="C71:C73"/>
    <mergeCell ref="D71:D73"/>
    <mergeCell ref="E71:E73"/>
    <mergeCell ref="F71:F73"/>
    <mergeCell ref="O74:O75"/>
    <mergeCell ref="P74:P75"/>
    <mergeCell ref="R59:R70"/>
    <mergeCell ref="G61:G62"/>
    <mergeCell ref="G63:G64"/>
    <mergeCell ref="G65:G66"/>
    <mergeCell ref="G67:G69"/>
    <mergeCell ref="G59:G60"/>
    <mergeCell ref="J59:J70"/>
    <mergeCell ref="K59:K70"/>
    <mergeCell ref="L59:L70"/>
    <mergeCell ref="M59:M70"/>
    <mergeCell ref="N59:N70"/>
    <mergeCell ref="A59:A70"/>
    <mergeCell ref="B59:B70"/>
    <mergeCell ref="C59:C70"/>
    <mergeCell ref="D59:D70"/>
    <mergeCell ref="E59:E70"/>
    <mergeCell ref="F59:F70"/>
    <mergeCell ref="O51:O53"/>
    <mergeCell ref="P51:P53"/>
    <mergeCell ref="Q51:Q53"/>
    <mergeCell ref="D51:D53"/>
    <mergeCell ref="E51:E53"/>
    <mergeCell ref="N54:N58"/>
    <mergeCell ref="O54:O58"/>
    <mergeCell ref="P54:P58"/>
    <mergeCell ref="O59:O70"/>
    <mergeCell ref="P59:P70"/>
    <mergeCell ref="Q59:Q70"/>
    <mergeCell ref="K54:K58"/>
    <mergeCell ref="L54:L58"/>
    <mergeCell ref="M54:M58"/>
    <mergeCell ref="R51:R53"/>
    <mergeCell ref="G52:G53"/>
    <mergeCell ref="A54:A58"/>
    <mergeCell ref="B54:B58"/>
    <mergeCell ref="C54:C58"/>
    <mergeCell ref="D54:D58"/>
    <mergeCell ref="E54:E58"/>
    <mergeCell ref="F51:F53"/>
    <mergeCell ref="J51:J53"/>
    <mergeCell ref="K51:K53"/>
    <mergeCell ref="L51:L53"/>
    <mergeCell ref="M51:M53"/>
    <mergeCell ref="N51:N53"/>
    <mergeCell ref="Q54:Q58"/>
    <mergeCell ref="R54:R58"/>
    <mergeCell ref="G57:G58"/>
    <mergeCell ref="H57:H58"/>
    <mergeCell ref="I57:I58"/>
    <mergeCell ref="F54:F58"/>
    <mergeCell ref="G54:G56"/>
    <mergeCell ref="J54:J58"/>
    <mergeCell ref="A51:A53"/>
    <mergeCell ref="B51:B53"/>
    <mergeCell ref="C51:C53"/>
    <mergeCell ref="G46:G47"/>
    <mergeCell ref="J46:J50"/>
    <mergeCell ref="K46:K50"/>
    <mergeCell ref="L46:L50"/>
    <mergeCell ref="R40:R44"/>
    <mergeCell ref="G43:G44"/>
    <mergeCell ref="A46:A50"/>
    <mergeCell ref="B46:B50"/>
    <mergeCell ref="C46:C50"/>
    <mergeCell ref="D46:D50"/>
    <mergeCell ref="E46:E50"/>
    <mergeCell ref="F46:F50"/>
    <mergeCell ref="J40:J44"/>
    <mergeCell ref="K40:K44"/>
    <mergeCell ref="L40:L44"/>
    <mergeCell ref="M40:M44"/>
    <mergeCell ref="N40:N44"/>
    <mergeCell ref="O40:O44"/>
    <mergeCell ref="O46:O50"/>
    <mergeCell ref="P46:P50"/>
    <mergeCell ref="Q46:Q50"/>
    <mergeCell ref="R46:R50"/>
    <mergeCell ref="G48:G50"/>
    <mergeCell ref="M46:M50"/>
    <mergeCell ref="N46:N50"/>
    <mergeCell ref="P38:P39"/>
    <mergeCell ref="Q38:Q39"/>
    <mergeCell ref="R38:R39"/>
    <mergeCell ref="A40:A44"/>
    <mergeCell ref="B40:B44"/>
    <mergeCell ref="C40:C44"/>
    <mergeCell ref="D40:D44"/>
    <mergeCell ref="E40:E44"/>
    <mergeCell ref="F40:F44"/>
    <mergeCell ref="G40:G41"/>
    <mergeCell ref="J38:J39"/>
    <mergeCell ref="K38:K39"/>
    <mergeCell ref="L38:L39"/>
    <mergeCell ref="M38:M39"/>
    <mergeCell ref="N38:N39"/>
    <mergeCell ref="O38:O39"/>
    <mergeCell ref="A38:A39"/>
    <mergeCell ref="B38:B39"/>
    <mergeCell ref="C38:C39"/>
    <mergeCell ref="D38:D39"/>
    <mergeCell ref="E38:E39"/>
    <mergeCell ref="F38:F39"/>
    <mergeCell ref="P40:P44"/>
    <mergeCell ref="Q40:Q44"/>
    <mergeCell ref="N25:N28"/>
    <mergeCell ref="O25:O28"/>
    <mergeCell ref="P25:P28"/>
    <mergeCell ref="O29:O37"/>
    <mergeCell ref="P29:P37"/>
    <mergeCell ref="Q29:Q37"/>
    <mergeCell ref="R29:R37"/>
    <mergeCell ref="G31:G32"/>
    <mergeCell ref="G33:G34"/>
    <mergeCell ref="G35:G37"/>
    <mergeCell ref="G29:G30"/>
    <mergeCell ref="J29:J37"/>
    <mergeCell ref="K29:K37"/>
    <mergeCell ref="L29:L37"/>
    <mergeCell ref="M29:M37"/>
    <mergeCell ref="N29:N37"/>
    <mergeCell ref="K25:K28"/>
    <mergeCell ref="L25:L28"/>
    <mergeCell ref="M25:M28"/>
    <mergeCell ref="A29:A37"/>
    <mergeCell ref="B29:B37"/>
    <mergeCell ref="C29:C37"/>
    <mergeCell ref="D29:D37"/>
    <mergeCell ref="E29:E37"/>
    <mergeCell ref="F29:F37"/>
    <mergeCell ref="N16:N18"/>
    <mergeCell ref="O16:O18"/>
    <mergeCell ref="P19:P24"/>
    <mergeCell ref="D19:D24"/>
    <mergeCell ref="E19:E24"/>
    <mergeCell ref="F19:F24"/>
    <mergeCell ref="G19:G20"/>
    <mergeCell ref="J16:J18"/>
    <mergeCell ref="K16:K18"/>
    <mergeCell ref="Q19:Q24"/>
    <mergeCell ref="R19:R24"/>
    <mergeCell ref="G21:G22"/>
    <mergeCell ref="G23:G24"/>
    <mergeCell ref="A25:A28"/>
    <mergeCell ref="B25:B28"/>
    <mergeCell ref="C25:C28"/>
    <mergeCell ref="D25:D28"/>
    <mergeCell ref="E25:E28"/>
    <mergeCell ref="J19:J24"/>
    <mergeCell ref="K19:K24"/>
    <mergeCell ref="L19:L24"/>
    <mergeCell ref="M19:M24"/>
    <mergeCell ref="N19:N24"/>
    <mergeCell ref="O19:O24"/>
    <mergeCell ref="Q25:Q28"/>
    <mergeCell ref="R25:R28"/>
    <mergeCell ref="G27:G28"/>
    <mergeCell ref="F25:F28"/>
    <mergeCell ref="G25:G26"/>
    <mergeCell ref="J25:J28"/>
    <mergeCell ref="A19:A24"/>
    <mergeCell ref="B19:B24"/>
    <mergeCell ref="C19:C24"/>
    <mergeCell ref="I7:I12"/>
    <mergeCell ref="J7:J12"/>
    <mergeCell ref="K7:K12"/>
    <mergeCell ref="R13:R15"/>
    <mergeCell ref="A16:A18"/>
    <mergeCell ref="B16:B18"/>
    <mergeCell ref="C16:C18"/>
    <mergeCell ref="D16:D18"/>
    <mergeCell ref="E16:E18"/>
    <mergeCell ref="F16:F18"/>
    <mergeCell ref="G16:G18"/>
    <mergeCell ref="H16:H18"/>
    <mergeCell ref="I16:I18"/>
    <mergeCell ref="L13:L15"/>
    <mergeCell ref="M13:M15"/>
    <mergeCell ref="N13:N15"/>
    <mergeCell ref="O13:O15"/>
    <mergeCell ref="P13:P15"/>
    <mergeCell ref="Q13:Q15"/>
    <mergeCell ref="P16:P18"/>
    <mergeCell ref="Q16:Q18"/>
    <mergeCell ref="R16:R18"/>
    <mergeCell ref="L16:L18"/>
    <mergeCell ref="M16:M18"/>
    <mergeCell ref="A7:A12"/>
    <mergeCell ref="B7:B12"/>
    <mergeCell ref="C7:C12"/>
    <mergeCell ref="D7:D12"/>
    <mergeCell ref="E7:E12"/>
    <mergeCell ref="R7:R12"/>
    <mergeCell ref="A13:A15"/>
    <mergeCell ref="B13:B15"/>
    <mergeCell ref="C13:C15"/>
    <mergeCell ref="D13:D15"/>
    <mergeCell ref="E13:E15"/>
    <mergeCell ref="F13:F15"/>
    <mergeCell ref="G13:G15"/>
    <mergeCell ref="J13:J15"/>
    <mergeCell ref="K13:K15"/>
    <mergeCell ref="L7:L12"/>
    <mergeCell ref="M7:M12"/>
    <mergeCell ref="N7:N12"/>
    <mergeCell ref="O7:O12"/>
    <mergeCell ref="P7:P12"/>
    <mergeCell ref="Q7:Q12"/>
    <mergeCell ref="F7:F12"/>
    <mergeCell ref="G7:G12"/>
    <mergeCell ref="H7:H12"/>
    <mergeCell ref="K2:R2"/>
    <mergeCell ref="A4:A5"/>
    <mergeCell ref="B4:B5"/>
    <mergeCell ref="C4:C5"/>
    <mergeCell ref="D4:D5"/>
    <mergeCell ref="E4:E5"/>
    <mergeCell ref="F4:F5"/>
    <mergeCell ref="G4:G5"/>
    <mergeCell ref="H4:I4"/>
    <mergeCell ref="J4:J5"/>
    <mergeCell ref="K4:L4"/>
    <mergeCell ref="M4:N4"/>
    <mergeCell ref="O4:P4"/>
    <mergeCell ref="Q4:Q5"/>
    <mergeCell ref="R4:R5"/>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18</vt:i4>
      </vt:variant>
      <vt:variant>
        <vt:lpstr>Nazwane zakresy</vt:lpstr>
      </vt:variant>
      <vt:variant>
        <vt:i4>1</vt:i4>
      </vt:variant>
    </vt:vector>
  </HeadingPairs>
  <TitlesOfParts>
    <vt:vector size="19" baseType="lpstr">
      <vt:lpstr>Podsumowanie</vt:lpstr>
      <vt:lpstr>Dolnośląska JR</vt:lpstr>
      <vt:lpstr>Kujawsko-pomorska JR</vt:lpstr>
      <vt:lpstr>Lubelska JR</vt:lpstr>
      <vt:lpstr>Lubuska JR</vt:lpstr>
      <vt:lpstr>Łódzka JR</vt:lpstr>
      <vt:lpstr>Małopolska JR</vt:lpstr>
      <vt:lpstr>Mazowiecka JR</vt:lpstr>
      <vt:lpstr>Opolska JR</vt:lpstr>
      <vt:lpstr>Podkarpacka JR</vt:lpstr>
      <vt:lpstr>Podlaska JR</vt:lpstr>
      <vt:lpstr>Pomorska JR</vt:lpstr>
      <vt:lpstr>Śląska JR</vt:lpstr>
      <vt:lpstr>Świętokrzyska JR</vt:lpstr>
      <vt:lpstr>Warmińsko-mazurska JR</vt:lpstr>
      <vt:lpstr>Wielkopolska JR</vt:lpstr>
      <vt:lpstr>Zachodniopomorska JR</vt:lpstr>
      <vt:lpstr>CDR (JC)</vt:lpstr>
      <vt:lpstr>'Wielkopolska JR'!Obszar_wydruku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iza</cp:lastModifiedBy>
  <cp:lastPrinted>2021-06-16T10:34:56Z</cp:lastPrinted>
  <dcterms:created xsi:type="dcterms:W3CDTF">2020-01-15T10:30:37Z</dcterms:created>
  <dcterms:modified xsi:type="dcterms:W3CDTF">2021-12-09T08:05:22Z</dcterms:modified>
</cp:coreProperties>
</file>