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en_skoroszyt"/>
  <mc:AlternateContent xmlns:mc="http://schemas.openxmlformats.org/markup-compatibility/2006">
    <mc:Choice Requires="x15">
      <x15ac:absPath xmlns:x15ac="http://schemas.microsoft.com/office/spreadsheetml/2010/11/ac" url="Z:\GRUPA ROBOCZA\Grupa Robocza ds. KSOW\GR ds. KSOW_2021\2. Uchwała nr 59_zmiana PO_tryb obiegowy\"/>
    </mc:Choice>
  </mc:AlternateContent>
  <xr:revisionPtr revIDLastSave="0" documentId="13_ncr:1_{DE6B9779-8291-4DA7-AA26-488F1BC4FAC1}" xr6:coauthVersionLast="47" xr6:coauthVersionMax="47" xr10:uidLastSave="{00000000-0000-0000-0000-000000000000}"/>
  <bookViews>
    <workbookView xWindow="-120" yWindow="-120" windowWidth="29040" windowHeight="15840" activeTab="1" xr2:uid="{00000000-000D-0000-FFFF-FFFF00000000}"/>
  </bookViews>
  <sheets>
    <sheet name="Podsumowanie" sheetId="19" r:id="rId1"/>
    <sheet name="Dolnośląska JR" sheetId="21" r:id="rId2"/>
    <sheet name="Kujawsko-pomorska JR" sheetId="22" r:id="rId3"/>
    <sheet name="Lubelska JR" sheetId="42" r:id="rId4"/>
    <sheet name="Lubuska JR" sheetId="24" r:id="rId5"/>
    <sheet name="Łódzka JR" sheetId="41" r:id="rId6"/>
    <sheet name="Małopolska JR" sheetId="40" r:id="rId7"/>
    <sheet name="Mazowiecka JR" sheetId="27" r:id="rId8"/>
    <sheet name="Opolska JR" sheetId="28" r:id="rId9"/>
    <sheet name="Podkarpacka JR" sheetId="29" r:id="rId10"/>
    <sheet name="Podlaska JR" sheetId="37"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39" r:id="rId18"/>
  </sheets>
  <definedNames>
    <definedName name="_xlnm._FilterDatabase" localSheetId="17" hidden="1">'CDR (JC)'!$A$6:$WVX$123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2" i="21" l="1"/>
  <c r="Q149" i="42"/>
  <c r="P149" i="42"/>
  <c r="Q52" i="41"/>
  <c r="P52" i="41"/>
  <c r="O109" i="40"/>
  <c r="N109" i="40"/>
  <c r="P129" i="39"/>
  <c r="O129" i="39"/>
  <c r="C25" i="19"/>
  <c r="D12" i="19" l="1"/>
  <c r="D24" i="19"/>
  <c r="D10" i="19"/>
  <c r="D13" i="19"/>
  <c r="O268" i="35"/>
  <c r="N268" i="35"/>
  <c r="D22" i="19" l="1"/>
  <c r="O44" i="36"/>
  <c r="N44" i="36"/>
  <c r="P57" i="34"/>
  <c r="O57" i="34"/>
  <c r="O43" i="33"/>
  <c r="N43" i="33"/>
  <c r="O40" i="32"/>
  <c r="N40" i="32"/>
  <c r="O136" i="31"/>
  <c r="N136" i="31"/>
  <c r="N129" i="31"/>
  <c r="N127" i="31"/>
  <c r="N118" i="31"/>
  <c r="N114" i="31"/>
  <c r="N108" i="31"/>
  <c r="N106" i="31"/>
  <c r="N104" i="31"/>
  <c r="N102" i="31"/>
  <c r="N99" i="31"/>
  <c r="N96" i="31"/>
  <c r="N94" i="31"/>
  <c r="N92" i="31"/>
  <c r="N84" i="31"/>
  <c r="N77" i="31"/>
  <c r="N70" i="31"/>
  <c r="N65" i="31"/>
  <c r="N61" i="31"/>
  <c r="N57" i="31"/>
  <c r="N51" i="31"/>
  <c r="N40" i="31"/>
  <c r="N38" i="31"/>
  <c r="N33" i="31"/>
  <c r="D20" i="19" l="1"/>
  <c r="D18" i="19"/>
  <c r="D19" i="19"/>
  <c r="D23" i="19"/>
  <c r="D21" i="19"/>
  <c r="N37" i="37"/>
  <c r="M37" i="37"/>
  <c r="P15" i="37"/>
  <c r="P14" i="37"/>
  <c r="P13" i="37"/>
  <c r="P12" i="37"/>
  <c r="P11" i="37"/>
  <c r="P10" i="37"/>
  <c r="P56" i="29"/>
  <c r="O56" i="29"/>
  <c r="P111" i="28"/>
  <c r="O176" i="27"/>
  <c r="I62" i="28"/>
  <c r="D16" i="19" l="1"/>
  <c r="D17" i="19"/>
  <c r="P176" i="27"/>
  <c r="D14" i="19" s="1"/>
  <c r="O44" i="24" l="1"/>
  <c r="P44" i="24"/>
  <c r="P53" i="22"/>
  <c r="O53" i="22"/>
  <c r="I77" i="21"/>
  <c r="N76" i="21"/>
  <c r="N66" i="21"/>
  <c r="I65" i="21"/>
  <c r="I64" i="21"/>
  <c r="N61" i="21"/>
  <c r="N59" i="21"/>
  <c r="I56" i="21"/>
  <c r="I55" i="21"/>
  <c r="I54" i="21"/>
  <c r="N53" i="21"/>
  <c r="I53" i="21"/>
  <c r="N51" i="21"/>
  <c r="N43" i="21"/>
  <c r="I42" i="21"/>
  <c r="I41" i="21"/>
  <c r="I39" i="21"/>
  <c r="I38" i="21"/>
  <c r="N36" i="21"/>
  <c r="I35" i="21"/>
  <c r="I32" i="21"/>
  <c r="I28" i="21"/>
  <c r="N27" i="21"/>
  <c r="I27" i="21"/>
  <c r="D9" i="19" l="1"/>
  <c r="D11" i="19"/>
  <c r="M41" i="27"/>
  <c r="O46" i="28" l="1"/>
  <c r="M16" i="28"/>
  <c r="M13" i="28"/>
  <c r="M7" i="28"/>
  <c r="O111" i="28" l="1"/>
  <c r="D15" i="19" s="1"/>
  <c r="M29" i="31"/>
  <c r="M21" i="31"/>
  <c r="M16" i="31"/>
  <c r="M14" i="31"/>
  <c r="M12" i="31"/>
  <c r="M10" i="31"/>
  <c r="O19" i="21" l="1"/>
  <c r="M19" i="21"/>
  <c r="I16" i="21"/>
  <c r="O15" i="21"/>
  <c r="M15" i="21"/>
  <c r="I15" i="21"/>
  <c r="M14" i="21"/>
  <c r="M12" i="21"/>
  <c r="P82" i="21" l="1"/>
  <c r="D8" i="19" s="1"/>
  <c r="D25"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Kirowska Kamila</author>
  </authors>
  <commentList>
    <comment ref="M19" authorId="0" shapeId="0" xr:uid="{00000000-0006-0000-0400-000001000000}">
      <text>
        <r>
          <rPr>
            <sz val="9"/>
            <color indexed="81"/>
            <rFont val="Tahoma"/>
            <family val="2"/>
            <charset val="238"/>
          </rPr>
          <t xml:space="preserve">Do weryfikacji
</t>
        </r>
      </text>
    </comment>
  </commentList>
</comments>
</file>

<file path=xl/sharedStrings.xml><?xml version="1.0" encoding="utf-8"?>
<sst xmlns="http://schemas.openxmlformats.org/spreadsheetml/2006/main" count="7334" uniqueCount="3576">
  <si>
    <t>Kwota</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</si>
  <si>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</si>
  <si>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</si>
  <si>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</si>
  <si>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</si>
  <si>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</si>
  <si>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</si>
  <si>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</si>
  <si>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</si>
  <si>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</si>
  <si>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</si>
  <si>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</si>
  <si>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</si>
  <si>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</si>
  <si>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</si>
  <si>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</si>
  <si>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</si>
  <si>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</si>
  <si>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</si>
  <si>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</si>
  <si>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</si>
  <si>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</si>
  <si>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</si>
  <si>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</si>
  <si>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</si>
  <si>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</si>
  <si>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</si>
  <si>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</si>
  <si>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</si>
  <si>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</si>
  <si>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</si>
  <si>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</si>
  <si>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</si>
  <si>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</si>
  <si>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</si>
  <si>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Operacje partnerów</t>
  </si>
  <si>
    <t>Liczba</t>
  </si>
  <si>
    <t>`</t>
  </si>
  <si>
    <t>II</t>
  </si>
  <si>
    <t>Wspieranie rozwoju przedsiębiorczości na obszarach wiejskich poprzez podnoszenie poziomu wiedzy i umiejętności w obszarze małego przetwórstwa lokalnego lub w obszarze rozwoju zielonej gospodarki, w tym tworzenie nowych miejsc pracy</t>
  </si>
  <si>
    <t>warsztaty, konferencja, audyt</t>
  </si>
  <si>
    <t>liczba warsztatów</t>
  </si>
  <si>
    <t>producenci rolni i przetwórcy żywności na terenie Dolnego Śląska</t>
  </si>
  <si>
    <t>I-III</t>
  </si>
  <si>
    <t xml:space="preserve"> -</t>
  </si>
  <si>
    <t>DZD DOZEDO Sp. z o. o.</t>
  </si>
  <si>
    <t>Wystawowa 1, 51-618 Wrocław</t>
  </si>
  <si>
    <t>liczba uczestników  warsztatów</t>
  </si>
  <si>
    <t>17-20</t>
  </si>
  <si>
    <t>liczba konferencji</t>
  </si>
  <si>
    <t>liczba uczestników konferencji</t>
  </si>
  <si>
    <t>35-40</t>
  </si>
  <si>
    <t>audyt (planowana liczba produktów poddanych certyfikacji)</t>
  </si>
  <si>
    <t>8-10</t>
  </si>
  <si>
    <t>I-IV</t>
  </si>
  <si>
    <t>III</t>
  </si>
  <si>
    <t>impreza plenerowa</t>
  </si>
  <si>
    <t>liczba imprez plenerowych</t>
  </si>
  <si>
    <t>II-IV</t>
  </si>
  <si>
    <t>I</t>
  </si>
  <si>
    <t>Uniwersytet Przyrodniczy we Wrocławiu</t>
  </si>
  <si>
    <t>ul. C.K. Norwida 25, 50-375 Wrocław</t>
  </si>
  <si>
    <t>liczba konkursów</t>
  </si>
  <si>
    <t>liczba uczestników konkursu</t>
  </si>
  <si>
    <t>Szkoleniowy wyjazd studyjny pn. "Agrotechniczne aspekty uprawy winorośli i poprawy jakości wina lokalnego"</t>
  </si>
  <si>
    <t>wyjazd studyjny</t>
  </si>
  <si>
    <t>liczba wyjazdów studyjnych</t>
  </si>
  <si>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</si>
  <si>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liczba uczestników wyjazdów studyjnych</t>
  </si>
  <si>
    <t>25-30</t>
  </si>
  <si>
    <t>VI</t>
  </si>
  <si>
    <t>Audycja telewizyjna "Sielskie życie"</t>
  </si>
  <si>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</si>
  <si>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</si>
  <si>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</si>
  <si>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</si>
  <si>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</si>
  <si>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szkolenie</t>
  </si>
  <si>
    <t>liczba uczestników szkoleń</t>
  </si>
  <si>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</si>
  <si>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</si>
  <si>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</si>
  <si>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</si>
  <si>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</si>
  <si>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</si>
  <si>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</si>
  <si>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</si>
  <si>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</si>
  <si>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</si>
  <si>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</si>
  <si>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</si>
  <si>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</si>
  <si>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</si>
  <si>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warsztaty</t>
  </si>
  <si>
    <t>III-IV</t>
  </si>
  <si>
    <t>liczba uczestników warsztatów</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</si>
  <si>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</si>
  <si>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</si>
  <si>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</si>
  <si>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</si>
  <si>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</si>
  <si>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Stowarzyszenie Lokalna Grupa Działania Pałuki-Wspólna Sprawa</t>
  </si>
  <si>
    <t>Pl. Działowy 6
88-400 Żnin</t>
  </si>
  <si>
    <t>wizyta studyjna</t>
  </si>
  <si>
    <t xml:space="preserve">Uzasadnienie: Operacja wybrana w konkursie 4/2020 dla partnerów KSOW </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</si>
  <si>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</si>
  <si>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</si>
  <si>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</si>
  <si>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</si>
  <si>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Promocja dobrych praktyk w przetwórstwie i rolnictwie ekologicznym-poszukiwanie rynków zbytu</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</si>
  <si>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</si>
  <si>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</si>
  <si>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</si>
  <si>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</si>
  <si>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</si>
  <si>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</si>
  <si>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</si>
  <si>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</si>
  <si>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Środkowa 11, 87-100 Toruń</t>
  </si>
  <si>
    <t>konferencja</t>
  </si>
  <si>
    <t>Akcelerator Agroinnowacji 2020- szkolenia dla studentów z województwa kujawsko-pomorskiego, planujących innowacyjne działania w sektorze agro jako wariant swojej przyszłej drogi zawodowej</t>
  </si>
  <si>
    <t>mieszkańcy województwa z grupy do 35 roku życia, studentów i absolwentów szkół rolniczych</t>
  </si>
  <si>
    <t>Agro Klaster Kujawy-Stowarzyszenie Na Rzecz Innowacji i Rozwoju</t>
  </si>
  <si>
    <t>ul. Bernardyńska 6-8; 85-029 Bydgoszcz</t>
  </si>
  <si>
    <t xml:space="preserve"> - </t>
  </si>
  <si>
    <t>publikacja</t>
  </si>
  <si>
    <t>szt.</t>
  </si>
  <si>
    <t>XXX Olimpiada Wiedzy Rolniczej</t>
  </si>
  <si>
    <t>konkurs</t>
  </si>
  <si>
    <t>rolnicy z regionu</t>
  </si>
  <si>
    <t xml:space="preserve">Kujawsko-Pomorski Ośrodek Doradztwa Rolniczego </t>
  </si>
  <si>
    <t>89-122 Minikowo</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</si>
  <si>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</si>
  <si>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</si>
  <si>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</si>
  <si>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</si>
  <si>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</si>
  <si>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liczba uczestników wyjazdu</t>
  </si>
  <si>
    <t>III, IV</t>
  </si>
  <si>
    <t>liczba uczestników szkolenia</t>
  </si>
  <si>
    <t>Święto Produktu Lokalnego</t>
  </si>
  <si>
    <t>Impreza plenerowa, szkolenie, spot</t>
  </si>
  <si>
    <t>szacowana liczba uczestników imprezy plenerowej</t>
  </si>
  <si>
    <t>dzieci i młodzież z wiejskich szkół podstawowych województwa lubelskiego</t>
  </si>
  <si>
    <t>Lokalna Grupa Działania "Owocowy Szlak"</t>
  </si>
  <si>
    <t>liczba spotów</t>
  </si>
  <si>
    <t>Konferencja</t>
  </si>
  <si>
    <t>60</t>
  </si>
  <si>
    <t>Święto Pieroga Nadwieprzańskiego - wizyta studyjno - szkoleniowa połączona z impreza plenerową</t>
  </si>
  <si>
    <t>Mieszkańcy gminy, producenci żywności tradycyjnej, potencjalni beneficjenci</t>
  </si>
  <si>
    <t>Gminna Biblioteka Publiczna w Ułężu</t>
  </si>
  <si>
    <t>Ułęż 173                                          08-504 Ułęż</t>
  </si>
  <si>
    <t>XXII Lubelskie Święto Chleba</t>
  </si>
  <si>
    <t xml:space="preserve">Warsztat, konferencja, impreza plenerowa, stoisko wystawiennicze, prasa, spot, konkurs, </t>
  </si>
  <si>
    <t xml:space="preserve"> Rzemieślnicy, producenci, rolnicy, producenci żywności wysokiej jakości, twórcy ludowi, dzieci i młodzież, osoby pracujące, osoby bezrobotna, seniorzy, turyści, producenci produktów lokalnych i tradycyjnych</t>
  </si>
  <si>
    <t xml:space="preserve">ul. Rynek 2                                     20-111 Lublin </t>
  </si>
  <si>
    <t>szacowana liczba odwiedzających stoisko wystawiennicze</t>
  </si>
  <si>
    <t>liczba ogłoszeń prasowych</t>
  </si>
  <si>
    <t>liczba spotów radiowych</t>
  </si>
  <si>
    <t>liczba uczestników konkursów</t>
  </si>
  <si>
    <t>Warsztat, konferencja</t>
  </si>
  <si>
    <t>Lokalna Grupa Działania  na Rzecz Rozwoju Gmin Powiatu Lubelskiego - "Kraina wokół Lublina"</t>
  </si>
  <si>
    <t>ul. Narutowicza 37/5                   20-016 Lublin</t>
  </si>
  <si>
    <t xml:space="preserve">liczba szkoleń </t>
  </si>
  <si>
    <t>Turystyka szansą na aktywizację i rozwój gospodarczy obszarów wiejskich powiatu łęczyńskiego</t>
  </si>
  <si>
    <t>Szkolenie, publikacja, doradztwo, sesja fotograficzna</t>
  </si>
  <si>
    <t>Powiat Łęczyński</t>
  </si>
  <si>
    <t>Al.. Jana Pawła II                               21-010 Łęczna</t>
  </si>
  <si>
    <t xml:space="preserve">liczba uczestników szkoleń </t>
  </si>
  <si>
    <t xml:space="preserve">nakład publikacji </t>
  </si>
  <si>
    <t xml:space="preserve">liczba zdjęć </t>
  </si>
  <si>
    <t>Warsztaty, impreza plenerowa</t>
  </si>
  <si>
    <t xml:space="preserve">liczba warsztatów </t>
  </si>
  <si>
    <t>liczba uczestników warsztatu</t>
  </si>
  <si>
    <t xml:space="preserve">Miejsce z duszą - ludzie z pasją </t>
  </si>
  <si>
    <t xml:space="preserve">Warsztaty </t>
  </si>
  <si>
    <t>Koło Gospodyń Wiejskich w Świciechowie Dużym</t>
  </si>
  <si>
    <t>Świeciechów Duży 204         23-235 Świeciechów Duży</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</si>
  <si>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</si>
  <si>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</si>
  <si>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</si>
  <si>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Gminne Stowarzyszenie Aktywnych Kobiet w Fajsławicach</t>
  </si>
  <si>
    <t xml:space="preserve">ilość szkoleń </t>
  </si>
  <si>
    <t>ilość konkursów</t>
  </si>
  <si>
    <t xml:space="preserve">ilość imprez plenerowych </t>
  </si>
  <si>
    <t>Festiwal edukacyjno-promocyjny  "Na styku Trzech Ziem</t>
  </si>
  <si>
    <t>Impreza plenerowa, szkolenie, konkursy</t>
  </si>
  <si>
    <t>mieszkańcy województwa lubelskiego w tym osoby związane z zielarstwem</t>
  </si>
  <si>
    <t>III,IV</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</si>
  <si>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</si>
  <si>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</si>
  <si>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</si>
  <si>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</si>
  <si>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</si>
  <si>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Miejsko-Gminne Centrum Kultury w Rykach</t>
  </si>
  <si>
    <t>ul. Warszawska 11                          08-500 Ryki</t>
  </si>
  <si>
    <t xml:space="preserve">liczba uczestników imprezy plenerowej </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</si>
  <si>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</si>
  <si>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</si>
  <si>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</si>
  <si>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Stowarzyszenie Kobiet Gminy Hrubieszów Polskie Kwiaty</t>
  </si>
  <si>
    <t>Wołajowice 33                                  22-500 Hrubieszów</t>
  </si>
  <si>
    <t xml:space="preserve">liczba tytułów publikacji </t>
  </si>
  <si>
    <t>Gmina Strzyżewice</t>
  </si>
  <si>
    <t xml:space="preserve">Publikacja </t>
  </si>
  <si>
    <t xml:space="preserve">mieszkańcy gminy Strzyżewice, </t>
  </si>
  <si>
    <t>1/15</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</si>
  <si>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</si>
  <si>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</si>
  <si>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</si>
  <si>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</si>
  <si>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stoisko wystawiennicze</t>
  </si>
  <si>
    <t xml:space="preserve">Liczba stoisk wystawienniczych/Szacowana liczba odwiedzających stoiska wystawiennicze </t>
  </si>
  <si>
    <t>1/1000</t>
  </si>
  <si>
    <t>Wystawcy, przedsiębiorcy, przedstawiciele branży turystycznej  z obszaru LGD województwa lubuskiego</t>
  </si>
  <si>
    <t>1</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</si>
  <si>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</si>
  <si>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</si>
  <si>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</si>
  <si>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</si>
  <si>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</si>
  <si>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</si>
  <si>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</si>
  <si>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</si>
  <si>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</si>
  <si>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</si>
  <si>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</si>
  <si>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</si>
  <si>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</si>
  <si>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</si>
  <si>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</si>
  <si>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</si>
  <si>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</si>
  <si>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</si>
  <si>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Lubuski Ośrodek Doradztwa Rolniczego w Kalsku</t>
  </si>
  <si>
    <t>Kalsk 91, 66-100 Sulechów</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</si>
  <si>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</si>
  <si>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</si>
  <si>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</si>
  <si>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</si>
  <si>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</si>
  <si>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</si>
  <si>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</si>
  <si>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</si>
  <si>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</si>
  <si>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</si>
  <si>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</si>
  <si>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</si>
  <si>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Zielone targi w Powiecie Żagańskim</t>
  </si>
  <si>
    <t>targi</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</si>
  <si>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</si>
  <si>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</si>
  <si>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</si>
  <si>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Targi: Smaki Regionu</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</si>
  <si>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</si>
  <si>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</si>
  <si>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</si>
  <si>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</si>
  <si>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</si>
  <si>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</si>
  <si>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</si>
  <si>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</si>
  <si>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</si>
  <si>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</si>
  <si>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</si>
  <si>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</si>
  <si>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</si>
  <si>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Uczestnicy w wieku emerytalnym</t>
  </si>
  <si>
    <t>II-III</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</si>
  <si>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</si>
  <si>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</si>
  <si>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</si>
  <si>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</si>
  <si>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</si>
  <si>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</si>
  <si>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</si>
  <si>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Konkurs pn.: Najładniejsze gospodarstwo agroturystyczne województwa lubuskiego w 2020 roku.</t>
  </si>
  <si>
    <t>Liczba konkursów/Liczba uczestników konkursów</t>
  </si>
  <si>
    <t>1/11-15</t>
  </si>
  <si>
    <t>Gospodarstwa agroturystyczne województwa lubuskiego</t>
  </si>
  <si>
    <t>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t>
  </si>
  <si>
    <t>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t>
  </si>
  <si>
    <t>Konkurs "Produkt Lokalny Podbabiogórza"</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</si>
  <si>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</si>
  <si>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</si>
  <si>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</si>
  <si>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</si>
  <si>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Instytut Rozwoju Obszarów Wiejskich</t>
  </si>
  <si>
    <t>ul. Ł. Górnickiego 3, 31-222 Kraków</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</si>
  <si>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</si>
  <si>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</si>
  <si>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</si>
  <si>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</si>
  <si>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</si>
  <si>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Warsztaty pieczenia i dekoracji ciast dla Kół Gospodyń Wiejskich z Powiatu Dąbrowskiego</t>
  </si>
  <si>
    <t>Zwiększenie wiedzy KGW na temat przygotowania ciast i dekoracji tych ciast poprzez zorganizowanie warsztatów.</t>
  </si>
  <si>
    <t>przedstawiciele KGW z terenu powiatu dąbrowskiego</t>
  </si>
  <si>
    <t>Stowarzyszenie Samorządów Powiatu Dąbrowskiego</t>
  </si>
  <si>
    <t>ul. Berka Joselewicza 5, 33-200 Dabrowa Tarnowska</t>
  </si>
  <si>
    <t>liczba uczestników wyjazdu studyjnego</t>
  </si>
  <si>
    <t xml:space="preserve">Konkurs "Kultura i folklor Podbabiogórza" </t>
  </si>
  <si>
    <t>osoby w różnym wieku od dzieci i młodzieży, w szczególności osoby do 35 roku życia mieszkające  na obszarach wiejskich oraz starsze z terenu powiatu suskiego</t>
  </si>
  <si>
    <t>Podtrzymywanie tradycji - warsztaty praktyczne dla Kół Gospodyń Wiejskich</t>
  </si>
  <si>
    <t xml:space="preserve">liczba wyjazdów studyjnych </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</si>
  <si>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</si>
  <si>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</si>
  <si>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Małopolski Ośrodek Doradztwa Rolniczego z siedzibą w Karniowicach</t>
  </si>
  <si>
    <t>ul. Osiedlowa 9, 32-082 Karniowice</t>
  </si>
  <si>
    <t>100</t>
  </si>
  <si>
    <t>Ochotnica i Tylmanowa w sercu Gorców</t>
  </si>
  <si>
    <t>stoisko wystawiennicze/materiał drukowany</t>
  </si>
  <si>
    <t>liczba stoisk</t>
  </si>
  <si>
    <t>Gmina Ochotnica Dolna</t>
  </si>
  <si>
    <t>Os. Dłubacze 160, 34-452 Ochotnica Dolna</t>
  </si>
  <si>
    <t>szacowana liczba odwiedzających stoisko</t>
  </si>
  <si>
    <t>materiał drukowany</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</si>
  <si>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</si>
  <si>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</si>
  <si>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</si>
  <si>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Wymiana wiedzy i doświadczeń na rzecz rozwoju wsi</t>
  </si>
  <si>
    <t>KGW Kryspinianki</t>
  </si>
  <si>
    <t>Koło Gospodyń Wiejskich "Kryspinianki" w Kryspinowie</t>
  </si>
  <si>
    <t>Kryspinów 164, 32-060 Liszki</t>
  </si>
  <si>
    <t>32</t>
  </si>
  <si>
    <t>16</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</si>
  <si>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</si>
  <si>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</si>
  <si>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</si>
  <si>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</si>
  <si>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</si>
  <si>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 xml:space="preserve">liczba uczestników wyjazdów studyjnych </t>
  </si>
  <si>
    <t>14</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</si>
  <si>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</si>
  <si>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</si>
  <si>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</si>
  <si>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</si>
  <si>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</si>
  <si>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</si>
  <si>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</si>
  <si>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</si>
  <si>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 xml:space="preserve">liczba konferencji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</si>
  <si>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</si>
  <si>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</si>
  <si>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</si>
  <si>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</si>
  <si>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</si>
  <si>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</si>
  <si>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</si>
  <si>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</si>
  <si>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</si>
  <si>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</si>
  <si>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</si>
  <si>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</si>
  <si>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</si>
  <si>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</si>
  <si>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</si>
  <si>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</si>
  <si>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</si>
  <si>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12</t>
  </si>
  <si>
    <t>mieszkańcy obszarów wiejskich, mieszkańcy obszarów miejskich, organizacje pozarządowe, lokalni liderzy, przedstawiciele instytucji kultury i samorządów</t>
  </si>
  <si>
    <t>LGD Stowarzyszenie "Razem dla Radomki"</t>
  </si>
  <si>
    <t>ul. Zielona 127, 26-652 Janiszew</t>
  </si>
  <si>
    <t>50</t>
  </si>
  <si>
    <t xml:space="preserve">liczba konkursów </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</si>
  <si>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</si>
  <si>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</si>
  <si>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</si>
  <si>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</si>
  <si>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</si>
  <si>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</si>
  <si>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</si>
  <si>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</si>
  <si>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</si>
  <si>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</si>
  <si>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3</t>
  </si>
  <si>
    <t xml:space="preserve">mieszkańcy województwa mazowieckiego  zamieszkujący na terenach wiejskich </t>
  </si>
  <si>
    <t>Stowarzyszenie Akademia Praktyki i Innowacji</t>
  </si>
  <si>
    <t>Męczenino 27, 09-451 Męczenino</t>
  </si>
  <si>
    <t>30</t>
  </si>
  <si>
    <t>1000</t>
  </si>
  <si>
    <t>Szlakiem Jabłkowym - Wyjazd studyjny do Austrii</t>
  </si>
  <si>
    <t>podniesienie wiedzy w zakresie rozwoju turystyki na terenach wiejskich z wykorzystaniem potencjału rolniczego, sadowniczego i warzywniczego</t>
  </si>
  <si>
    <t xml:space="preserve">wyjazd studyjny </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</si>
  <si>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</si>
  <si>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</si>
  <si>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</si>
  <si>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</si>
  <si>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</si>
  <si>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</si>
  <si>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</si>
  <si>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</si>
  <si>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</si>
  <si>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</si>
  <si>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Stowarzyszenie Centrum Edukacji Tradycja i Współczesność</t>
  </si>
  <si>
    <t>ul. Komuny Paryskiej 56/48, 30-389  Kraków</t>
  </si>
  <si>
    <t>75</t>
  </si>
  <si>
    <t>liczba targów, imprez plenerowych/ wystaw</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</si>
  <si>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</si>
  <si>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</si>
  <si>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</si>
  <si>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</si>
  <si>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</si>
  <si>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</si>
  <si>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</si>
  <si>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</si>
  <si>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</si>
  <si>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500</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</si>
  <si>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</si>
  <si>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</si>
  <si>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</si>
  <si>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</si>
  <si>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</si>
  <si>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</si>
  <si>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olimpiada</t>
  </si>
  <si>
    <t>liczba olimpiad</t>
  </si>
  <si>
    <t>młodzi rolnicy, mieszkańcy obszarów wiejskich z powiatów: ciechanowskiego, mławskiego, płońskiego, pułtuskiego, żuromińskiego, legionowskiego i nowodworskiego prowadzący gospodarstwa samodzielnie lub wspólnie z rodzicami</t>
  </si>
  <si>
    <t>liczba uczestników olimpiad</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</si>
  <si>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</si>
  <si>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</si>
  <si>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</si>
  <si>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</si>
  <si>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</si>
  <si>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</si>
  <si>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</si>
  <si>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</si>
  <si>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</si>
  <si>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</si>
  <si>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</si>
  <si>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</si>
  <si>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</si>
  <si>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</si>
  <si>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</si>
  <si>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</si>
  <si>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</si>
  <si>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</si>
  <si>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</si>
  <si>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</si>
  <si>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</si>
  <si>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</si>
  <si>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</si>
  <si>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</si>
  <si>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</si>
  <si>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ekspertyza</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</si>
  <si>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</si>
  <si>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</si>
  <si>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</si>
  <si>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</si>
  <si>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</si>
  <si>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</si>
  <si>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</si>
  <si>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</si>
  <si>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</si>
  <si>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Wsparcie promocji i rozwoju Szlaku Kulinarnego Województwa Opolskiego Opolski Bifyj - przykład dobrej praktyki</t>
  </si>
  <si>
    <t>-</t>
  </si>
  <si>
    <t>Opolska Regionalna Organizacja Turystyczna</t>
  </si>
  <si>
    <t>ul. Żeromskiego 3, 45-053 Opole</t>
  </si>
  <si>
    <t>stoisko wystawiennicze na imprezie plenerowej</t>
  </si>
  <si>
    <t xml:space="preserve">liczba stoisk wystawienniczych </t>
  </si>
  <si>
    <t xml:space="preserve">członkowie Sieci - szlaku Kulinarnego Województwa Opolskiego Opolski Bifyj, mieszkańcy województwa opolskiego, turyści odwiedzający region </t>
  </si>
  <si>
    <t>szacowana liczba odwiedzających stoisko wystawiennicze na imprezie plenerowej</t>
  </si>
  <si>
    <t>publikacja / materiał drukowany</t>
  </si>
  <si>
    <t>liczba tytułów publikacji / materiałów drukowanych</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</si>
  <si>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</si>
  <si>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</si>
  <si>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informacje i publikacje w internecie</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</si>
  <si>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</si>
  <si>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</si>
  <si>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I - IV</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</si>
  <si>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</si>
  <si>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</si>
  <si>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</si>
  <si>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</si>
  <si>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</si>
  <si>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</si>
  <si>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</si>
  <si>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</si>
  <si>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</si>
  <si>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</si>
  <si>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</si>
  <si>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</si>
  <si>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</si>
  <si>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</si>
  <si>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Kupalnocka w Domaradzkiej Kuźni</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</si>
  <si>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</si>
  <si>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</si>
  <si>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</si>
  <si>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</si>
  <si>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</si>
  <si>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</si>
  <si>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Stowarzyszenie Lokalna Grupa Działania "Kraina Dinozaurów"</t>
  </si>
  <si>
    <t>ul. Słowackiego 18, 46-040 Ozimek</t>
  </si>
  <si>
    <t xml:space="preserve">spotkanie </t>
  </si>
  <si>
    <t>liczba spotkań</t>
  </si>
  <si>
    <t>liczba uczestników spotkań</t>
  </si>
  <si>
    <t>spot w radiu</t>
  </si>
  <si>
    <t>liczba spotów w radiu</t>
  </si>
  <si>
    <t>liczba słuchaczy radiowych</t>
  </si>
  <si>
    <t>liczba informacji w internecie</t>
  </si>
  <si>
    <t>liczba stron internetowych</t>
  </si>
  <si>
    <t>1, 3</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</si>
  <si>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</si>
  <si>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</si>
  <si>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publikacja/ materiał drukowany </t>
  </si>
  <si>
    <t xml:space="preserve">mieszkańcy obszarów wiejskich na terenie Gminy Olesno, turyści odwiedzający powiat oleski, w tym z zagranicy </t>
  </si>
  <si>
    <t>Gmina Olesno</t>
  </si>
  <si>
    <t>ul. Pieloka 21,    46-300 Olesno</t>
  </si>
  <si>
    <t xml:space="preserve">ekspertyza </t>
  </si>
  <si>
    <t>rodzaj i liczba</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</si>
  <si>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</si>
  <si>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</si>
  <si>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</si>
  <si>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</si>
  <si>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</si>
  <si>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</si>
  <si>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</si>
  <si>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</si>
  <si>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</si>
  <si>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</si>
  <si>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</si>
  <si>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</si>
  <si>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liczba stron internetowych, na których zostanie zamieszczona informacja/publikacja</t>
  </si>
  <si>
    <t>Promocja dziedzictwa kulturalnego wsi Jemielnica</t>
  </si>
  <si>
    <t>CEL i PRZEDMIOT: promocja wsi Jemielnicy poprzez ukazanie jej na filmie prezentującym dziedzictwo i walory kulturowe oraz w formie wystawy ukazującej dawny cykl życia na wsi na podstawie „ziarna”. TEMAT: 1. Promocja jakości życia na wsi lub promocja wsi jako miejsca do życia i rozwoju zawodowego.</t>
  </si>
  <si>
    <t>wystawa</t>
  </si>
  <si>
    <t>liczba wystaw</t>
  </si>
  <si>
    <t>mieszkańcy województwa opolskiego</t>
  </si>
  <si>
    <t>Gmina Jemielnica</t>
  </si>
  <si>
    <t>ul. Strzelecka 67 47-133 Jemielnica</t>
  </si>
  <si>
    <t>szacowana liczba uczestników wystawy</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</si>
  <si>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</si>
  <si>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</si>
  <si>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</si>
  <si>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</si>
  <si>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</si>
  <si>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</si>
  <si>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</si>
  <si>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</si>
  <si>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liczba tytułów</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</si>
  <si>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</si>
  <si>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</si>
  <si>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</si>
  <si>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</si>
  <si>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</si>
  <si>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t>
  </si>
  <si>
    <t>260</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</si>
  <si>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</si>
  <si>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</si>
  <si>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</si>
  <si>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</si>
  <si>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liczba szkoleń/ liczba uczestników/liczba wyjazdów studyjnych/liczba uczestników</t>
  </si>
  <si>
    <t>1/40/1/20</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</si>
  <si>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</si>
  <si>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</si>
  <si>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</si>
  <si>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</si>
  <si>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1/100/1/3000/1/65/7/2/2000</t>
  </si>
  <si>
    <t>ogół społeczeństwa/rolnicy</t>
  </si>
  <si>
    <t>Ii-III</t>
  </si>
  <si>
    <t>Podkarpacki Ośrodek Doradztwa Rolniczego w Boguchwale</t>
  </si>
  <si>
    <t>Miody wzbogacone dodatkiem ziół i owoców jako nowy produkt dla przetwórstwa miodu na Podkarpaciu</t>
  </si>
  <si>
    <t>Szkolenie, seminarium, warsztat, spotkanie/Publikacja materiał drukowany analiza, ekspertyza, badanie</t>
  </si>
  <si>
    <t>liczba szkoleń/Liczba uczestników/Analizy/badania/liczba tytułów publikacji</t>
  </si>
  <si>
    <t>1/100/6/3/1</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</si>
  <si>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</si>
  <si>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</si>
  <si>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1/200</t>
  </si>
  <si>
    <t>Wyjazd Studyjny do gospodarstw rodzinnych w Bawarii, szansą rozwoju obszarów wiejskich i przeniesienia dobrych praktyk na teren województwa podkarpackiego.</t>
  </si>
  <si>
    <t>liczba wyjazdów studyjnych/liczba uczestników</t>
  </si>
  <si>
    <t>1/45</t>
  </si>
  <si>
    <t>II -  III</t>
  </si>
  <si>
    <t>Podkarpacka Izba Rolnicza</t>
  </si>
  <si>
    <t>36-001 Trzebownisko 615A,</t>
  </si>
  <si>
    <t>Wioski tematyczne szansą rozwoju obszarów podkarpackich Lokalnych Grup Działania</t>
  </si>
  <si>
    <t>4/120/4/80/2/80</t>
  </si>
  <si>
    <t>liderzy LGD</t>
  </si>
  <si>
    <t>Lokalna Grupa Działania "Pogórze Przemysko-Dynowskie"</t>
  </si>
  <si>
    <t>Nienadowa 502A, 37-750 Dubiecko</t>
  </si>
  <si>
    <t>IV Ogólnopolska wystawa królików miejscem spotkania hodowców</t>
  </si>
  <si>
    <t>wystawa/konkurs</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</si>
  <si>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</si>
  <si>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</si>
  <si>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</si>
  <si>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</si>
  <si>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</si>
  <si>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</si>
  <si>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</si>
  <si>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</si>
  <si>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</si>
  <si>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</si>
  <si>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</si>
  <si>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</si>
  <si>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</si>
  <si>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</si>
  <si>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</si>
  <si>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</si>
  <si>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</si>
  <si>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</si>
  <si>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</si>
  <si>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</si>
  <si>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</si>
  <si>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</si>
  <si>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</si>
  <si>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Najlepszy rolnik i przedsiębiorca na Podkarpaciu w konkursie AgroLiga 2020, etap wojewódzki</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</si>
  <si>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</si>
  <si>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</si>
  <si>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</si>
  <si>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ul. Suszyckich 9, 36-040 Rzeszów</t>
  </si>
  <si>
    <t>Tu gdzie ziemia dotyka nieba</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</si>
  <si>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</si>
  <si>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</si>
  <si>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</si>
  <si>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</si>
  <si>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</si>
  <si>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Wyjazd studyjny</t>
  </si>
  <si>
    <t>Liczba wyjazdów studyjnych/ Liczba uczestników wyjazdu studyjnego</t>
  </si>
  <si>
    <t>1/min. 24 osoby</t>
  </si>
  <si>
    <t>Podlaskie Forum LGD- wymiana wiedzy i doświadczeń</t>
  </si>
  <si>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</si>
  <si>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</si>
  <si>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</si>
  <si>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</si>
  <si>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Produkt lokalny szansą na rozwój Podlasia Nadbużańskiego</t>
  </si>
  <si>
    <t xml:space="preserve">* Osoby/podmioty zajmujące się produkcją i promocją produktów lokalnych ( w tym przedsiębiorcy, organizacje pozarządowe).
* Samorządowcy, przedstawiciele jst, ośrodków kultury.
</t>
  </si>
  <si>
    <t>LOKALNA ORGANIZACJA TURYSTYCZNA "LOT NAD BUGIEM”</t>
  </si>
  <si>
    <t>Smaki regionu</t>
  </si>
  <si>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</si>
  <si>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</si>
  <si>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</si>
  <si>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</si>
  <si>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</si>
  <si>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</si>
  <si>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</si>
  <si>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</si>
  <si>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</si>
  <si>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</si>
  <si>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</si>
  <si>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</si>
  <si>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</si>
  <si>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Podlaska Regionalna Organizacja Turystyczna</t>
  </si>
  <si>
    <t>Białystok, ul. Malmeda 6, 15-440 Białystok</t>
  </si>
  <si>
    <t>„Kreowanie marki (branding) w agroturystyce” - szkolenia</t>
  </si>
  <si>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</si>
  <si>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</si>
  <si>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</si>
  <si>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</si>
  <si>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 xml:space="preserve">Inwentaryzacja gospodarstw agroturystycznych na terenie województwa podlaskiego </t>
  </si>
  <si>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</si>
  <si>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</si>
  <si>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</si>
  <si>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</si>
  <si>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</si>
  <si>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</si>
  <si>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</si>
  <si>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Wakacje w Gminie Grajewo</t>
  </si>
  <si>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</si>
  <si>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</si>
  <si>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</si>
  <si>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</si>
  <si>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</si>
  <si>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</si>
  <si>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Kulinarne szranki Kół Gospodyń Wiejskich</t>
  </si>
  <si>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</si>
  <si>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</si>
  <si>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</si>
  <si>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</si>
  <si>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</si>
  <si>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Spotkania akordeonowe</t>
  </si>
  <si>
    <t>Warsztaty</t>
  </si>
  <si>
    <t>Liczba warsztatów/ Liczba uczestników warsztatów</t>
  </si>
  <si>
    <t>2/40</t>
  </si>
  <si>
    <t>Grupą docelową będą dzieci i  młodzież oraz dorośli</t>
  </si>
  <si>
    <t>Stowarzyszenie Przyjaciół Szkoły Muzycznej I stopnia im. Wojciecha Kilara w Siemiatyczach Wokaliza</t>
  </si>
  <si>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</si>
  <si>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</si>
  <si>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</si>
  <si>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</si>
  <si>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</si>
  <si>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</si>
  <si>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</si>
  <si>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</si>
  <si>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Pomorski Ośrodek Doradztwa Rolniczego w Lubaniu</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</si>
  <si>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</si>
  <si>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</si>
  <si>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</si>
  <si>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</si>
  <si>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</si>
  <si>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</si>
  <si>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</si>
  <si>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koła gospodyń wiejskich z województwa pomorskiego</t>
  </si>
  <si>
    <t>Gminny Ośrodek Kultury, Sportu i Rekreacji w Chmielnie</t>
  </si>
  <si>
    <t>ul. Gryfa Pomorskiego 20, 83-333 Chmielno</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</si>
  <si>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</si>
  <si>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</si>
  <si>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</si>
  <si>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</si>
  <si>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</si>
  <si>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</si>
  <si>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</si>
  <si>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</si>
  <si>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</si>
  <si>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</si>
  <si>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</si>
  <si>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</si>
  <si>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</si>
  <si>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</si>
  <si>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</si>
  <si>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</si>
  <si>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</si>
  <si>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</si>
  <si>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</si>
  <si>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</si>
  <si>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</si>
  <si>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</si>
  <si>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</si>
  <si>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</si>
  <si>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</si>
  <si>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</si>
  <si>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</si>
  <si>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</si>
  <si>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</si>
  <si>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</si>
  <si>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</si>
  <si>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</si>
  <si>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</si>
  <si>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Konkurs</t>
  </si>
  <si>
    <t xml:space="preserve">Szkolenie/ seminarium/ warsztat/ spotkanie </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</si>
  <si>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</si>
  <si>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</si>
  <si>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</si>
  <si>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</si>
  <si>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</si>
  <si>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</si>
  <si>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</si>
  <si>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</si>
  <si>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</si>
  <si>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</si>
  <si>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</si>
  <si>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</si>
  <si>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</si>
  <si>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</si>
  <si>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</si>
  <si>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</si>
  <si>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</si>
  <si>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</si>
  <si>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</si>
  <si>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</si>
  <si>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</si>
  <si>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</si>
  <si>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</si>
  <si>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Impreza plenerowa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</si>
  <si>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</si>
  <si>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</si>
  <si>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</si>
  <si>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</si>
  <si>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</si>
  <si>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</si>
  <si>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</si>
  <si>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</si>
  <si>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</si>
  <si>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</si>
  <si>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</si>
  <si>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</si>
  <si>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</si>
  <si>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</si>
  <si>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</si>
  <si>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</si>
  <si>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</si>
  <si>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</si>
  <si>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</si>
  <si>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</si>
  <si>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</si>
  <si>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</si>
  <si>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</si>
  <si>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</si>
  <si>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</si>
  <si>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</si>
  <si>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</si>
  <si>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</si>
  <si>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</si>
  <si>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</si>
  <si>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</si>
  <si>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</si>
  <si>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</si>
  <si>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</si>
  <si>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</si>
  <si>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</si>
  <si>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</si>
  <si>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</si>
  <si>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</si>
  <si>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Świętokrzyski Ośrodek Doradztwa Rolniczego w Modliszewicach</t>
  </si>
  <si>
    <t>Modliszewice ul. Piotrkowska 30; 26-200 Końskie</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</si>
  <si>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</si>
  <si>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</si>
  <si>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</si>
  <si>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</si>
  <si>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</si>
  <si>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</si>
  <si>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</si>
  <si>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</si>
  <si>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 xml:space="preserve">Celowość zadania jest uniwersalna, przeznaczona dla każdej grupy odbiorców, niezależnie od wieku. Osoby odwiedzające branżowe Targi Agroturystyczne są nastawione na zdobycie konkretnej i interesującej ich wiedzy.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</si>
  <si>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</si>
  <si>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</si>
  <si>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</si>
  <si>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</si>
  <si>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</si>
  <si>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</si>
  <si>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Festiwal „Dawne Sztuki  Świętokrzyskiej Wsi"  w Bałtowie” </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</si>
  <si>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</si>
  <si>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</si>
  <si>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</si>
  <si>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</si>
  <si>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</si>
  <si>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</si>
  <si>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Liczba wyjazdów studyjnych</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</si>
  <si>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</si>
  <si>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</si>
  <si>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</si>
  <si>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</si>
  <si>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Liczba uczestników</t>
  </si>
  <si>
    <t>40</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</si>
  <si>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</si>
  <si>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</si>
  <si>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</si>
  <si>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</si>
  <si>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</si>
  <si>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</si>
  <si>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</si>
  <si>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Wyjazd studyjny LGD na rzecz tworzenia sieci kontaktów i wzmacniania współpracy</t>
  </si>
  <si>
    <t>Osoby z obszaru działania Lokalnej Grupy Działania "Między Ludźmi i Jeziorami".</t>
  </si>
  <si>
    <t>Między Ludźmi i Jeziorami</t>
  </si>
  <si>
    <t>Plac Wolności 2, 
62-530 Kazimierz Biskupi</t>
  </si>
  <si>
    <t>45</t>
  </si>
  <si>
    <t>10</t>
  </si>
  <si>
    <t>w tym: liczba doradców</t>
  </si>
  <si>
    <t>30 lat samorządu, 750 lat Rozdrażewa –  doświadczenia i wyzwania w rozwoju obszarów wiejskich</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</si>
  <si>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</si>
  <si>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</si>
  <si>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</si>
  <si>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</si>
  <si>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</si>
  <si>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II, III, IV</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</si>
  <si>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</si>
  <si>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</si>
  <si>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</si>
  <si>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</si>
  <si>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</si>
  <si>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</si>
  <si>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</si>
  <si>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</si>
  <si>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ul. Sieradzka 29, 
60-163 Poznań</t>
  </si>
  <si>
    <t>4</t>
  </si>
  <si>
    <t>Liczba szkoleń/ seminariów/ warsztatów/spotkań</t>
  </si>
  <si>
    <t>I, II, III</t>
  </si>
  <si>
    <t>Wielkopolska Izba Rolnicza</t>
  </si>
  <si>
    <t>ul. Golęcińska 9,
60-626 Poznań</t>
  </si>
  <si>
    <t>I, II, III, IV</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</si>
  <si>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</si>
  <si>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</si>
  <si>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</si>
  <si>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450</t>
  </si>
  <si>
    <t>Targi/ impreza plenerowa/ wystawa</t>
  </si>
  <si>
    <t>Liczba targów / imprez plenerowych / wystaw</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</si>
  <si>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</si>
  <si>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</si>
  <si>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</si>
  <si>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</si>
  <si>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</si>
  <si>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</si>
  <si>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</si>
  <si>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</si>
  <si>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</si>
  <si>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Gmina i Miasto Stawiszyn</t>
  </si>
  <si>
    <t>ul. Szosa Pleszewska 3, 62-820 Stawiszyn</t>
  </si>
  <si>
    <t xml:space="preserve">Konferencja/ kongres </t>
  </si>
  <si>
    <t xml:space="preserve">Liczba konferencji/ kongresów </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</si>
  <si>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</si>
  <si>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</si>
  <si>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</si>
  <si>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</si>
  <si>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</si>
  <si>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</si>
  <si>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</si>
  <si>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</si>
  <si>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</si>
  <si>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</si>
  <si>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</si>
  <si>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</si>
  <si>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</si>
  <si>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</si>
  <si>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</si>
  <si>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EURO HORIZON Sp. z o.o. Sp. k.</t>
  </si>
  <si>
    <t>ul. Dudycza 4/2 64-030 Nietążkowo</t>
  </si>
  <si>
    <t>150</t>
  </si>
  <si>
    <t>35</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</si>
  <si>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</si>
  <si>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</si>
  <si>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</si>
  <si>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</si>
  <si>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</si>
  <si>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</si>
  <si>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</si>
  <si>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</si>
  <si>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</si>
  <si>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"Od pola i zagrody do stołu, czyli dziedzictwo Wielkopolski - stoiska wystawiennicze wraz z multimedialną prezentacją postępu hodowlanego"</t>
  </si>
  <si>
    <t>„Eko wieś”.</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</si>
  <si>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</si>
  <si>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</si>
  <si>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</si>
  <si>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„Nasze regionalne bogactwo na stoły!”.</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</si>
  <si>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</si>
  <si>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</si>
  <si>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</si>
  <si>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</si>
  <si>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</si>
  <si>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</si>
  <si>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</si>
  <si>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</si>
  <si>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</si>
  <si>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</si>
  <si>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</si>
  <si>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</si>
  <si>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</si>
  <si>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</si>
  <si>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</si>
  <si>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</si>
  <si>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</si>
  <si>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</si>
  <si>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</si>
  <si>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</si>
  <si>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</si>
  <si>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</si>
  <si>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w tym liczba: doradców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</si>
  <si>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</si>
  <si>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</si>
  <si>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</si>
  <si>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</si>
  <si>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</si>
  <si>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</si>
  <si>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</si>
  <si>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</si>
  <si>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</si>
  <si>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</si>
  <si>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</si>
  <si>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</si>
  <si>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</si>
  <si>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</si>
  <si>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</si>
  <si>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</si>
  <si>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</si>
  <si>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</si>
  <si>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</si>
  <si>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</si>
  <si>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</si>
  <si>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</si>
  <si>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</si>
  <si>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</si>
  <si>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</si>
  <si>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</si>
  <si>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</si>
  <si>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</si>
  <si>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</si>
  <si>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</si>
  <si>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</si>
  <si>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</si>
  <si>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</si>
  <si>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</si>
  <si>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</si>
  <si>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</si>
  <si>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</si>
  <si>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</si>
  <si>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</si>
  <si>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</si>
  <si>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</si>
  <si>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</si>
  <si>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Barzkowice 2, 73-134 Barzkowice</t>
  </si>
  <si>
    <t xml:space="preserve"> Wyjazd studyjny </t>
  </si>
  <si>
    <t>przedstawiciele lokalnych grup działania z województwa zachodniopomorskiego w szczególności pracownicy lub przedstawiciele Zarządu, Rady lub inni członkowie LGD.</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</si>
  <si>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</si>
  <si>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</si>
  <si>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</si>
  <si>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</si>
  <si>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</si>
  <si>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</si>
  <si>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</si>
  <si>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</si>
  <si>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</si>
  <si>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III - 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</si>
  <si>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</si>
  <si>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</si>
  <si>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</si>
  <si>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</si>
  <si>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</si>
  <si>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</si>
  <si>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</si>
  <si>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</si>
  <si>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szkolenie/wyjazd studyjny/publikacja</t>
  </si>
  <si>
    <t>mieszkańcy obszarów wiejskich województwa zachodniopomorskiego</t>
  </si>
  <si>
    <t>Powiat Koszaliński</t>
  </si>
  <si>
    <t>ul. Racławicka 13, 75-620 Koszalin</t>
  </si>
  <si>
    <t>Publikacja "Wyniki doświadczeń odmianowych w roku 2019 i "LZO do uprawy w roku 2020"</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</si>
  <si>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</si>
  <si>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</si>
  <si>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</si>
  <si>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</si>
  <si>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</si>
  <si>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</si>
  <si>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</si>
  <si>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</si>
  <si>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</si>
  <si>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</si>
  <si>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</si>
  <si>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</si>
  <si>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</si>
  <si>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</si>
  <si>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</si>
  <si>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</si>
  <si>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</si>
  <si>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liczba imprez plenerowych/liczba uczestników imprez plenerowych</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</si>
  <si>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</si>
  <si>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</si>
  <si>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</si>
  <si>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</si>
  <si>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</si>
  <si>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</si>
  <si>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</si>
  <si>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IV</t>
  </si>
  <si>
    <t>Gmina Świdwin</t>
  </si>
  <si>
    <t>Plac Konstytucji 3 Maja 1,              78-300 Świdwin</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</si>
  <si>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</si>
  <si>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</si>
  <si>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</si>
  <si>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</si>
  <si>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</si>
  <si>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</si>
  <si>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Gmina Drawno</t>
  </si>
  <si>
    <t>ul. Kościelna 3, 73-220 Drawno</t>
  </si>
  <si>
    <t>Moja wieś - moje serce</t>
  </si>
  <si>
    <t>konkurs / publikacja / warsztaty</t>
  </si>
  <si>
    <t>Konkurs fotograficzny: wieś moją dumą</t>
  </si>
  <si>
    <t>rolnicy i mieszkańcy wsi z terenu województwa zachodniopomorskiego, zajmujący się amatorsko fotografią</t>
  </si>
  <si>
    <t>Liczba konferencji</t>
  </si>
  <si>
    <t>Liczba warsztatów</t>
  </si>
  <si>
    <t>Instytut Zootechniki Państwowy Instytut Badawczy</t>
  </si>
  <si>
    <t>Liczba szkoleń</t>
  </si>
  <si>
    <t>ul. Ozorkowska 3
95-045 Parzęczew</t>
  </si>
  <si>
    <t>liczba publikacji / nakład</t>
  </si>
  <si>
    <t>Rolnicy, przedsiębiorcy, naukowcy, doradcy z terenu województwa lubuskiego. 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</si>
  <si>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ul. Muzealna 5, Ochla 66-006 Zielona Góra</t>
  </si>
  <si>
    <t>Cel operacji: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</si>
  <si>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Dzieci ze szkół z terenu Województwa Lubuskiego</t>
  </si>
  <si>
    <t xml:space="preserve">Cel operacji: wyłonienie najładniejszego gospodarstwa agroturystycznego województwa lubuskiego w 2020 roku, spośród biorących udział 
w konkursie, jak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</si>
  <si>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mieszkańcy woj. Opolskiego, w tym dzieci i młodzież z terenów obszarów wiejskich, osoby dorosłe; odbiorcy oglądający film na kanale You Tube</t>
  </si>
  <si>
    <t>Analiza/ekspertyza, badanie</t>
  </si>
  <si>
    <t>rolnicy z terenu podkarpacia i naukowcy</t>
  </si>
  <si>
    <t>szkolenie/wyjazd studyjny</t>
  </si>
  <si>
    <t>mieszkańcy obszary LGD, członkowie LGD, partnerzy projektu, zainteresowane podmioty</t>
  </si>
  <si>
    <t>konferencja, kongres/targi, impreza plenerowa, wystawa/publikacja, materiał drukowany/spot w radio/spot w telewizji/pokaz</t>
  </si>
  <si>
    <t>konferencja/targi, impreza plenerowa, wystawa/publikacja/spot w r audio/spot w telewizji/pokazy/liczba uczestników pokazów</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</si>
  <si>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</si>
  <si>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pszczelarze/producenci ziół/lokalni przetwórcy/producenci owoców i leków/</t>
  </si>
  <si>
    <t>al.. Rejtana 16c, 35-959 Rzeszów</t>
  </si>
  <si>
    <t>konferencja, kongres</t>
  </si>
  <si>
    <t>liczba konferencji, kongresów/liczba uczestników</t>
  </si>
  <si>
    <t>kobiety z województwa podkarpackiego</t>
  </si>
  <si>
    <t>Celem operacji jest zapoznanie się z funkcjonowaniem ekologicznych gospodarstw rodzinnych i gospodarstw edukacyjnych w Niemczech poprzez zorganizowanie wyjazdu studyjnego dla 45 osób.</t>
  </si>
  <si>
    <t>rolnicy/przedstawiciele instytucji okołorolniczych</t>
  </si>
  <si>
    <t>Celem operacji jest przeszkolenie liderów lokalnych społeczności z zakresu tworzenia wiosek tematycznych.</t>
  </si>
  <si>
    <t>szkolenie, seminarium, warsztat, spotkanie/wyjazd studyjny</t>
  </si>
  <si>
    <t>liczba spotkań/liczba uczestników/liczba warsztatów/liczba uczestników liczba wyjazdów studyjnych/liczba uczestników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</si>
  <si>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</si>
  <si>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wystawa/liczba uczestników/konkurs/liczba uczestników konkursu</t>
  </si>
  <si>
    <t>liczba warsztatów/liczba uczestników warsztatów/liczba imprez plenerowych/szacowana liczba uczestników imprezy plenerowej</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</si>
  <si>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</si>
  <si>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rolnicy z województwa podkarpackiego/ogół społeczeństwa</t>
  </si>
  <si>
    <t>Celem operacji jest powstanie filmu promującego życie i rozwój obszaru wiejskiego gminy, zachowujące dziedzictwo kulturowe pomimo wzrostu gospodarczego i rozwoju infrastruktury.</t>
  </si>
  <si>
    <t>warsztat/liczba uczestników/wyjazd studyjny/liczba uczestników</t>
  </si>
  <si>
    <t>ul. Suszyckich 9, 36-040 Boguchwała</t>
  </si>
  <si>
    <t>właściciele gospodarstw agroturystycznych i obiektów turystyki wiejskiej</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</si>
  <si>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</si>
  <si>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liderzy wiejscy, sołtysi, przedstawiciele gospodarstw agroturystycznych, reprezentanci wiejskich organizacji pozarządowych, przedstawiciele samorządów lokalnych, przedsiębiorcy z obszaru powiatu człuchowskiego</t>
  </si>
  <si>
    <t>liczba uczestników  imprezy plenerowej</t>
  </si>
  <si>
    <t>liczba uczestników  imprezy wystawienniczej</t>
  </si>
  <si>
    <t>Cel: wyłonienie laureatów, którzy najpiękniej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</si>
  <si>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Cel: zwiększenie zainteresowania mieszkańców obszarów wiejskich działalnością społeczną poprzez pomoc w rozwiązywaniu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</si>
  <si>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Cel: Zwiększenie udziału zainteresowanych stron we wdrażaniu inicjatyw na rzecz rozwoju obszarów wiejskich. Przedmiot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</si>
  <si>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tytułów publikacji/ nakład publikacji</t>
  </si>
  <si>
    <t>Cel: Aktywizacja mieszkańców wsi na rzecz podejmowania inicjatyw w zakresie rozwoju obszarów wiejskich, w tym kreowania miejsc pracy na terenach wiejskich . Przedmiot: konkurs, publikacja, warsztat. Tematy: Promocja jakości życia na wsi lub promocja wsi jako miejsca do życia i rozwoju zawodowego.</t>
  </si>
  <si>
    <t>liczba uczestników konkursu / liczba publikacji / liczba uczestników warsztatów</t>
  </si>
  <si>
    <t>Materiał drukowany</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</si>
  <si>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</si>
  <si>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</si>
  <si>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Mieszkańcy Powiatu Piotrkowskiego - przedsiębiorcy, lokalni producenci i wytwórcy, a także władze lokalne.</t>
  </si>
  <si>
    <t>Powiat Piotrkowski</t>
  </si>
  <si>
    <t xml:space="preserve">ul. Dąbrowskiego 7
97-300 Piotrków Trybunalski
</t>
  </si>
  <si>
    <t xml:space="preserve">100 </t>
  </si>
  <si>
    <t>Szacowana liczba uczestników</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</si>
  <si>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</si>
  <si>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</si>
  <si>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</si>
  <si>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</si>
  <si>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</si>
  <si>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</si>
  <si>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</si>
  <si>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</si>
  <si>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</si>
  <si>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</si>
  <si>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</si>
  <si>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</si>
  <si>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Łódzki Ośrodek Doradztwa Rolniczego z siedzibą w Bratoszewicach</t>
  </si>
  <si>
    <t>ul. Nowości 32
Bratoszewice
95-011 Stryków</t>
  </si>
  <si>
    <t>Dziedzictwo kulturowe "Doliny rzeki Grabi"</t>
  </si>
  <si>
    <t>Celem operacji jest zaangażowanie lokalnych twórców i Koła Gospodyń Wiejskich w rozwój i promowanie obszarów działania LGD „Doliny rzeki Grabi” oraz wypromowanie tych grup i ich produktów.</t>
  </si>
  <si>
    <t>Lokalna Grupa Działania "Dolina rzeki Grabi"</t>
  </si>
  <si>
    <t>ul. Słowackiego 14
98-100 Łask</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</si>
  <si>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</si>
  <si>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</si>
  <si>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</si>
  <si>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</si>
  <si>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</si>
  <si>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</si>
  <si>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</si>
  <si>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</si>
  <si>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</si>
  <si>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</si>
  <si>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</si>
  <si>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</si>
  <si>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</si>
  <si>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</si>
  <si>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</si>
  <si>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</si>
  <si>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</si>
  <si>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</si>
  <si>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</si>
  <si>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</si>
  <si>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</si>
  <si>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Razem</t>
  </si>
  <si>
    <t xml:space="preserve">Litewskie doświadczenia w realizacji priorytetów Programu Rozwoju Obszarów Wiejskich </t>
  </si>
  <si>
    <t>liczba wyjazdów studyjnych / liczba uczestników</t>
  </si>
  <si>
    <t>1 / 46</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</si>
  <si>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</si>
  <si>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</si>
  <si>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</si>
  <si>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</si>
  <si>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</si>
  <si>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</si>
  <si>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 xml:space="preserve">liczba publikacja w internecie (film) / liczba odwiedzin </t>
  </si>
  <si>
    <t>1 / 20 000</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</si>
  <si>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</si>
  <si>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</si>
  <si>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</si>
  <si>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</si>
  <si>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</si>
  <si>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</si>
  <si>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1 / 22</t>
  </si>
  <si>
    <t xml:space="preserve">Przedstawiciele Lokalnych Grup Działania, podmiotów ekonomii społecznej, przedsiębiorcy branży turystycznej i żywnościowej </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</si>
  <si>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</si>
  <si>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</si>
  <si>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</si>
  <si>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</si>
  <si>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liczba szkoleń /liczba uczestników
liczba spotów</t>
  </si>
  <si>
    <t>3 / 50
13</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</si>
  <si>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</si>
  <si>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</si>
  <si>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</si>
  <si>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</si>
  <si>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</si>
  <si>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</si>
  <si>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</si>
  <si>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liczba szkoleń / liczba uczestników
liczba publikacji / nakład</t>
  </si>
  <si>
    <t>3 / 300
1 / 1000</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</si>
  <si>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</si>
  <si>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</si>
  <si>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</si>
  <si>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</si>
  <si>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</si>
  <si>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 xml:space="preserve">liczba szkoleń / liczba uczestników
liczba wystaw
liczba publikacja /nakład
liczba publikacji w internecie / liczba odwiedzin </t>
  </si>
  <si>
    <t>1 / 200
20
1 / 4000
12 / 20000</t>
  </si>
  <si>
    <t>Współczesne wyzwania w chowie i hodowli trzody chlewnej</t>
  </si>
  <si>
    <t>Transfer wiedzy i poprowadzenie dyskusji na temat aktualnych problemów i zagrożeń oraz możliwości dalszego rozwoju chowu i hodowli trzody chlewnej.</t>
  </si>
  <si>
    <t xml:space="preserve">liczba szkoleń /liczba uczestników                           liczba publikacji / nakład </t>
  </si>
  <si>
    <t>1 / 80
1 / 500</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</si>
  <si>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</si>
  <si>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</si>
  <si>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</si>
  <si>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Olimpiada wiedzy rolniczej, ochrony środowiska             i BHP w rolnictwie</t>
  </si>
  <si>
    <t>Konkurs/Olimpiada</t>
  </si>
  <si>
    <t>liczba konkursów /
liczba uczestników</t>
  </si>
  <si>
    <t>1 / 57</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</si>
  <si>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</si>
  <si>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</si>
  <si>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</si>
  <si>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</si>
  <si>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</si>
  <si>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liczba szkoleń / liczba uczestników
liczba targów / liczba uczestników                                       liczba kampanii informacyjno-promocyjne</t>
  </si>
  <si>
    <t>12 / 36
1 / min. 430
2</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</si>
  <si>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</si>
  <si>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</si>
  <si>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</si>
  <si>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</si>
  <si>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</si>
  <si>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</si>
  <si>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1 / 500</t>
  </si>
  <si>
    <t xml:space="preserve">Iławskie Stowarzyszenie Producentów Gęsi </t>
  </si>
  <si>
    <t>ul. Wyszyńskiego 31c/2, 14-200 Iława</t>
  </si>
  <si>
    <t>Dobre miejsca. Wymiana wiedzy w temacie rozwoju obszarów wiejskich pomiędzy podmiotami prowadzącymi świetlice wiejskie.</t>
  </si>
  <si>
    <t>szkolenie/seminarium/warsztat/spotkanie, wyjazd studyjny</t>
  </si>
  <si>
    <t>liczba seminariów / liczba uczestników
liczba szkoleń / liczba uczestników
liczba wyjazdów studyjnych / liczba uczestników</t>
  </si>
  <si>
    <t>1 / 100
4 / 12
1 / 12</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</si>
  <si>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</si>
  <si>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</si>
  <si>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</si>
  <si>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</si>
  <si>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1 / 110
1 / 110</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</si>
  <si>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</si>
  <si>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</si>
  <si>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</si>
  <si>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</si>
  <si>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</si>
  <si>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Festiwal kultur - U noju na Warniji</t>
  </si>
  <si>
    <t>Targi/impreza plenerowa/wystawa; Konkurs/olimpiada</t>
  </si>
  <si>
    <t>liczba imprez plenerowych / liczba uczestników;                                    liczba konkursów / liczba uczestników</t>
  </si>
  <si>
    <t>1 / 250
1 / 250</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</si>
  <si>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</si>
  <si>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</si>
  <si>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</si>
  <si>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</si>
  <si>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liczba warsztatów / liczba uczestników</t>
  </si>
  <si>
    <t>6 / 162</t>
  </si>
  <si>
    <t>Dzieci i młodzież z województwa warmińsko-mazurskiego</t>
  </si>
  <si>
    <t xml:space="preserve">Muzeum Budownictwa Ludowego Park Etnograficzny w Olsztynku </t>
  </si>
  <si>
    <t>ul. Leśna 23, 11-015 Olsztynek</t>
  </si>
  <si>
    <t>Promocja dziedzictwa kulturowego i przyrodniczego wsi mazurskiej</t>
  </si>
  <si>
    <t>publikacja/materiał drukowany; konkurs</t>
  </si>
  <si>
    <t>publikacja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</si>
  <si>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</si>
  <si>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</si>
  <si>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</si>
  <si>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</si>
  <si>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</si>
  <si>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konkurs
publikacja w internecie </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</si>
  <si>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</si>
  <si>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</si>
  <si>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</si>
  <si>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</si>
  <si>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</si>
  <si>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</si>
  <si>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</si>
  <si>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liczba filmów</t>
  </si>
  <si>
    <t>10 filmów promocyjnych/800 oglądających</t>
  </si>
  <si>
    <t>Stowarzyszenie Lokalna Grupa Rybacka "Wielkie Jeziora Mazurskie"</t>
  </si>
  <si>
    <t>Plac Wolności 1B, 11-600 Węgorzewo</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</si>
  <si>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</si>
  <si>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liczba szkoleń
liczba uczestników</t>
  </si>
  <si>
    <t>2 szkolenia/48 osób</t>
  </si>
  <si>
    <t xml:space="preserve">Państwowe Gospodarstwo Leśne Lasy Państwowe Nadleśnictwo Maskulińskie </t>
  </si>
  <si>
    <t>ul. Rybacka 1, 12-220 Ruciane-Nida</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</si>
  <si>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</si>
  <si>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 xml:space="preserve">Identyfikacja i szerzenie dobrych praktyk w zakresie rolnictwa ekologicznego oraz  upowszechnianie wiedzy z zakresu rolnictwa i żywności ekologicznej oraz wprowadzania jej na rynek w krótkich łańcuchach dostaw. </t>
  </si>
  <si>
    <t>1/11</t>
  </si>
  <si>
    <t>Liczba zorganizowanych konkursów fotograficznych/liczba uczestników konkursów</t>
  </si>
  <si>
    <t>1/34</t>
  </si>
  <si>
    <t>Wymiana doświadczeń pomiędzy Lokalnymi Grupami Działania szansą na rozwój obszarów wiejskich</t>
  </si>
  <si>
    <t>Organizacja wyjazdu studyjnego dla osób z obszaru działania Stowarzyszenia "Solidarni w Partnerstwie" mającego na celu wzrost wiedzy umożliwiający wdrożenie rozwiązań i dobrych praktyk na obszarze LGD Stowarzyszenia "Solidarni w Partnerstwie"</t>
  </si>
  <si>
    <t>Liczba tytułów publikacji/materiałów drukowanych</t>
  </si>
  <si>
    <t>IV</t>
  </si>
  <si>
    <t>200</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</si>
  <si>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</si>
  <si>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Celem operacji realizowanej w formie imprez plenerowych i konkursów jest stworzenie okazji do spotkania się producentów, przetwórców i konsumentów produktów lokalnych, ich promocja oraz tworzenie sieci powiązań pomiędzy producentami oraz pomiędzy producentami i konsumentami</t>
  </si>
  <si>
    <t>1. 1/35                            2. 1/108</t>
  </si>
  <si>
    <t>Liczba konferencji / Liczba uczestników</t>
  </si>
  <si>
    <t>1/80</t>
  </si>
  <si>
    <t>1/ 20/ 1/ 2</t>
  </si>
  <si>
    <t xml:space="preserve">1. 1 / 900              2. 1                   3a.  1/ 148 605                             3b. 1/ 6 888 998  </t>
  </si>
  <si>
    <t>1. 1/ 5                2. 10</t>
  </si>
  <si>
    <t>Lp.</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</si>
  <si>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</si>
  <si>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 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</si>
  <si>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117</t>
  </si>
  <si>
    <t>27</t>
  </si>
  <si>
    <t>21</t>
  </si>
  <si>
    <t xml:space="preserve">liczba konferencji online </t>
  </si>
  <si>
    <t xml:space="preserve">liczba uczestników konferencji online </t>
  </si>
  <si>
    <t>93</t>
  </si>
  <si>
    <t>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t>
  </si>
  <si>
    <t xml:space="preserve">Konkurs otwarty-nieograniczona liczba uczestników,
12 laureatów
</t>
  </si>
  <si>
    <t>Kalsk+C16:R19 91, 66-100 Sulechów</t>
  </si>
  <si>
    <t>liczba szkoleń/liczba wyjazdów studyjnych/liczba publikacji</t>
  </si>
  <si>
    <t>8/ 1 / 1</t>
  </si>
  <si>
    <t>1/46</t>
  </si>
  <si>
    <t>1/52</t>
  </si>
  <si>
    <t>50 / 1 / 240</t>
  </si>
  <si>
    <t>Dobre praktyki krajowe, zagraniczne oraz własne dolnośląskich LGD - źródłem wiedzy i współpracy pomiędzy lokalnymi grupami działania</t>
  </si>
  <si>
    <r>
      <rPr>
        <b/>
        <sz val="11"/>
        <rFont val="Calibri"/>
        <family val="2"/>
        <charset val="238"/>
        <scheme val="minor"/>
      </rPr>
      <t>Cel</t>
    </r>
    <r>
      <rPr>
        <sz val="11"/>
        <rFont val="Calibri"/>
        <family val="2"/>
        <charset val="238"/>
        <scheme val="minor"/>
      </rPr>
      <t xml:space="preserve">: opracowanie narzędzi usprawniających praktyki zarządcze w ramach Sieci LGD, ich upowszechnienie wśród beneficjentów wraz z podniesieniem ich wiedzy, umiejętności i kompetencji związanych z zastosowaniem tych praktyk, uwzględnienie nowych kierunków preferowanych przez KE w okresie finansowania 2021-2027, identyfikacja, zgromadzenie i upowszechnianie dobrych praktyk wśród LGD i partnerów. </t>
    </r>
    <r>
      <rPr>
        <b/>
        <sz val="11"/>
        <rFont val="Calibri"/>
        <family val="2"/>
        <charset val="238"/>
        <scheme val="minor"/>
      </rPr>
      <t xml:space="preserve">Przedmiot: </t>
    </r>
    <r>
      <rPr>
        <sz val="11"/>
        <rFont val="Calibri"/>
        <family val="2"/>
        <charset val="238"/>
        <scheme val="minor"/>
      </rPr>
      <t xml:space="preserve">planowane jest zorganizowanie 1 szkolenia, 3 seminariów, konferencji, wydanie 2 publikacji, w tym 1 w druku i 1 do umieszczenia na stronie internetowej, informacje i publikacje w internecie (krótkie filmy promocyjne), wykonanie 1 analizy i 10 badań dot. oceny wpływu wdrażania LSR. </t>
    </r>
    <r>
      <rPr>
        <b/>
        <sz val="11"/>
        <rFont val="Calibri"/>
        <family val="2"/>
        <charset val="238"/>
        <scheme val="minor"/>
      </rPr>
      <t xml:space="preserve">Tematy </t>
    </r>
    <r>
      <rPr>
        <sz val="11"/>
        <rFont val="Calibri"/>
        <family val="2"/>
        <charset val="238"/>
        <scheme val="minor"/>
      </rPr>
      <t xml:space="preserve">zgodne z § 17 ust. 1 pkt  9 rozporządzenia  Ministra Rolnictwa i Rozwoju Wsi z dnia 17 stycznia 2017 r. w sprawie krajowej sieci obszarów wiejskich w ramach Programu Rozwoju Obszarów Wiejskich na lata 2014–2020.
</t>
    </r>
  </si>
  <si>
    <t>szkolenie/seminarium, konferencja, publikacja, analiza/badanie, informacje i publikacje w internecie</t>
  </si>
  <si>
    <t>liczba szkoleń i seminariów</t>
  </si>
  <si>
    <t xml:space="preserve">bezpośrednio: pracownicy biur LGD, członkowie zarządów, rad oceniających, partnerzy lokalnych grup działania (gospodarczy reprezentujący sektory: publiczny, pozarządowy, prywatny), pośrednio: beneficjenci środków, a także mieszkańcy obszaru </t>
  </si>
  <si>
    <t>uczestnicy szkoleń i seminariów</t>
  </si>
  <si>
    <t>uczestnicy konferencji</t>
  </si>
  <si>
    <t>tytuły publikacji wydanych w formie drukowanej</t>
  </si>
  <si>
    <t>nakład publikacji drukowanej</t>
  </si>
  <si>
    <t>tytuły publikacji wydanych w formie elektronicznej/liczba odwiedzin strony internetowej</t>
  </si>
  <si>
    <t>1/100</t>
  </si>
  <si>
    <t>informacje i publikacje w internecie/liczba odwiedzin strony internetowej</t>
  </si>
  <si>
    <t>10/300</t>
  </si>
  <si>
    <t>liczba badań i analiz</t>
  </si>
  <si>
    <t>XXV Regionalna Wystawa Zwierząt Hodowlanych Książ 2021</t>
  </si>
  <si>
    <r>
      <rPr>
        <b/>
        <sz val="11"/>
        <rFont val="Calibri"/>
        <family val="2"/>
        <charset val="238"/>
        <scheme val="minor"/>
      </rPr>
      <t>Cel</t>
    </r>
    <r>
      <rPr>
        <sz val="11"/>
        <rFont val="Calibri"/>
        <family val="2"/>
        <charset val="238"/>
        <scheme val="minor"/>
      </rPr>
      <t xml:space="preserve">:  zwiększenie udziału zainteresowanych stron we wdrażaniu innowacyjnych technologii w produkcji zwierzęcej oraz tworzenie inicjatyw na rzecz rozwoju obszarów wiejskich poprzez promocję chowu i hodowli zwierząt gospodarskich na Dolnym Śląsku, pokazanie mieszkańcom regionu potencjału i bogactwa dolnośląskiej wsi, zapoznanie uczestników wydarzenia z nowymi rozwiązaniami w rolnictwie, umożliwienie korzystania z porad specjalistów, stworzenie platformy do wymiany doświadczeń, poglądów i nawiązania kontaktów/partnerstw, prezentację nowoczesnych maszyn rolniczych i innowacyjnych technologii utrzymania zwierząt. </t>
    </r>
    <r>
      <rPr>
        <b/>
        <sz val="11"/>
        <rFont val="Calibri"/>
        <family val="2"/>
        <charset val="238"/>
        <scheme val="minor"/>
      </rPr>
      <t>Przedmiot</t>
    </r>
    <r>
      <rPr>
        <sz val="11"/>
        <rFont val="Calibri"/>
        <family val="2"/>
        <charset val="238"/>
        <scheme val="minor"/>
      </rPr>
      <t xml:space="preserve">: planowane jest zorganizowanie wystawy plenerowej połączonej z oceną zwierząt hodowlanych i wręczeniem nagród hodowcom, opracowanie i  druk materiałów informacyjnych/drukowanych: broszury (200 szt.), ulotek (20 000 szt.), plakatów (500 szt.), publikacja ogłoszeń prasowych, produkcja i emisja 1 spotu telewizyjnego i 1 spotu radiowego.  </t>
    </r>
    <r>
      <rPr>
        <b/>
        <sz val="11"/>
        <rFont val="Calibri"/>
        <family val="2"/>
        <charset val="238"/>
        <scheme val="minor"/>
      </rPr>
      <t xml:space="preserve">Tematy </t>
    </r>
    <r>
      <rPr>
        <sz val="11"/>
        <rFont val="Calibri"/>
        <family val="2"/>
        <charset val="238"/>
        <scheme val="minor"/>
      </rPr>
      <t>zgodne z § 17 ust. 1 pkt  9 rozporządzenia  Ministra Rolnictwa i Rozwoju Wsi z dnia 17 stycznia 2017 r. w sprawie krajowej sieci obszarów wiejskich w ramach Programu Rozwoju Obszarów Wiejskich na lata 2014–2020.</t>
    </r>
  </si>
  <si>
    <t>wystawa/impreza plenerowa, nagrody rzeczowe, prasa, spot reklamowy w radiu i telewizji, materiały informacyjne/drukowane</t>
  </si>
  <si>
    <t>liczba wystaw/imprez plenerowych</t>
  </si>
  <si>
    <t>ogół społeczeństwa dolnośląskiego w tym mieszkańcy obszarów miejskich i wiejskich, hodowcy zwierząt, rolnicy, doradcy, przetwórcy i wytwórcy produktów regionalnych i rękodzielniczych, instytucje działające na rzecz rolnictwa ze szczególnym uwzględnieniem hodowli zwierząt, przedstawiciele firm okołorolniczych</t>
  </si>
  <si>
    <t>Dolnośląski Ośrodek Doradztwa Rolniczego we Wrocławiu</t>
  </si>
  <si>
    <t>ul. Zwycięska 8, 53-033 Wrocław</t>
  </si>
  <si>
    <t>nagrody rzeczowe</t>
  </si>
  <si>
    <t>60-80</t>
  </si>
  <si>
    <t>tytuły materiałów informacyjnych/drukowanych</t>
  </si>
  <si>
    <t>nakład materiałów informacyjnych/drukowanych</t>
  </si>
  <si>
    <t>ogłoszenia prasowe</t>
  </si>
  <si>
    <t>spoty w radiu i telewizji</t>
  </si>
  <si>
    <t>emisje spotów w radiu i telewizji</t>
  </si>
  <si>
    <t>Wspieranie rozwoju regionalnej przedsiębiorczości poprzez tworzenie i wdrażanie dedykowanych modeli biznesowych dla branży rolno-spożywczej</t>
  </si>
  <si>
    <r>
      <rPr>
        <b/>
        <sz val="11"/>
        <rFont val="Calibri"/>
        <family val="2"/>
        <charset val="238"/>
        <scheme val="minor"/>
      </rPr>
      <t>Cel</t>
    </r>
    <r>
      <rPr>
        <sz val="11"/>
        <rFont val="Calibri"/>
        <family val="2"/>
        <charset val="238"/>
        <scheme val="minor"/>
      </rPr>
      <t xml:space="preserve">:  zwiększenie udziału zainteresowanych stron we wdrażaniu inicjatyw na rzecz rozwoju obszarów wiejskich. Cel będzie realizowany poprzez działania na rzecz zrównoważonego rozwoju obszarów wiejskich, przedsiębiorczości, promocji i rozwoju produktów regionalnych, zainteresowanie producentów rolnych i przetwórców żywności zgromadzonych wokół Lokalnych Grup Działania działaniami realizowanymi w ramach operacji, informowanie społeczeństwa i potencjalnych beneficjentów o polityce rozwoju obszarów wiejskich i wsparciu finansowym w czasie konferencji i konferencji/warsztatów. </t>
    </r>
    <r>
      <rPr>
        <b/>
        <sz val="11"/>
        <rFont val="Calibri"/>
        <family val="2"/>
        <charset val="238"/>
        <scheme val="minor"/>
      </rPr>
      <t>Przedmiot</t>
    </r>
    <r>
      <rPr>
        <sz val="11"/>
        <rFont val="Calibri"/>
        <family val="2"/>
        <charset val="238"/>
        <scheme val="minor"/>
      </rPr>
      <t xml:space="preserve">: planowane jest zorganizowanie warsztatu, konferencji, publikacja ogłoszeń w prasie, publikacje i informacje w internecie (posty sponsorowane, artykuły na portalach), audyty produktów spożywczych, spot promocyjny w internecie.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</si>
  <si>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warsztat, konferencja, prasa, informacje i publikacje w internecie, audyt, spot promocyjny w internecie</t>
  </si>
  <si>
    <t>dolnośląscy producenci rolni i przetwórcy żywności</t>
  </si>
  <si>
    <t>Dolnośląska Zielona Dolina Sp. z o.o.</t>
  </si>
  <si>
    <t>ul. Wystawowa 1/221, 51-618 Wrocław</t>
  </si>
  <si>
    <t>uczestnicy warsztatów</t>
  </si>
  <si>
    <t>16-20</t>
  </si>
  <si>
    <t>9/400</t>
  </si>
  <si>
    <t>audyt</t>
  </si>
  <si>
    <t xml:space="preserve"> 8-10</t>
  </si>
  <si>
    <t>spot promocyjny w internecie/liczba oglądających</t>
  </si>
  <si>
    <t>Realizacja audycji telewizyjnej pt. „Zrób to ze smakiem”</t>
  </si>
  <si>
    <r>
      <rPr>
        <b/>
        <sz val="11"/>
        <rFont val="Calibri"/>
        <family val="2"/>
        <charset val="238"/>
        <scheme val="minor"/>
      </rPr>
      <t>Cel:</t>
    </r>
    <r>
      <rPr>
        <sz val="11"/>
        <rFont val="Calibri"/>
        <family val="2"/>
        <charset val="238"/>
        <scheme val="minor"/>
      </rPr>
      <t xml:space="preserve">  zachęcenie mieszkańców wsi do podejmowania działalności gospodarczej i uniezależnienia się finansowego, brania inicjatywy we własne ręce prowadzącego do  wzmocnienia społeczności lokalnej. To skutkuje zwiększeniem liczby inicjatyw mieszkańców terenów wiejskich na rzecz rozwoju gospodarczego wsi.</t>
    </r>
    <r>
      <rPr>
        <b/>
        <sz val="11"/>
        <rFont val="Calibri"/>
        <family val="2"/>
        <charset val="238"/>
        <scheme val="minor"/>
      </rPr>
      <t xml:space="preserve"> Przedmiot:</t>
    </r>
    <r>
      <rPr>
        <sz val="11"/>
        <rFont val="Calibri"/>
        <family val="2"/>
        <charset val="238"/>
        <scheme val="minor"/>
      </rPr>
      <t xml:space="preserve"> planowana jest realizacja 10 odcinków audycji telewizyjnej. </t>
    </r>
    <r>
      <rPr>
        <b/>
        <sz val="11"/>
        <rFont val="Calibri"/>
        <family val="2"/>
        <charset val="238"/>
        <scheme val="minor"/>
      </rPr>
      <t xml:space="preserve"> 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</si>
  <si>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odcinki audycji telewizyjnej</t>
  </si>
  <si>
    <t>mieszkańcy dolnośląskich wsi</t>
  </si>
  <si>
    <t xml:space="preserve">al. Karkonoska 8, 53-015 Wrocław
</t>
  </si>
  <si>
    <t>„Między Ślężą a Sową – wymiana wiedzy i doświadczeń w zakresie rozwoju obszarów wiejskich w oparciu o walory turystyczne regionu”</t>
  </si>
  <si>
    <r>
      <rPr>
        <b/>
        <sz val="11"/>
        <rFont val="Calibri"/>
        <family val="2"/>
        <charset val="238"/>
        <scheme val="minor"/>
      </rPr>
      <t>Cel</t>
    </r>
    <r>
      <rPr>
        <sz val="11"/>
        <rFont val="Calibri"/>
        <family val="2"/>
        <charset val="238"/>
        <scheme val="minor"/>
      </rPr>
      <t>: wymiana wiedzy pomiędzy podmiotami uczestniczącymi w rozwoju obszarów wiejskich, zwiększenie intensywności współpracy i integracji oraz poznanie dobrych praktyk wypracowanych przez partnerów projektu szczególnie w temacie rozwoju wsi w oparciu o walory turystyczne regionu, poprzez współorganizację i współuczestnictwo w szeregu działań odbywających się na terenie gmin Dzierżoniów i Pieszyce.</t>
    </r>
    <r>
      <rPr>
        <b/>
        <sz val="11"/>
        <rFont val="Calibri"/>
        <family val="2"/>
        <charset val="238"/>
        <scheme val="minor"/>
      </rPr>
      <t xml:space="preserve"> Przedmiot:</t>
    </r>
    <r>
      <rPr>
        <sz val="11"/>
        <rFont val="Calibri"/>
        <family val="2"/>
        <charset val="238"/>
        <scheme val="minor"/>
      </rPr>
      <t xml:space="preserve"> planowana jest organizacja krajowych wyjazdów studyjnych, wydanie publikacji, konferencja. </t>
    </r>
    <r>
      <rPr>
        <b/>
        <sz val="11"/>
        <rFont val="Calibri"/>
        <family val="2"/>
        <charset val="238"/>
        <scheme val="minor"/>
      </rPr>
      <t xml:space="preserve">Tematy </t>
    </r>
    <r>
      <rPr>
        <sz val="11"/>
        <rFont val="Calibri"/>
        <family val="2"/>
        <charset val="238"/>
        <scheme val="minor"/>
      </rPr>
      <t>zgodne z § 17 ust. 1 pkt  9 rozporządzenia  Ministra Rolnictwa i Rozwoju Wsi z dnia 17 stycznia 2017 r. w sprawie krajowej sieci obszarów wiejskich w ramach Programu Rozwoju Obszarów Wiejskich na lata 2014–2020.</t>
    </r>
  </si>
  <si>
    <t>wyjazd studyjny, publikacja, konferencja</t>
  </si>
  <si>
    <t>wiejscy liderzy, sołtysi, członkowie organizacji pozarządowych i wiejskich, przedstawiciele lokalnych społeczności i przedsiębiorcy angażujący się społecznie, osoby mające doświadczenie w budowaniu ofert wiosek tematycznych i pracujące nad poszerzeniem oferty turystycznej</t>
  </si>
  <si>
    <t>ul. Piastowska 1, 58-200 Dzierżoniów</t>
  </si>
  <si>
    <t>uczestnicy wyjazdów studyjnych</t>
  </si>
  <si>
    <t>nakład publikacji drukowanych</t>
  </si>
  <si>
    <t>Wyjazd studyjny pn. „Agrotechniczne aspekty uprawy winorośli i poprawy jakości wina lokalnego”</t>
  </si>
  <si>
    <r>
      <rPr>
        <b/>
        <sz val="11"/>
        <rFont val="Calibri"/>
        <family val="2"/>
        <charset val="238"/>
        <scheme val="minor"/>
      </rPr>
      <t>Cel</t>
    </r>
    <r>
      <rPr>
        <sz val="11"/>
        <rFont val="Calibri"/>
        <family val="2"/>
        <charset val="238"/>
        <scheme val="minor"/>
      </rPr>
      <t xml:space="preserve">: pozyskanie wiedzy przez dolnośląskich producentów wina i kadrę naukową (uczestnicy) od producentów wina i specjalistów z regionu o podobnych warunkach klimatycznych. Celem pośrednim operacji jest wyeliminowanie w przyszłości przez uczestników  wyjazdu problemów związanych z formami prowadzenia/uprawy określonych szczepów winorośli oraz błędów występujących w procesie winifikacji moszczu winogronowego. </t>
    </r>
    <r>
      <rPr>
        <b/>
        <sz val="11"/>
        <rFont val="Calibri"/>
        <family val="2"/>
        <charset val="238"/>
        <scheme val="minor"/>
      </rPr>
      <t>Przedmiot</t>
    </r>
    <r>
      <rPr>
        <sz val="11"/>
        <rFont val="Calibri"/>
        <family val="2"/>
        <charset val="238"/>
        <scheme val="minor"/>
      </rPr>
      <t xml:space="preserve">: planowana jest organizacja zagranicznego wyjazdu studyjnego.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</si>
  <si>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 xml:space="preserve">naukowcy prowadzący badania i studia w obszarach objętych tematyką wyjazdu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
</t>
  </si>
  <si>
    <t>Stowarzyszenie Europejski Instytut Rozwoju Regionalnego i Społecznego</t>
  </si>
  <si>
    <t>Ślubów 2a/1, 56-200 Góra</t>
  </si>
  <si>
    <t xml:space="preserve"> 10-15</t>
  </si>
  <si>
    <t xml:space="preserve">Wzrost poziomu współpracy i poprawa pozycji konkurencyjnej dolnośląskich rolników w łańcuchach produkcji żywności, ich skracanie i wspólna budowa lokalnej marki żywności. Edukacja, integracja i innowacyjność.
</t>
  </si>
  <si>
    <r>
      <rPr>
        <b/>
        <sz val="11"/>
        <rFont val="Calibri"/>
        <family val="2"/>
        <charset val="238"/>
        <scheme val="minor"/>
      </rPr>
      <t>Cel</t>
    </r>
    <r>
      <rPr>
        <sz val="11"/>
        <rFont val="Calibri"/>
        <family val="2"/>
        <charset val="238"/>
        <scheme val="minor"/>
      </rPr>
      <t>: zorganizowanie szkoleń dla rolników z województwa dolnośląskiego,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 Dodatkowo rolnicy zostaną również przeszkoleni z zakresu krótkich łańcuchów żywnościowych, małego przetwórstwa lokalnego, budowy lokalnej marki i „paszportyzacji żywności” .</t>
    </r>
    <r>
      <rPr>
        <b/>
        <sz val="11"/>
        <rFont val="Calibri"/>
        <family val="2"/>
        <charset val="238"/>
        <scheme val="minor"/>
      </rPr>
      <t xml:space="preserve"> Przedmiot</t>
    </r>
    <r>
      <rPr>
        <sz val="11"/>
        <rFont val="Calibri"/>
        <family val="2"/>
        <charset val="238"/>
        <scheme val="minor"/>
      </rPr>
      <t xml:space="preserve">: planowana jest organizacja szkoleń oraz druk ulotek.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</si>
  <si>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szkolenie, materiały informacyjne/drukowane</t>
  </si>
  <si>
    <t>liczba szkoleń</t>
  </si>
  <si>
    <t>głównie rolnicy, ponadto doradcy rolniczy z terenu województwa dolnośląskiego</t>
  </si>
  <si>
    <t>AGRI SOLUTIONS SP. Z O.O.</t>
  </si>
  <si>
    <t>Ligota Wielka 34, 56-400 Ligota Wielka</t>
  </si>
  <si>
    <t>uczestnicy szkoleń</t>
  </si>
  <si>
    <t>75-100</t>
  </si>
  <si>
    <t>Wsparcie rozwoju aktywności społecznej w Gminie Świerzawa po pandemii</t>
  </si>
  <si>
    <r>
      <rPr>
        <b/>
        <sz val="11"/>
        <rFont val="Calibri"/>
        <family val="2"/>
        <charset val="238"/>
        <scheme val="minor"/>
      </rPr>
      <t>Cel</t>
    </r>
    <r>
      <rPr>
        <sz val="11"/>
        <rFont val="Calibri"/>
        <family val="2"/>
        <charset val="238"/>
        <scheme val="minor"/>
      </rPr>
      <t xml:space="preserve">: operacja, poprzez zebranie opinii i głosów z różnych grup społecznych, w tym osób z grup narażonych na wykluczenie, a także wzmocnienie roli lidera na wsi, będzie bezpośrednio aktywizować mieszkańców, aby podejmowali oni w przyszłości we własnym zakresie inicjatywy, które włączać będą w życie społeczne. </t>
    </r>
    <r>
      <rPr>
        <b/>
        <sz val="11"/>
        <rFont val="Calibri"/>
        <family val="2"/>
        <charset val="238"/>
        <scheme val="minor"/>
      </rPr>
      <t>Przedmiot</t>
    </r>
    <r>
      <rPr>
        <sz val="11"/>
        <rFont val="Calibri"/>
        <family val="2"/>
        <charset val="238"/>
        <scheme val="minor"/>
      </rPr>
      <t>: planowana jest organizacja szkolenia/warsztatu, krajowego wyjazdu studyjnego, przeprowadzenie badania, organizacja konkursu dla sołectw z terenu gminy Świerzawa, druk plakatów. Tematy zgodne z § 17 ust. 1 pkt  9 rozporządzenia  Ministra Rolnictwa i Rozwoju Wsi z dnia 17 stycznia 2017 r. w sprawie krajowej sieci obszarów wiejskich w ramach Programu Rozwoju Obszarów Wiejskich na lata 2014–2020.</t>
    </r>
  </si>
  <si>
    <t>szkolenie/warsztat, wyjazd studyjny, badanie, konkurs, materiały informacyjne/drukowane</t>
  </si>
  <si>
    <t>liczba szkoleń/warsztatów</t>
  </si>
  <si>
    <t>liderzy wiejscy z obszaru gminy Świerzawa</t>
  </si>
  <si>
    <t>Gmina Świerzawa</t>
  </si>
  <si>
    <t>Plac Wolności 60, 59-540 Świerzawa</t>
  </si>
  <si>
    <t>uczestnicy szkoleń/warsztatów</t>
  </si>
  <si>
    <t>liczba badań</t>
  </si>
  <si>
    <t>liczba nagród konkursowych</t>
  </si>
  <si>
    <t>max. 11</t>
  </si>
  <si>
    <t>Podniesienie poziomu wiedzy z zakresu obszarów wiejskich poprzez organizację szkoleń dla mieszkańców</t>
  </si>
  <si>
    <r>
      <rPr>
        <b/>
        <sz val="11"/>
        <rFont val="Calibri"/>
        <family val="2"/>
        <charset val="238"/>
        <scheme val="minor"/>
      </rPr>
      <t>Cel</t>
    </r>
    <r>
      <rPr>
        <sz val="11"/>
        <rFont val="Calibri"/>
        <family val="2"/>
        <charset val="238"/>
        <scheme val="minor"/>
      </rPr>
      <t xml:space="preserve">: Głównym celem operacji jest podniesienie poziomu wiedzy oraz świadomości mieszkańców obszarów wiejskich Dolnego Śląska, w szczególności Gminy Radków z zakresu rolnictwa (uprawy roślin, hodowli zwierząt) oraz m.in. ochrony środowiska, turystyki wiejskiej, działalności pozarolniczej, pszczelarstwa, służące promocji zrównoważonego rozwoju obszarów wiejskich, oraz wpływające na poprawę warunków życia mieszkańców tych obszarów.  </t>
    </r>
    <r>
      <rPr>
        <b/>
        <sz val="11"/>
        <rFont val="Calibri"/>
        <family val="2"/>
        <charset val="238"/>
        <scheme val="minor"/>
      </rPr>
      <t>Przedmiot</t>
    </r>
    <r>
      <rPr>
        <sz val="11"/>
        <rFont val="Calibri"/>
        <family val="2"/>
        <charset val="238"/>
        <scheme val="minor"/>
      </rPr>
      <t xml:space="preserve">: planowana jest organizacja szkoleń dla mieszkańców Gminy Radków i gmin ościennych.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 </t>
    </r>
  </si>
  <si>
    <t>mieszkańcy obszarów wiejskich, głównie rolnicy, osoby blisko związane z rolnictwem, pochodzące z Gminy Radków oraz gmin ościennych</t>
  </si>
  <si>
    <t>Gmina Radków</t>
  </si>
  <si>
    <t>Rynek 1, 57-420 Radków</t>
  </si>
  <si>
    <t>Operacje własne</t>
  </si>
  <si>
    <t>Efekty wdrażania Lokalnych Strategii Rozwoju na terenie województwa kujawsko-pomorskiego</t>
  </si>
  <si>
    <t>członkowie lokalnych grup działania i przedstawiciele organów LGD, pracownicy biur, partnerów lgd-ów oraz grantobiorcy i beneficjenci rlks</t>
  </si>
  <si>
    <t>Partnerstwo "Lokalna Grupa Działania Bory Tucholskie"</t>
  </si>
  <si>
    <t>ul. Pocztowa 7
89-500 Tuchola</t>
  </si>
  <si>
    <t>Różne drogi - wspólny cel - wymiana wiedzy i doświadczeń w zakresie rozwoju obszarów wiejskich</t>
  </si>
  <si>
    <t>wiejscy liderzy, sołtysi, członkowie organizacji wiejskich, przedstawiciele lokalnych społeczności i samorządów</t>
  </si>
  <si>
    <t>Gmina Dąbrowa</t>
  </si>
  <si>
    <t xml:space="preserve">ul. Kasztanowa 16
88-306 Dąbrowa
</t>
  </si>
  <si>
    <t>Promocja dobrych praktyk ekologicznej działalności rolniczej oraz poszukiwanie rynków zbytu</t>
  </si>
  <si>
    <t>członkowie Stowarzyszenia, rolnicy i przetwórcy żywności ekologicznej, doradcy i przedstawiciele instytucji i organizacji wspierających rozwój ww. produkcji, doradcy rolniczy, przedstawiciele mediów</t>
  </si>
  <si>
    <t>Pszczoła a środowisko</t>
  </si>
  <si>
    <t>podniesienie wiedzy uczestników przedsięwzięć nt. właściwej gospodarki pasiecznej, ochrony rodzin pszczelich przed chorobami, skutecznej promocji produktów, wsparcie organizacji łańcucha dostaw żywności oraz  popularyzacja zrównoważonego rozwoju obszarów wiejskich, wymiana doświadczeń podczas ogólnopolskiej imprezy pszczelarzy</t>
  </si>
  <si>
    <t>Upowszechnianie wiedzy oraz promowanie kierunków rozwoju w rolnictwie ekologicznym</t>
  </si>
  <si>
    <t xml:space="preserve">rolnicy i przetwórcy żywności ekologicznej, doradcy i przedstawiciele instytucji i organizacji wspierających rozwój ww. produkcji, doradcy rolniczy, </t>
  </si>
  <si>
    <t>Akcelerator Agroinnowacji 2021</t>
  </si>
  <si>
    <t>wsparcie szkoleniowo-doradcze dla osób  zainteresowanych utworzeniem własnej firmy opartej na wdrożeniu innowacji w agrobiznesie</t>
  </si>
  <si>
    <t>mieszkańcy województwa , studentów i absolwentów szkół o kierunku rolniczym</t>
  </si>
  <si>
    <t>Problemy bezpieczeństwa i rozwoju produkcji żywności oraz jej dystrybucji przez rolników, gospodarstwa agroturystyczne i Koła Gospodyń Wiejskich</t>
  </si>
  <si>
    <t>rolnicy, właściciele gospodarstw agroturystycznych, członkinie kół gospodyń wiejskich, doradcy rolniczy</t>
  </si>
  <si>
    <t>XXXI Olimpiada Wiedzy Rolniczej</t>
  </si>
  <si>
    <t>podniesienie wiedzy nt. zachowania różnorodności genetycznej roślin i zwierząt,  istoty tworzenia zintegrowanych grup rolniczych oraz korzyści ze wspólnego działania i funkcjonowania na rynku</t>
  </si>
  <si>
    <t>Wspólne działanie przynosi korzyści</t>
  </si>
  <si>
    <t xml:space="preserve">podniesienie wiedzy nt. istoty tworzenia i funkcjonowania grup producentów rolnych oraz korzyści ze wspólnego działania </t>
  </si>
  <si>
    <t xml:space="preserve">rolnicy i producenci rolni, </t>
  </si>
  <si>
    <t>ul. Parkowa 1, Przysiek, 87-134 Zławieś Wielka</t>
  </si>
  <si>
    <t>"Co z zagrody to na stole" na hasło "Niech Cię Zakole" kołudzka gęsina, z merynosa jagnięcina i złotnicka wieprzowina w lokalnej marce turystyczno-kulinarnej</t>
  </si>
  <si>
    <t xml:space="preserve">warsztaty </t>
  </si>
  <si>
    <t>ul. Krakowska 1
32-083 Balice</t>
  </si>
  <si>
    <t>Atlas Obszarów Wiejskich Województwa Kujawsko-Pomorskiego</t>
  </si>
  <si>
    <t>publikacja w internecie</t>
  </si>
  <si>
    <t>Instytut Geografii i Przestrzennego Zagospodarowania PAN</t>
  </si>
  <si>
    <t xml:space="preserve">ul. Twarda 51/55 
00-818 Warszawa
</t>
  </si>
  <si>
    <t>Smakuj lokalnie - czyli bliskie spotkania z tradycją kulinarną i lokalnymi wyrobami</t>
  </si>
  <si>
    <t>promocja żywności wysokiej jakości oraz poprawa rozpoznawalności wyrobów lokalnych wytwórców, wspieranie organizacji łańcucha dostaw żywności, zwiększenie świadomości konsumentów nt. roli lokalnego przetwórstwa dla środowisk wiejskich</t>
  </si>
  <si>
    <t>Spółdzielnia Mleczarska w Lisewie</t>
  </si>
  <si>
    <t xml:space="preserve">Ul. Chełmińska 48
86-230 Lisewo
</t>
  </si>
  <si>
    <t>VIII Kujawsko-Pomorskie Forum Turystyki Wiejskiej - Historia dzieje się dziś</t>
  </si>
  <si>
    <t>Wizyta studyjna w LGD Województwa Świętokrzyskiego</t>
  </si>
  <si>
    <t>Cel operacji: „podpatrywanie" dobrych praktyk w ramach działań realizowanych przez regionalną sieć LGD - Świętokrzyska Sieć LGD na obszarze Polski,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</si>
  <si>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1/30/20</t>
  </si>
  <si>
    <t xml:space="preserve">Przedstawiciele województwa lubuskiego, reprezentanci Lokalnych Grup Działania Województwa Lubuskiego i UM. </t>
  </si>
  <si>
    <t>Stowarzyszenie "Zielona Dolina Odry i Warty"</t>
  </si>
  <si>
    <t>ul. 1 Maja 1B, 69 - 100 Górzyca</t>
  </si>
  <si>
    <t>W poszukiwaniu dobrych praktyk organizacjach pozarządowych, samorządach oraz winnicach w Gruzji</t>
  </si>
  <si>
    <t>Cel operacji: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t>
  </si>
  <si>
    <t>1/20/10</t>
  </si>
  <si>
    <t xml:space="preserve">Przedstawiciele Lokalnych Grup Działania oraz mieszkańcy obszarów LGD oraz województwa lubuskiego. </t>
  </si>
  <si>
    <t>Nowe perspektywy dla lubuskich obszarów wiejskich</t>
  </si>
  <si>
    <t xml:space="preserve">Cel operacji: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
  </si>
  <si>
    <t>Liczba szkoleń/liczba uczestników</t>
  </si>
  <si>
    <t>3/75</t>
  </si>
  <si>
    <t xml:space="preserve">Uczniowie szkół rolniczych, rolnicy i domownicy rolników oraz przedstawiciele samorządu terytorialnego 
i organizacji pozarządowych zamieszkujący obszary wiejskie województwa lubuskiego.
</t>
  </si>
  <si>
    <t>Agroturystyka szansą na rozwój przedsiębiorczości na obszarach wiejskich Powiatu Żagańskiego</t>
  </si>
  <si>
    <t>Cel operacji: poprawa jakości życia na obszarach wiejskich poprzez rozwój działalności pozarolniczych, w tym agroturystycznych na terenie Powiatu Żagańskiego.</t>
  </si>
  <si>
    <t xml:space="preserve">Przedstawiciele obszarów wiejskich zainteresowani rozpoczęciem bądź rozwojem działalności agroturystycznej lub pozarolniczej na tym terenie, przedstawiciele samorządu terytorialnego a także przedstawiciele stowarzyszeń działających na obszarach wiejskich Powiatu Żagańskiego. </t>
  </si>
  <si>
    <t>Kiermasz produktów ekologicznych</t>
  </si>
  <si>
    <t>Cel operacji:  przekazanie wiedzy i możliwości wzmacniania odporności i spożywania produktów ekologicznych, od rodzimych przedsiębiorców podczas kiermaszu z zaproponowanego zakresu tematycznego tj. kiermaszu produktów ekologicznych oraz późniejsze wykorzystanie zdobytej wiedzy w praktyce przez uczestników.</t>
  </si>
  <si>
    <t>stoisko wystawiennicze/ punkt informacyjny na tragach/imprezie plenerowej/ wystawie</t>
  </si>
  <si>
    <t xml:space="preserve">Liczba stoisk wystawienniczych/punktów informacyjnych na targach/imprezie plenerowej/wystawie/szacowana liczba odwiedzających stoiska wystawiennicze/punkty informacyjne na targach/imprezie plenerowej/wystawie </t>
  </si>
  <si>
    <t>Ogół społeczeństwa</t>
  </si>
  <si>
    <t>Konferencja pn. ,,Produkcja zdrowej żywności w zakresie rolnictwa ekologicznego’’.</t>
  </si>
  <si>
    <t>Cel operacji: przekazanie i wymiana wiedzy podczas konferencji z zaproponowanego zakresu tematycznego tj. Produkcja zdrowej żywności w zakresie rolnictwa ekologicznego oraz jej późniejsze wykorzystanie w praktyce przez uczestników.</t>
  </si>
  <si>
    <t>Liczba konferencji/ kongresów/liczba uczestników</t>
  </si>
  <si>
    <t>Rolnicy, przedsiębiorcy rolni, naukowcy, doradcy</t>
  </si>
  <si>
    <t>Wyjazd studyjny przedstawicieli Lubuskiego Związku Piłki Nożnej na Śląsk. Poznanie specyfiki funkcjonowania oraz rozwoju środowiska piłkarskiego na obszarach wiejskich.</t>
  </si>
  <si>
    <t xml:space="preserve">Cel operacji: poznanie specyfiki Śląskich klubów sportowych, które mają swoją siedzibę na obszarach wiejskich. Zdobycie wiedzy skąd pozyskują środki na swoje inwestycje oraz jak wygląda ich funkcjonowanie, jak aktywizują lokalną społeczność. </t>
  </si>
  <si>
    <t>Przedstawiciele Lubuskiego Związku Piłki Nożnej działający na obszarach wiejskich</t>
  </si>
  <si>
    <t>Lubuski Związek Piłki Nożnej</t>
  </si>
  <si>
    <t>ul. Ptasia 2A, 65-514 Zielona Góra</t>
  </si>
  <si>
    <t>Dobre praktyki – promocja zrównoważonego rozwoju obszarów wiejskich. Seminarium dla Samorządowców.</t>
  </si>
  <si>
    <t>Cel operacji: wymiana wiedzy pomiędzy przedstawicielami lokalnych samorządów oraz podmiotami uczestniczącymi w rozwoju obszarów wiejskich, rozpowszechnianie dobrych praktyk oraz promowanie poprawy jakości życia na obszarach wiejskich.</t>
  </si>
  <si>
    <t>Liczba szkoleń/ seminariów/ warsztatów/spotkań/liczba uczestników</t>
  </si>
  <si>
    <t>2/60</t>
  </si>
  <si>
    <t xml:space="preserve">Przedstawiciele lokalnych samorządów, przedstawiciele JST oraz podmiotów zaangażowanych w rozwój obszarów wiejskich z terenu województwa lubuskiego </t>
  </si>
  <si>
    <t>Stowarzyszenie „Razem dla Strzelec”</t>
  </si>
  <si>
    <t>ul. Mickiewicza 2/15, 66-500 Strzelce Krajeńskie</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</si>
  <si>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</si>
  <si>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t>
  </si>
  <si>
    <t>1/30</t>
  </si>
  <si>
    <t>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</si>
  <si>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Lubuska Izba Rolnicza</t>
  </si>
  <si>
    <t>ul. Kożuchowska 15A, 65 - 364 Zielona Góra</t>
  </si>
  <si>
    <t>Prezentacja produktów tradycyjnych i regionalnych, polsko -czeska wymiana doświadczeń</t>
  </si>
  <si>
    <t>Cel operacji: wzrost rozwoju przedsiębiorczości w zakresie wytwarzania produktów regionalnych lub tradycyjnych na obszarach wiejskich na terenie Powiatu Żagańskiego.</t>
  </si>
  <si>
    <t>Producenci produktów regionalnych lub tradycyjnych z Powiatu Żagańskiego, przedstawiciele obszarów wiejskich, w tym stowarzyszeń działających na terenach wiejskich a także jednostek samorządu terytorialnego</t>
  </si>
  <si>
    <t>Eko - Targi w Powiecie Żagańskim</t>
  </si>
  <si>
    <t>Cel operacji: rozwój działalności producentów żywności i innych artykułów wytwarzanych w sposób tradycyjny i ekologiczny na obszarach wiejskich poprzez ich promocję i prezentację na targach wśród mieszkańców Powiatu Żagańskiego.</t>
  </si>
  <si>
    <t>Targi</t>
  </si>
  <si>
    <t xml:space="preserve">Liczba targów/szacowana liczba uczestników targów </t>
  </si>
  <si>
    <t>1/1750</t>
  </si>
  <si>
    <t>Wystawcy prezentujący swoje produkty i towary, przedstawiciele stowarzyszeń prezentujący swoją działalność, animatorzy lub/i przedstawiciele kół gospodyń wiejskich a także sołectw</t>
  </si>
  <si>
    <t xml:space="preserve">Tradycyjne ludowe wieńce dożynkowe </t>
  </si>
  <si>
    <t xml:space="preserve">Cel operacji: przeszkolenie mieszkańców obszarów wiejskich w zakresie zasad i technik wyplatania tradycyjnych wieńców dożynkowych oraz przedstawienie właściwych materiałów do ich tworzenia zgodnych ze sztuką ludową.  </t>
  </si>
  <si>
    <t>Liczba szkoleń/ seminariów/ warsztatów/spotkań/liczba uczestników/liczba uczestników</t>
  </si>
  <si>
    <t>Mieszkańcy obszarów wiejskich województwa lubuskiego, rolnicy, osoby prężnie działające na rzecz rozwoju swojej wsi, m.in. poprzez przynależność do KGW</t>
  </si>
  <si>
    <t>Debata Rolna 2021</t>
  </si>
  <si>
    <t>Cel operacji: przekazanie i praktyczne wykorzystanie wiedzy przez uczestników konferencji z zaproponowanego zakresu tematycznego tj. przeciwdziałanie skutkom pogorszenia naturalnych stosunków wodnych na terenach rolniczych, minimalizacja zagrożeń gospodarczych możliwych do wystąpienia przy produkcji zwierzęcej, w tym dzięki wykorzystania rodzimych komponentów do produkcji pasz treściwych potrzebnych przy hodowli zwierząt.</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</si>
  <si>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</si>
  <si>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„Produkt regionalny na obszarze wiejskim”</t>
  </si>
  <si>
    <t>Cel operacji: rozwój przedsiębiorczości nakierowanej na produkcję produktów tradycyjnych lub regionalnych na obszarach wiejskich na terenie Gminy Zwierzyn</t>
  </si>
  <si>
    <t>1/21</t>
  </si>
  <si>
    <t>Producenci produktów tradycyjnych i regionalnych z terenu Gminy Zwierzyn oraz organizacje pozarządowe i przedstawiciele lokalnego samorządu działający na rzecz rozwoju obszarów wiejskich</t>
  </si>
  <si>
    <t>ul. Wojska Polskiego 8, 66-542 Zwierzyn</t>
  </si>
  <si>
    <t>Powiatowo - gminne Święto Plonów</t>
  </si>
  <si>
    <t>Cel operacji: promocja rozwoju obszarów wiejskich oraz zwiększenie poziomu integracji mieszkańców wsi i miast Powiatu Wschowskiego</t>
  </si>
  <si>
    <t>Ilość targów/imprez plenerowych/wystaw/szacowana liczba uczestników targów/ imprez plenerowych/wystaw</t>
  </si>
  <si>
    <t>1/500</t>
  </si>
  <si>
    <t>Powiat Wschowski</t>
  </si>
  <si>
    <t>Pl. Kosynierów 1c, 67 - 400 Wschowa</t>
  </si>
  <si>
    <t>Szkolenie dla pracowników i działaczy klubów piłkarskich z obszarów wiejskich woj. lubuskiego w zakresie udzielania pierwszej pomocy w wybranych zagrożeniach zdrowia z elementami urazów sportowych</t>
  </si>
  <si>
    <t>Cel promocji: przeszkolenie działaczy i pracowników klubów wiejskich zrzeszonych w Lubuskim ZPN pod kątem wiedzy z zakresu pomocy przedmedycznej, z uwzględnieniem urazów sportowych</t>
  </si>
  <si>
    <t>3/90</t>
  </si>
  <si>
    <t>Pracownicy oraz działacze klubów sportowych z obszarów wiejskich zrzeszonych w Lubuskim Związku Piłki Nożnej</t>
  </si>
  <si>
    <t>„Święto placka drożdżowego jako forma aktywizacji i integracji lokalnej społeczności z terenów wiejskich"</t>
  </si>
  <si>
    <t>Cel promocji: zwiększenie zaangażowania społeczności lokalnej w życie społeczne gminy oraz integrację mieszkańców poprzez wspólne kultywowanie tradycji wypiekania placków drożdżowych.</t>
  </si>
  <si>
    <t>Targi/ impreza plenerowa/ wystawa   Stoisko wystawiennicze/ punkt informacyjny na tragach/imprezie plenerowej/ wystawie</t>
  </si>
  <si>
    <t xml:space="preserve">Liczba targów/imprez plenerowych/wystaw/szacowana liczba uczestników targów/ imprez plenerowych/wystaw                             Liczba stoisk wystawienniczych/punktów informacyjnych na targach/imprezie plenerowej/wystawie/szacowana liczba odwiedzających stoiska wystawiennicze/punkty informacyjne na targach/imprezie plenerowej/wystawie </t>
  </si>
  <si>
    <t xml:space="preserve">1/300                            1/300        </t>
  </si>
  <si>
    <t>Mieszkańcy obszarów wiejskich</t>
  </si>
  <si>
    <t>Gmina Dobiegniew</t>
  </si>
  <si>
    <t>ul. Obrońców Pokoju 24, 66-520 Dobiegniew</t>
  </si>
  <si>
    <t>Konkurs plastyczny pn. ,,Segregacja śmieci w oczach dzieci’’</t>
  </si>
  <si>
    <t>Liczba konkursów/olimpiad/liczba uczestników konkursów/olimpiad</t>
  </si>
  <si>
    <t>Uczniowie szkół podstawowych z terenu Województwa Lubuskiego</t>
  </si>
  <si>
    <t>„Promocja turystki obszarów wiejskich dostępnej dla społeczności lokalnej.”</t>
  </si>
  <si>
    <t>Cel operacji: pokazać kierunki i szanse na rozwój działalności turystycznej obszarów wiejskich oraz zachęcić mieszkańców powiatu i gminy do podejmowania inicjatyw w celu dodatkowego zarobkowania</t>
  </si>
  <si>
    <t xml:space="preserve">Liczba targów/imprez plenerowych/wystaw/szacowana liczba uczestników targów/ imprez plenerowych/wystaw                             </t>
  </si>
  <si>
    <t>Mieszkańcy obszarów wiejskich, tj.: z terenu gminy Dobiegniew i powiatu strzelecko-drezdeneckiego</t>
  </si>
  <si>
    <t>Konkurs pn.: Najładniejsze gospodarstwo agroturystyczne województwa lubuskiego w 2021 roku.</t>
  </si>
  <si>
    <t>Cel operacji: wyłonienie najładniejszego gospodarstwa agroturystycznego województwa lubuskiego w 2021 roku, spośród wszystkich biorących udział w konkursie.</t>
  </si>
  <si>
    <t>1/10</t>
  </si>
  <si>
    <t>Kalsk 91, 66 - 100 Sulechów</t>
  </si>
  <si>
    <t>Międzyregionalna współpraca drogą do rozwoju obszarów wiejskich</t>
  </si>
  <si>
    <t xml:space="preserve"> nawiązanie współpracy międzyregionalnej Lokalnych Grup Działania oraz wspieranie rozwoju przedsiębiorczości opartej o produkt lokalny oraz aktywność społeczną mieszkańców na obszarach wiejskich</t>
  </si>
  <si>
    <t xml:space="preserve">wizyta studyjna </t>
  </si>
  <si>
    <t xml:space="preserve"> </t>
  </si>
  <si>
    <t xml:space="preserve">Stowarzyszenie Lokalna Grupa Działania Forum Powiatu Garwolińskiego </t>
  </si>
  <si>
    <t>al. Legionów 48, 08-400 Garwolin</t>
  </si>
  <si>
    <t>Konferencja nt. Przetwarzanie i sprzedaż żywności w gospodarstwach rolnych</t>
  </si>
  <si>
    <t>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t>
  </si>
  <si>
    <t xml:space="preserve">konferencja </t>
  </si>
  <si>
    <t>mieszkańcy obszarów wiejskich i mieszkańców okolicznych małych miasteczek z terenu Północnego Mazowsza, w tym rolników, właścicieli gospodarstw agroturystycznych, drobnych producentów żywności, mieszkańców wsi 
i małych miasteczek, którzy poszukują dodatkowego zatrudnienia i alternatywnych źródeł dochodu</t>
  </si>
  <si>
    <t>Dobre praktyki serowarskie instrumentem rozwoju obszarów wiejskich</t>
  </si>
  <si>
    <t xml:space="preserve"> przeszkolenie uczestników z zakresu technologii, wymagań higienicznych, bezpieczeństwa żywności oraz wymagań prawno-administracyjnych przy zakładaniu działalności z małego przetwórstwa na poziomie własnego gospodarstwa</t>
  </si>
  <si>
    <t>warsztat</t>
  </si>
  <si>
    <t>rolnicy oraz mieszkańcy obszarów wiejskich zainteresowani przetwórstwem mleka</t>
  </si>
  <si>
    <t xml:space="preserve"> minimum 144 maksimum 160</t>
  </si>
  <si>
    <t>Szkolenie lokalnej społeczności na obszarach wiejskich</t>
  </si>
  <si>
    <t>celem operacji jest podniesienie poziomu wiedzy i umiejętności z zakresu systemów jakości żywności, upowszechnianie wiedzy w zakresie planowania rozwoju lokalnego z uwzględnieniem potencjału ekonomicznego, społecznego i środowiskowego danego obszaru</t>
  </si>
  <si>
    <t>5</t>
  </si>
  <si>
    <t>mieszkańcy województwa mazowieckiego tj. rolnicy, KGW, właściciele gospodarstw agroturystycznych, liderzy lokalnych społeczności, przedstawiciele samorządów lokalnych</t>
  </si>
  <si>
    <t xml:space="preserve"> minimum 90 maksimum 100</t>
  </si>
  <si>
    <t>Kreatywne liderki w działaniu</t>
  </si>
  <si>
    <t>przeszkolenie kobiet z obszarów wiejskich z zakresu aktywności społecznej podniesienie poziomu wiedzy kobiet z obszarów wiejskich z zakresu aktywności społecznej, rozwój przedsiębiorczości na obszarach wiejskich</t>
  </si>
  <si>
    <t xml:space="preserve">mieszkańcy obszarów wiejskich województwa mazowieckiego: uczestniczki warsztatów; uczniowie i nauczyciele ze szkół ponadpodstawowych, członkowie stowarzyszeń z obszaru partnerstwa </t>
  </si>
  <si>
    <t>Stowarzyszenie Lokalna Grupa Działania Razem dla Rozwoju</t>
  </si>
  <si>
    <t>ul. Rębowska 52/3,4,6, 09-450 Wyszogród</t>
  </si>
  <si>
    <t xml:space="preserve">nakład wydanych broszur, artykułów, publikacji itp. </t>
  </si>
  <si>
    <t>1400</t>
  </si>
  <si>
    <t>Rola samorządu rolniczego na Mazowszu-  przeszłość, teraźniejszość, przyszłość</t>
  </si>
  <si>
    <t>przedstawienie działań samorządu rolniczego na rzecz rozwoju przedsiębiorczości na obszarach wiejskich, pokazanie możliwości aktywizacji rolników w kierunku poprawy jakości życia mieszkańców obszarów wiejskich</t>
  </si>
  <si>
    <t xml:space="preserve">publikacja </t>
  </si>
  <si>
    <t>rolnicy województwa mazowieckiego</t>
  </si>
  <si>
    <t xml:space="preserve">ul. Wolności 2, 05-804 Parzniew </t>
  </si>
  <si>
    <t>Aktywizacja mieszkańców na rzecz innowacyjnych form przedsiębiorczości</t>
  </si>
  <si>
    <t>przeszkolenie uczestników wyjazdu studyjnego pn. „Aktywizacja mieszkańców na rzecz innowacyjnych form przedsiębiorczości” z terenu Gminy Pilawa z zakresu prowadzenia działalności agroturystycznej, jak również wytwórczej opartej na naturalnych produktach rolnych</t>
  </si>
  <si>
    <t>mieszkańcy terenów wiejskich Gminy Pilawa, przedstawiciele LGD oraz koordynator z ramienia Urzędu Miasta i Gminy Pilawa</t>
  </si>
  <si>
    <t>al. Wyzwolenia 158, 08-440 Pilawa</t>
  </si>
  <si>
    <t>Wzmacnianie roli organizacji pozarządowych poprzez pozyskiwanie środków finansowych oraz współpracę z sektorem publiczno-prywatnym</t>
  </si>
  <si>
    <t>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t>
  </si>
  <si>
    <t>szkolenie, wyjazd studyjny, publikacja</t>
  </si>
  <si>
    <t xml:space="preserve">członkowie organizacji pozarządowych z terenu województwa mazowieckiego </t>
  </si>
  <si>
    <t>Małopolskie Stowarzyszenie Doradztwa Rolniczego</t>
  </si>
  <si>
    <t>ul. Czysta 21, 31-121 Kraków</t>
  </si>
  <si>
    <t>Inclusion Leader</t>
  </si>
  <si>
    <t xml:space="preserve"> włączenie do procesu wdrażania LSR tych osób, grup, które są zagrożone wykluczeniem społecznym ze względu na utrudniony dostęp do rynku pracy, pochodzenie, miejsce zamieszkania, rasę, przynależność religijną, wiek, płeć, niepełnosprawność</t>
  </si>
  <si>
    <t>prasa, spot, konkurs, informacje w internecie</t>
  </si>
  <si>
    <t>LGD i beneficjenci LGD z województwa mazowieckiego, warmińsko-mazurskiego i małopolskiego; mieszkańcy powiatu ciechanowskiego, mławskiego i płońskiego zainteresowaniu udziałem w konkursie o tytuł Inclusion-Leadera</t>
  </si>
  <si>
    <t>Lokalna Grupa Działania Przyjazne Mazowsze</t>
  </si>
  <si>
    <t>ul. H. Sienkiewicza 11, 09-100 Płońsk</t>
  </si>
  <si>
    <t>audycje, programy, spoty w radio, telewizji i internecie</t>
  </si>
  <si>
    <t>słuchalność/oglądalność audycji, programów, spotów</t>
  </si>
  <si>
    <t>20</t>
  </si>
  <si>
    <t>liczba informacji/publikacji w internecie</t>
  </si>
  <si>
    <t>15</t>
  </si>
  <si>
    <t>Działalność LGD Razem dla Radomki w zakresie aktywizacji i rozwoju obszarów wiejskich</t>
  </si>
  <si>
    <t xml:space="preserve">rozwój obszarów wiejskich na przykładzie działań Lokalnej Grupy Działania „Razem dla Radomki” realizowanych w ramach wsparciu zewnętrznych środków unijnych i krajowych w tym z Programu Rozwoju Obszarów Wiejskich na lata 2014-2020. </t>
  </si>
  <si>
    <t>publikacja, informacje w internecie</t>
  </si>
  <si>
    <t>mieszkańcy obszarów wiejskich, cała społeczność kraju</t>
  </si>
  <si>
    <t xml:space="preserve"> Stowarzyszenie Razem dla Radomki</t>
  </si>
  <si>
    <t>Liderzy Społeczności Lokalnych</t>
  </si>
  <si>
    <t xml:space="preserve"> wzmacnianie potencjału organizacji pozarządowych oraz rozwój postaw przedsiębiorczych na obszarze powiatu radomskiego, przysuskiego i zwoleńskiego poprzez zwiększenie liczby lokalnych menadżerów społecznych – lokalnych liderów swoich środowisk</t>
  </si>
  <si>
    <t xml:space="preserve">szkolenie, wyjazd studyjny, konferencja, konkurs </t>
  </si>
  <si>
    <t>młodzież szkolna z terenu powiatu radomskiego, przysuskiego i zwoleńskiego - szkolenia; przedstawiciele ngo, lokalni liderzy, mieszkańcy obszarów wiejskich, przedsiębiorcy, przedstawiciele władz samorządowych - wyjazd studyjny, konferencja; organizacje pozarządowe, lokalni liderzy, nieformalne grupy wolontariackie z powiatu radomskiego i  przysuskiego - konkurs</t>
  </si>
  <si>
    <t>Atlas Obszarów Wiejskich Województwa Mazowieckiego</t>
  </si>
  <si>
    <t xml:space="preserve"> upowszechnienie wiedzy o przestrzennym zróżnicowaniu potencjału ekonomicznego, społecznego i środowiskowego na obszarach wiejskich województwa, która stanowi podstawę racjonalnego planowania rozwoju lokalnego </t>
  </si>
  <si>
    <t xml:space="preserve"> informacje w internecie</t>
  </si>
  <si>
    <t xml:space="preserve">liczba informacji/publikacji w internecie. </t>
  </si>
  <si>
    <t>władze lokalne i przedstawiciele administracji publicznej, instytucje otoczenia biznesu, instytucje zajmujące się promocją turystyki wiejskiej, uczniowie szkół podstawowych i ponadpodstawowych, lokalni przedsiębiorcy i potencjalni inwestorzy z terenu województwa mazowieckiego</t>
  </si>
  <si>
    <t xml:space="preserve">ul. Twarda 51/55, 00-818 Warszawa </t>
  </si>
  <si>
    <t>Warsztaty „Ogrody przyjazne pszczołom – urządzanie ogrodów ekologicznych na terenie powiatu łosickiego, siedleckiego, sokołowskiego”</t>
  </si>
  <si>
    <t>przeszkolenie mieszkańców obszarów wiejskich w zakresie urządzania ogrodów ekologicznych przyjaznych pszczołom co przyczyni się do ochrony gatunku, środowiska naturalnego oraz zachęcenia społeczności lokalnych do zakładania pasiek</t>
  </si>
  <si>
    <t>mieszkańcy z województwa mazowieckiego z powiatu łosickiego, siedleckiego, sokołowskiego</t>
  </si>
  <si>
    <t>Stowarzyszenie Lokalna Grupa Działania Tygiel Doliny Bugu</t>
  </si>
  <si>
    <t>ul. Warszawska 51/7, 17-312 Drohiczyn</t>
  </si>
  <si>
    <t>Poznaj potrawy regionalne – warsztaty kulinarne</t>
  </si>
  <si>
    <t xml:space="preserve"> integracja międzypokoleniowa mieszkańców obszaru działania Stowarzyszenia „Między Wisłą a Kampinosem” poprzez tworzenie inicjatyw na rzecz rozwoju obszarów wiejskich i aktywizacji społeczności lokalnej</t>
  </si>
  <si>
    <t>mieszkańcy 9 gmin z obszaru działania Stowarzyszenia „Między Wisłą a Kampinosem” tj. Błonie, Czosnów, Izabelin, Kampinos Leoncin, Leszno, Łomianki, Ożarów Mazowiecki 
i Stare Babice</t>
  </si>
  <si>
    <t>Stowarzyszenie Między Wisłą a Kampinosem</t>
  </si>
  <si>
    <t>ul. Gminna 6, 05-152 Czosnów</t>
  </si>
  <si>
    <t>Kooperacja rolników szansą rozwoju obszarów wiejskich</t>
  </si>
  <si>
    <t xml:space="preserve">wdrażanie inicjatyw na rzecz rozwoju obszarów wiejskich, ze szczególnym uwzględnieniem działań wspólnych rolników, takich jak sprzedaż bezpośrednia, RHD, GPR, działanie Współpraca, spółdzielczości czy kooperatyw spożywczych itp. </t>
  </si>
  <si>
    <t xml:space="preserve">Stowarzyszenie Centrum Edukacji Tradycja i Współczesność </t>
  </si>
  <si>
    <t>ul. Komuny Paryskiej 56/48, 30-389 Kraków</t>
  </si>
  <si>
    <t>VIII Jarmark Raciąski – operacja o charakterze wystawienniczym</t>
  </si>
  <si>
    <t>promocja wsi oraz zapoznanie mieszkańców z lokalnymi produktami i dobrodziejstwami natury, nawiązanie relacji między konsumentami – producentami – kontrahentami, która przełoży się na wzmocnienie i wspieranie lokalnych łańcuchów dostaw</t>
  </si>
  <si>
    <t>impreza plenerowa, materiał drukowany, konkurs, inne (baner)</t>
  </si>
  <si>
    <t xml:space="preserve">liczba imprez plenerowych </t>
  </si>
  <si>
    <t>mieszkańcy Miasta i Gminy Raciąż, powiatu płońskiego, województwa Mazowieckiego - impreza plenerowa; uczestnicy konkursu - jednostki wystawiennicze biorące udział w VIII Jarmarku Raciąskiego - konkurs</t>
  </si>
  <si>
    <t>10 000</t>
  </si>
  <si>
    <t>13</t>
  </si>
  <si>
    <t>Od rolnika do koszyka – targi żywności tradycyjnej i ekologicznej</t>
  </si>
  <si>
    <t>upowszechnianie wiedzy w zakresie tworzenia krótkich łańcuchów dostaw poprzez organizację targów Od rolnika do koszyka – targi żywności tradycyjnej i ekologicznej oraz podniesienie świadomości mieszkańców województwa mazowieckiego w szczególności gmin: Czosnów, Leoncin, Leszno, Błonie, Izabelin, Kampinos, Stare Babice, Ożarów Mazowiecki i Łomianki</t>
  </si>
  <si>
    <t>warsztat, impreza plenerowa, materiał drukowany, inne (baner)</t>
  </si>
  <si>
    <t xml:space="preserve">może </t>
  </si>
  <si>
    <t>dzieci w różnym przedziale wiekowym  - warsztaty; mieszkańcy obszaru działania Stowarzyszenia Między Wisłą 
a Kampinosem - impreza plenerowa</t>
  </si>
  <si>
    <t xml:space="preserve">liczba uczestników warsztatów </t>
  </si>
  <si>
    <t>90</t>
  </si>
  <si>
    <t>baner</t>
  </si>
  <si>
    <t xml:space="preserve">1 000 </t>
  </si>
  <si>
    <t>XXVIII Olimpiada Wiedzy Rolniczej</t>
  </si>
  <si>
    <t>poszerzenie wiedzy praktycznej i teoretycznej, jej weryfikacja oraz uaktywnienie młodzieży do rozwiazywania problemów wsi</t>
  </si>
  <si>
    <t>młodzi rolnicy, mieszkańcy obszarów wiejskich z województwa mazowieckiego prowadzący gospodarstwa samodzielnie lub wspólnie z rodzicami</t>
  </si>
  <si>
    <t>Dobre praktyki i współpraca międzynarodowa dla rozwoju przedsiębiorczości na obszarach wiejskich – wyjazd studyjny</t>
  </si>
  <si>
    <t>aktywizacja mieszkańców wsi poprzez promowanie i przykłady przedsiębiorczych, innowacyjnych projektów,  aktywizacja zawodowa (powstawanie gospodarstw agroturystycznych lub produkcji lokalnej)</t>
  </si>
  <si>
    <t xml:space="preserve"> członkowie KGW z gminy Krasnosielc,  koordynatorzy gminni,  przedstawiciel LGD</t>
  </si>
  <si>
    <t>Gmina Krasnosielc</t>
  </si>
  <si>
    <t>ul. Rynek 40, 06-212 Krasnosielc</t>
  </si>
  <si>
    <t>Wieś jest THE BEST – ja tu zostaję!</t>
  </si>
  <si>
    <t>przeszkolenie dzieci i młodzieży z terenu Podlasia Nadbużańskiego w obszarze możliwości rozwoju zawodowego, jakie dają zasoby środowiska naturalnego, małe przetwórstwo oraz turystyka i lokalne rzemiosło;  stworzenie filmu/spotu z warsztatów, który będzie mógł być wykorzystywany przez nauczycieli, edukatorów lokalnych</t>
  </si>
  <si>
    <t>warsztat,  informacje w internecie</t>
  </si>
  <si>
    <t>dzieci i młodzież w przedziale wiekowym 7-35 lat z obszaru LOT nad Bugiem - warsztaty; mieszkańcy Podlasia Nadbużańskiego w szczególności dzieci i młodzież, nauczyciele, edukatorzy lokalni - informacji/publikacji w internecie</t>
  </si>
  <si>
    <t>Lokalna Organizacja Turystyczna Lot Nad Bugiem</t>
  </si>
  <si>
    <t xml:space="preserve">Kreatywne warsztaty- aktywizacja mieszkańców obszaru LGD Natura i Kultura </t>
  </si>
  <si>
    <t xml:space="preserve"> podniesienie umiejętności mieszkańców LGD Natura i Kultura poprzez zorganizowanie kursów tematycznych (szycie, wyroby z lawendy, serowarstwo), a także ich aktywizacja w obszarze przedsiębiorczości </t>
  </si>
  <si>
    <t xml:space="preserve"> szkolenie, warsztat</t>
  </si>
  <si>
    <t xml:space="preserve">dorośli mieszkańcy obszaru LGD Natura i Kultura </t>
  </si>
  <si>
    <t>Stowarzyszenie LGD Natura i Kultura</t>
  </si>
  <si>
    <t>ul. Lubelska 53, 05-462 Wiązowna</t>
  </si>
  <si>
    <t>liczba uczestników szkoleń/warsztatów</t>
  </si>
  <si>
    <t>175</t>
  </si>
  <si>
    <t>aktywizacja społeczności wiejskiej do pogłębienia wiedzy rolniczej, lepszego gospodarowania oraz podejmowania inicjatyw w zakresie rozwoju obszarów wiejskich, w tym tworzenia miejsc pracy na terenach wiejskich</t>
  </si>
  <si>
    <t>rolnicy prowadzący gospodarstwa rolne samodzielnie lub wspólnie z rodzicami</t>
  </si>
  <si>
    <t>Wizyta studyjna dla mieszkańców Gminy Krasnosielc na Podlasiu</t>
  </si>
  <si>
    <t>poznanie dobrych praktyk w aktywizacji służącej rozwojowi przedsiębiorczości ludności wiejskiej, wykorzystaniu potencjału lokalnego</t>
  </si>
  <si>
    <t>mieszkańcy gminy Krasnosielc, koordynatorzy gminni, przedstawiciel LGD</t>
  </si>
  <si>
    <t>65</t>
  </si>
  <si>
    <t>Turniej sołectw – aktywizacja przez zabawę</t>
  </si>
  <si>
    <t>wzrost aktywności społecznej mieszkańców, wspieranie i promocja jakości życia na wsi, promocja lokalnego dziedzictwa</t>
  </si>
  <si>
    <t>mieszkańcy wszystkich sołectw w gminie Jakubów</t>
  </si>
  <si>
    <t>Gmina Jakubów</t>
  </si>
  <si>
    <t>ul. Mińska 15, 05-306 Jakubów</t>
  </si>
  <si>
    <t>Warsztaty podnoszące kwalifikacje dla mieszkańców Gminy Osieck</t>
  </si>
  <si>
    <t>aktywizacja mieszkańców oraz zwiększenie kompetencji i umiejętności poprzez udział w organizowanych warsztatach o różnorodnej tematyce</t>
  </si>
  <si>
    <t>młodzi mieszkańcy Gminy Osieck</t>
  </si>
  <si>
    <t>Gmina Osieck</t>
  </si>
  <si>
    <t>ul. Rynek 1, 08-445 Osieck</t>
  </si>
  <si>
    <t>64</t>
  </si>
  <si>
    <t xml:space="preserve">VI </t>
  </si>
  <si>
    <t>Dożynki Powiatowo-Gminne 2021</t>
  </si>
  <si>
    <t>podtrzymanie zasobów kulturowych i tradycji, promują wsi jako miejsca do mieszkania, pracy, prowadzenia działalności gospodarczej i tworzenia nowych miejsc pracy</t>
  </si>
  <si>
    <t>impreza plenerowa, konkurs</t>
  </si>
  <si>
    <t>mieszkańcy terenu województwa mazowieckiego, a w przypadku konkursu na najładniejszy wieniec dożynkowy - gminy z terenu powiatu sokołowskiego</t>
  </si>
  <si>
    <t>Powiat sokołowski</t>
  </si>
  <si>
    <t>ul. Wolności 23, 08-300 Sokołów Podlaski</t>
  </si>
  <si>
    <t>86</t>
  </si>
  <si>
    <t>Wyjazd studyjny lokalnych liderów z gminy Klembów</t>
  </si>
  <si>
    <t xml:space="preserve">aktywizacja mieszkańców do podejmowania inicjatyw mających na celu rozwój gminy poprzez zwiększenie poziomu wiedzy nt. różnorodnych form działalności gospodarczej na obszarach wiejskich i znaczenia zaangażowania liderów lokalnych w rozwoju obszarów wiejskich </t>
  </si>
  <si>
    <t xml:space="preserve">liderzy społeczności lokalnej, sołtysi, rolnicy, osoby działające w organizacjach pozarządowych </t>
  </si>
  <si>
    <t>Gmina Klembów</t>
  </si>
  <si>
    <t>ul. Gen. Fr. Żymirskiego 38, 05-205 Klembów</t>
  </si>
  <si>
    <t>Dożynki w gminie Baboszewo</t>
  </si>
  <si>
    <t>wzmocnienie więzi i współpracy, wzmocnienie poczucia tożsamości i przynależności do grupy społecznej, integracja lokalnej społeczności, podtrzymanie tradycji, promocja życia na wsi</t>
  </si>
  <si>
    <t xml:space="preserve">impreza plenerowa, materiał drukowany, konkurs </t>
  </si>
  <si>
    <t>mieszkańcy wszystkich sołectw w gminie Baboszewo</t>
  </si>
  <si>
    <t xml:space="preserve">Gmina Baboszewo </t>
  </si>
  <si>
    <t xml:space="preserve">ul. Warszawska 9A, 09-130 Baboszewo </t>
  </si>
  <si>
    <t xml:space="preserve">plakat </t>
  </si>
  <si>
    <t>Produkt Lokalny - wsparciem dla aktywizacji lokalnej społeczności</t>
  </si>
  <si>
    <t>poznanie skutecznych metod wyjścia z ubóstwa, podejmowania inicjatyw służących włączeniu społecznemu, samorozwojowi i przedsiębiorczości przy wykorzystaniu produktu lokalnego na obszarze LGD „Równiny Wołomińskiej” na przykładach małego przetwórstwa, zielonej gospodarki i gospodarstw agroturystycznych zaczerpniętych z Ziemi Sandomierskiej</t>
  </si>
  <si>
    <t xml:space="preserve">warsztat, wyjazd studyjny </t>
  </si>
  <si>
    <t>osoby starsze, lokalni liderzy, aktywni rolnicy, osoby działające w organizacjach pozarządowych, osoby młode do 35 roku życia, osoby niepełnosprawne i pochodzące z mniejszości narodowych oraz osoby mające wpływ na lokalną politykę rolną, przedsiębiorcy</t>
  </si>
  <si>
    <t>Lokalna Grupa Działania Równiny Wołomińskiej</t>
  </si>
  <si>
    <t>ul. Przemysłowa 70, 05-240 Tłuszcz</t>
  </si>
  <si>
    <t>Produkty turystyczne jako perspektywa rozwoju Miasta i Gminy Serock</t>
  </si>
  <si>
    <t>prezentacja sposobów budowania produktu turystyki wiejskiej, podejmowanie inicjatyw na rzecz rozwoju obszarów wiejskich poprzez wykorzystanie potencjału turystycznego gminy</t>
  </si>
  <si>
    <t>rolnicy, członkinie Kół Gospodyń Wiejskich działających, właściciele gospodarstw agroturystycznych, oraz inne osoby lub członkowie stowarzyszeń z terenu gminy Serock</t>
  </si>
  <si>
    <t>Kobieta przedsiębiorcza na obszarach wiejskich</t>
  </si>
  <si>
    <t>przeszkolenie mieszkańców obszarów wiejskich, w szczególności kobiet w zakresie przedsiębiorczości wraz ze wskazaniem dobrych praktyk m.in.: w zakresie rolniczego handlu detalicznego (RHD)</t>
  </si>
  <si>
    <t xml:space="preserve">konferencja, materiał drukowany </t>
  </si>
  <si>
    <t>mieszkańcy obszarów wiejskich północno-wschodniego Mazowsza, w szczególności kobiety</t>
  </si>
  <si>
    <t xml:space="preserve">liczba zaproszeń </t>
  </si>
  <si>
    <t>Rozwój pszczelarstwa przy wykorzystaniu szkoleń on-line</t>
  </si>
  <si>
    <t>aktywizacja obywateli w zakresie kompetencji pszczelarskich oraz działań na rzecz zrównoważonego rozwoju poprzez rozpowszechnienie informacji z zakresu ekonomicznego podejścia do pszczelarstwa, przy zastosowaniu rozwiązań cyfrowych</t>
  </si>
  <si>
    <t>szkolenie, informacje w internecie</t>
  </si>
  <si>
    <t xml:space="preserve">mieszkańcy obszarów wiejskich 3 województw: mazowieckiego, śląskiego, łódzkiego </t>
  </si>
  <si>
    <t>Fundacja EKOOSTOJA</t>
  </si>
  <si>
    <t>Plac Wolności 28, 97-540 Pławno</t>
  </si>
  <si>
    <t xml:space="preserve"> minimum 181 maksimum 200</t>
  </si>
  <si>
    <t>323</t>
  </si>
  <si>
    <t>Promocja rozwoju zrównoważonej turystyki na obszarach wiejskich na Mazowszu</t>
  </si>
  <si>
    <t>promocja rozwoju zrównoważonej turystyki na obszarach wiejskich na Mazowszu, w tym najatrakcyjniejszych obiektów turystyki wiejskiej, informowanie o dostępnych atrakcjach, dotarcie do zainteresowanych osób z kompleksową informacją o dostępności usług</t>
  </si>
  <si>
    <t>konferencja, publikacja, informacje w internecie</t>
  </si>
  <si>
    <t>mieszkańcy województwa mazowieckiego: właściciele obiektów agroturystycznych i turystyki wiejskiej prezentowanych w przewodniku, Informacje Turystyczne, Ośrodki Doradztwa Rolniczego, Lokalne Grupy Działania, Lokalne Organizacje Turystyczne, branża turystyczna i media - konferencja; turyści, internauci, tour operatorzy- pozostałe formy realizacji operacji</t>
  </si>
  <si>
    <t xml:space="preserve">ul. Nowy Świat 27/2, 00-029 Warszawa </t>
  </si>
  <si>
    <t>55</t>
  </si>
  <si>
    <t>30 000</t>
  </si>
  <si>
    <t>(Na)Sielskim Szlakiem</t>
  </si>
  <si>
    <t>stworzenie folderu turystycznego, pokazującego dobre praktyki w wykorzystaniu środków zewnętrznych na obszarze wiejskim dla rozwoju turystyki</t>
  </si>
  <si>
    <t>mieszkańcy 8 gmin w powiecie nowodworskim</t>
  </si>
  <si>
    <t>Partnerstwo, potencjał, rozwój – doświadczenia wdrażania LSR 2016-2020</t>
  </si>
  <si>
    <t>zwiększenie aktywności mieszkańców wsi na rzecz podejmowania inicjatyw w zakresie rozwoju obszarów wiejskich, w tym przenoszenie dobrych praktyk rozwoju obszarów wiejskich i kreowania miejsc pracy na terenach wiejskich</t>
  </si>
  <si>
    <t>mieszkańcy obszarów wiejskich objętych obszarem działalności LGD Razem dla Rozwoju</t>
  </si>
  <si>
    <t>11.</t>
  </si>
  <si>
    <t>Dobre praktyki w cieniu wulkanu</t>
  </si>
  <si>
    <r>
      <rPr>
        <b/>
        <sz val="10"/>
        <rFont val="Calibri"/>
        <family val="2"/>
        <charset val="238"/>
        <scheme val="minor"/>
      </rPr>
      <t xml:space="preserve">CEL: </t>
    </r>
    <r>
      <rPr>
        <sz val="10"/>
        <rFont val="Calibri"/>
        <family val="2"/>
        <charset val="238"/>
        <scheme val="minor"/>
      </rPr>
      <t xml:space="preserve">Zwiększenie zainteresowania społeczności Opolszczyzny dobrymi praktykami zrealizowanymi w ramach PROW 2014-2020, w tym zwiększenie zainteresowania potencjalnych wnioskodawców ubieganiem się o środki na realizację projektów. Zaprezentowanie efektów wdrażania PROW szerokiej społeczności ma na celu podniesienie świadomości, iż możemy plany zrealizować z korzyścią dla siebie, innych i środowiska. 
</t>
    </r>
    <r>
      <rPr>
        <b/>
        <sz val="10"/>
        <rFont val="Calibri"/>
        <family val="2"/>
        <charset val="238"/>
        <scheme val="minor"/>
      </rPr>
      <t>PRZEDMIOT</t>
    </r>
    <r>
      <rPr>
        <sz val="10"/>
        <rFont val="Calibri"/>
        <family val="2"/>
        <charset val="238"/>
        <scheme val="minor"/>
      </rPr>
      <t xml:space="preserve">: konkurs dla beneficjentów PROW 2014-2020 na promocję zrealizowanych projektów oraz wydanie publikacji prezentującej zgłoszone do konkursu inicjatywy. Przewidziano nagrody rzeczowe dla laureatów i wyróżnionych. Artykuły w prasie.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t>
    </r>
    <r>
      <rPr>
        <b/>
        <sz val="10"/>
        <rFont val="Calibri"/>
        <family val="2"/>
        <charset val="238"/>
        <scheme val="minor"/>
      </rPr>
      <t xml:space="preserve"> 2.</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Wspieranie rozwoju przedsiębiorczości na obszarach wiejskich przez podnoszenie poziomu wiedzy i umiejętności w obszarach innych niż wskazane w temacie nr 2. </t>
    </r>
    <r>
      <rPr>
        <b/>
        <sz val="10"/>
        <rFont val="Calibri"/>
        <family val="2"/>
        <charset val="238"/>
        <scheme val="minor"/>
      </rPr>
      <t xml:space="preserve">4. </t>
    </r>
    <r>
      <rPr>
        <sz val="10"/>
        <rFont val="Calibri"/>
        <family val="2"/>
        <charset val="238"/>
        <scheme val="minor"/>
      </rPr>
      <t xml:space="preserve">Promocja jakości życia na wsi lub promocja wsi jako miejsca do życia i rozwoju zawodowego. </t>
    </r>
  </si>
  <si>
    <t>mieszkańcy województwa opolskiego ze szczególnym uwzględnieniem beneficjentów i potencjalnych beneficjentów PROW z terenu Stowarzyszenia Kraina św. Anny</t>
  </si>
  <si>
    <t>_</t>
  </si>
  <si>
    <t>23 904,11</t>
  </si>
  <si>
    <t>Stowarzyszenie Kraina św. Anny</t>
  </si>
  <si>
    <t>ul. Kilińskiego 1, 47-303 Krapkowice</t>
  </si>
  <si>
    <t xml:space="preserve">konkurs </t>
  </si>
  <si>
    <t>6-15</t>
  </si>
  <si>
    <t>12.</t>
  </si>
  <si>
    <t>Moc Leadera</t>
  </si>
  <si>
    <t>mieszkańcy województwa opolskiego z różnych grup zawodowych</t>
  </si>
  <si>
    <t>ul. Słowackiego 18, 
 46-040 Ozimek</t>
  </si>
  <si>
    <t>liczba uczestników</t>
  </si>
  <si>
    <t>13.</t>
  </si>
  <si>
    <r>
      <rPr>
        <b/>
        <sz val="10"/>
        <rFont val="Calibri"/>
        <family val="2"/>
        <charset val="238"/>
        <scheme val="minor"/>
      </rPr>
      <t>CEL:</t>
    </r>
    <r>
      <rPr>
        <sz val="10"/>
        <rFont val="Calibri"/>
        <family val="2"/>
        <charset val="238"/>
        <scheme val="minor"/>
      </rPr>
      <t xml:space="preserve"> Stworzenie podstaw do budowy Centrum Produktu Lokalnego oraz rozwoju turystyki i jakości życia na wsi poprzez rozwój produktów lokalnych. 
</t>
    </r>
    <r>
      <rPr>
        <b/>
        <sz val="10"/>
        <rFont val="Calibri"/>
        <family val="2"/>
        <charset val="238"/>
        <scheme val="minor"/>
      </rPr>
      <t xml:space="preserve">PRZEDMIOT: </t>
    </r>
    <r>
      <rPr>
        <sz val="10"/>
        <rFont val="Calibri"/>
        <family val="2"/>
        <charset val="238"/>
        <scheme val="minor"/>
      </rPr>
      <t xml:space="preserve">Organizacja: stoiska wystawienniczego podczas imprezy plenerowej mającej na celu promocję produktów lokalnych; cyklu wizyt studyjnych po Nyskim Księstwie Jezior i Gór  służących poznaniu terenu i pracy nad budową strategii; spotkania podsumowującego, w ramach którego uczestnicy będą mieli możliwość udziału w warsztatach rękodzielniczych i zaprezentowana zostanie analiza w postaci Strategii Centrum Produktu Lokalnego. W ramach projektu zrealizowany zostanie również materiał filmowy promujący LGD. 
</t>
    </r>
    <r>
      <rPr>
        <b/>
        <sz val="10"/>
        <rFont val="Calibri"/>
        <family val="2"/>
        <charset val="238"/>
        <scheme val="minor"/>
      </rPr>
      <t xml:space="preserve">TEMAT: 1. </t>
    </r>
    <r>
      <rPr>
        <sz val="10"/>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t>
    </r>
    <r>
      <rPr>
        <b/>
        <sz val="10"/>
        <rFont val="Calibri"/>
        <family val="2"/>
        <charset val="238"/>
        <scheme val="minor"/>
      </rPr>
      <t xml:space="preserve"> 2.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</si>
  <si>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warsztaty ginących zawodów</t>
  </si>
  <si>
    <t xml:space="preserve">Warsztaty ginących zawodów – Uczestnicy spotkania podsumowującego, mieszkańcy terenu LGD, 
Wyjazd studyjny – osoby zajmujące się produktem lokalnym (rękodzielnicy, przetwórcy, osoby zajmujące się turystyką), przedstawiciele Lokalnej Grupy Działania, 
Stoisko wystawiennicze – turyści, mieszkańcy terenu LGD, 
Spotkanie – członkowie Stowarzyszenia, uczestnicy wyjazdu studyjnego, mieszkańcy terenu LGD, 
Informacje i publikacje w Internecie – turyści i mieszkańcy terenu LGD, 
Analiza/Ekspertyza – mieszkańcy terenu LGD, przedstawiciele Gmin i Produktów Lokalnych.
</t>
  </si>
  <si>
    <t>ul. Bracka 7, 
49-300 Nysa</t>
  </si>
  <si>
    <t>liczba stoisk wystawienniczych na imprezie plenerowej</t>
  </si>
  <si>
    <t xml:space="preserve">szacowana liczba odwiedzających stoisko na imprezie plenerowej </t>
  </si>
  <si>
    <t>spotkanie</t>
  </si>
  <si>
    <t>informacje i publikacje w Internecie</t>
  </si>
  <si>
    <t>rodzaj i liczba analiz</t>
  </si>
  <si>
    <t>14.</t>
  </si>
  <si>
    <t>Inteligentne Wsie w Dolinie Stobrawy</t>
  </si>
  <si>
    <t>Mieszkańcy województwa opolskiego ze szczególnym uwzględnieniem partnerskich 6 gmin: Byczyna, Kluczbork, Lasowice Wielkie, Olesno, Pokój i Wołczyn. Będą to mieszkańcy wsi, przedstawiciele przedsiębiorców, organizacji pozarządowych oraz jednostek samorządu terytorialnego.</t>
  </si>
  <si>
    <t xml:space="preserve">ul. Moniuszki 4, 46-200 Kluczbork </t>
  </si>
  <si>
    <t>15.</t>
  </si>
  <si>
    <t xml:space="preserve">Współdziałanie kluczem do sukcesu – 
modelowe rozwiązania samorządu i liderów wsi.
</t>
  </si>
  <si>
    <t>liczba wyjazdów</t>
  </si>
  <si>
    <t>mieszkańcy gmin woj. opolskiego (Gminy Gogolin i Gminy Jemielnicy); woj. śląskiego (Gminy Strumień) oraz woj. małopolskiego (Gminy Wieprz), tj.: lokalni liderzy, sołtysi, członkowie organizacji pozarządowych i wiejskich, a także przedstawiciele lokalnych społeczności angażujący się społecznie i znający tematykę odnowy wsi jak i problemów z niej wynikających, którzy ściśle współpracują z liderami wsi w celu poprawy jakości życia w swoich miejscowościach - przedstawiciele samorządów.</t>
  </si>
  <si>
    <t>Gmina Gogolin</t>
  </si>
  <si>
    <t>ul. Krapkowicka 6, 47-320 Gogolin</t>
  </si>
  <si>
    <t xml:space="preserve">liczba uczestników </t>
  </si>
  <si>
    <t>80</t>
  </si>
  <si>
    <t>16.</t>
  </si>
  <si>
    <t xml:space="preserve">Pozarolnicza działalność gospodarcza – szansą wsi </t>
  </si>
  <si>
    <r>
      <rPr>
        <b/>
        <sz val="10"/>
        <rFont val="Calibri"/>
        <family val="2"/>
        <charset val="238"/>
        <scheme val="minor"/>
      </rPr>
      <t xml:space="preserve">CEL: </t>
    </r>
    <r>
      <rPr>
        <sz val="10"/>
        <rFont val="Calibri"/>
        <family val="2"/>
        <charset val="238"/>
        <scheme val="minor"/>
      </rPr>
      <t xml:space="preserve">Umożliwienie transferu wiedzy i innowacji oraz przedstawienie dobrych praktyk na temat innowacyjnych rozwiązań w rolnictwie poprzez przekazanie rolnikom i innym podmiotom uczestniczącym w rozwoju obszarów wiejskich  wiedzy i informacji na temat podstaw przedsiębiorczości i planowania działalności pozarolniczej, prowadzenia działalności gospodarczej oraz omówienie instrumentów wsparcia działalności gospodarczej.   
</t>
    </r>
    <r>
      <rPr>
        <b/>
        <sz val="10"/>
        <rFont val="Calibri"/>
        <family val="2"/>
        <charset val="238"/>
        <scheme val="minor"/>
      </rPr>
      <t>PRZEDMIOT:</t>
    </r>
    <r>
      <rPr>
        <sz val="10"/>
        <rFont val="Calibri"/>
        <family val="2"/>
        <charset val="238"/>
        <scheme val="minor"/>
      </rPr>
      <t xml:space="preserve"> zorganizowanie jednodniowej konferencji w zakresie przedsiębiorczości, instrumentów wspierających, a także podstaw zarządzania.      
</t>
    </r>
    <r>
      <rPr>
        <b/>
        <sz val="10"/>
        <rFont val="Calibri"/>
        <family val="2"/>
        <charset val="238"/>
        <scheme val="minor"/>
      </rPr>
      <t>TEMATY: 1</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Upowszechnianie wiedzy w zakresie planowania rozwoju lokalnego z uwzględnieniem potencjału ekonomicznego, społecznego i środowiskowego danego obszaru.</t>
    </r>
  </si>
  <si>
    <t>Izba Rolnicza w Opolu</t>
  </si>
  <si>
    <t>17.</t>
  </si>
  <si>
    <t xml:space="preserve">„Cudze chwalicie, swego nie znacie promujemy produkty lokalne i tradycyjne” </t>
  </si>
  <si>
    <r>
      <rPr>
        <b/>
        <sz val="10"/>
        <rFont val="Calibri"/>
        <family val="2"/>
        <charset val="238"/>
        <scheme val="minor"/>
      </rPr>
      <t xml:space="preserve">CEL: </t>
    </r>
    <r>
      <rPr>
        <sz val="10"/>
        <rFont val="Calibri"/>
        <family val="2"/>
        <charset val="238"/>
        <scheme val="minor"/>
      </rPr>
      <t xml:space="preserve">Umożliwienie transferu wiedzy i innowacji oraz przedstawienie dobrych praktyk na temat innowacyjnych rozwiązań w rolnictwie poprzez przekazanie rolnikom i innym podmiotom uczestniczącym w rozwoju obszarów wiejskich  wiedzy i informacji na temat produktu lokalnego i tradycyjnego oraz wiedzy na temat rolniczego handlu detalicznego (RHD), sprzedażą bezpośrednią i działalnością marginalną.    
</t>
    </r>
    <r>
      <rPr>
        <b/>
        <sz val="10"/>
        <rFont val="Calibri"/>
        <family val="2"/>
        <charset val="238"/>
        <scheme val="minor"/>
      </rPr>
      <t xml:space="preserve">PRZEDMIOT: </t>
    </r>
    <r>
      <rPr>
        <sz val="10"/>
        <rFont val="Calibri"/>
        <family val="2"/>
        <charset val="238"/>
        <scheme val="minor"/>
      </rPr>
      <t xml:space="preserve">zorganizowanie jednodniowej konferencji w zakresie produktu lokalnego i tradycyjnego oraz wiedzy na temat rolniczego handlu detalicznego (RHD), sprzedaży bezpośredniej i działalności marginalnej.  
</t>
    </r>
    <r>
      <rPr>
        <b/>
        <sz val="10"/>
        <rFont val="Calibri"/>
        <family val="2"/>
        <charset val="238"/>
        <scheme val="minor"/>
      </rPr>
      <t>TEMATY: 1</t>
    </r>
    <r>
      <rPr>
        <sz val="10"/>
        <rFont val="Calibri"/>
        <family val="2"/>
        <charset val="238"/>
        <scheme val="minor"/>
      </rPr>
      <t xml:space="preserve">. Upowszechnianie wiedzy w zakresie tworzenia krótkich łańcuchów dostaw w rozumieniu art. 2 ust. 1 akapit drugi lit. m rozporządzenia nr 1305/2013 w sektorze rolno-spożywczym.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t>
    </r>
  </si>
  <si>
    <t>Osoby z terenu województwa opolskiego, w tym co najmniej połowę będą stanowić rolnicy. Osoby te mogą zarówno  uczestniczyć  w produkcji i sprzedaży produktów lokalnych i tradycyjnych, jak również mogą być jej odbiorcami.</t>
  </si>
  <si>
    <t>18.</t>
  </si>
  <si>
    <t>Przetwórstwo na niewielką skalę w oparciu o zasoby bioróżnorodności Stobrawskiego Parku Krajobrazowego, w tym m.in. o zapomniane owoce i zioła – szansą na rozwój obszarów wiejskich i gospodarstw rodzinnych w ramach krótkich łańcuchów dostaw oraz kreowania nowych miejsc pracy</t>
  </si>
  <si>
    <t>mieszkańcy obszarów wiejskich z województwa opolskiego, zamieszkujący obszar Stobrawskiego Parku Krajobrazowego i tereny przyległe, w tym szczególnie rolnicy i przedsiębiorcy</t>
  </si>
  <si>
    <t xml:space="preserve">Kółko Rolnicze w Świerczowie </t>
  </si>
  <si>
    <t>ul. Brzeska 43, 
 46-112 Świerczów</t>
  </si>
  <si>
    <t>w tym:
liczba przedstawicieli LGD</t>
  </si>
  <si>
    <t xml:space="preserve">
Konkurs
</t>
  </si>
  <si>
    <t>Liczba konkursów</t>
  </si>
  <si>
    <t xml:space="preserve">
Liczba uczestników konkursów</t>
  </si>
  <si>
    <t xml:space="preserve">
20</t>
  </si>
  <si>
    <t>19.</t>
  </si>
  <si>
    <t>Wzrost poziomu współpracy i poprawa pozycji konkurencyjnej opolskich rolników w łańcuchach produkcji żywności, ich skracanie i wspólna budowa lokalnej marki żywności. Edukacja, integracja i innowacyjność</t>
  </si>
  <si>
    <t xml:space="preserve">rolnicy z województwa opolskiego, doradcy rolniczy </t>
  </si>
  <si>
    <t>Ligota Wielka 34, 56-400 Oleśnica</t>
  </si>
  <si>
    <t>w tym doradców</t>
  </si>
  <si>
    <t>od 3 do 5</t>
  </si>
  <si>
    <t xml:space="preserve">liczba tytułów publikacji / materiałów drukowanych </t>
  </si>
  <si>
    <t>20.</t>
  </si>
  <si>
    <t>Dary wsi</t>
  </si>
  <si>
    <r>
      <rPr>
        <b/>
        <sz val="10"/>
        <rFont val="Calibri"/>
        <family val="2"/>
        <charset val="238"/>
        <scheme val="minor"/>
      </rPr>
      <t>CEL:</t>
    </r>
    <r>
      <rPr>
        <sz val="10"/>
        <rFont val="Calibri"/>
        <family val="2"/>
        <charset val="238"/>
        <scheme val="minor"/>
      </rPr>
      <t xml:space="preserve"> Współpraca regionalna, promocja życia na wsi i dóbr natury z niego wynikających, promocja rozwoju obszarów wiejskich związana z przetwórstwem lokalnym, podnoszenie poziomu wiedzy nt. przetwórstwa lokalnego i dóbr natury,  podnoszenie poziomu wiedzy  nt. polityki rozwoju obszarów wiejskich i możliwości wsparcia finansowego, promowanie zdrowego stylu życia.  
</t>
    </r>
    <r>
      <rPr>
        <b/>
        <sz val="10"/>
        <rFont val="Calibri"/>
        <family val="2"/>
        <charset val="238"/>
        <scheme val="minor"/>
      </rPr>
      <t>PRZEDMIOT:</t>
    </r>
    <r>
      <rPr>
        <sz val="10"/>
        <rFont val="Calibri"/>
        <family val="2"/>
        <charset val="238"/>
        <scheme val="minor"/>
      </rPr>
      <t xml:space="preserve"> organizacja warsztatów z przetwórstwa lokalnego owoców i warzyw oraz zdrowego stylu życia, konkursów wiedzy dla uczestników warsztatów z nagrodami rzeczowymi dla laureatów konkursów oraz wydanie broszury informacyjnej dot. przetwórstwa lokalnego.
</t>
    </r>
    <r>
      <rPr>
        <b/>
        <sz val="10"/>
        <rFont val="Calibri"/>
        <family val="2"/>
        <charset val="238"/>
        <scheme val="minor"/>
      </rPr>
      <t>TEMATY: 1.</t>
    </r>
    <r>
      <rPr>
        <sz val="10"/>
        <rFont val="Calibri"/>
        <family val="2"/>
        <charset val="238"/>
        <scheme val="minor"/>
      </rPr>
      <t xml:space="preserve">Upowszechnianie wiedzy w zakresie optymalizacji wykorzystywania przez mieszkańców obszarów wiejskich zasobów środowiska naturalnego. </t>
    </r>
    <r>
      <rPr>
        <b/>
        <sz val="10"/>
        <rFont val="Calibri"/>
        <family val="2"/>
        <charset val="238"/>
        <scheme val="minor"/>
      </rPr>
      <t xml:space="preserve">2. </t>
    </r>
    <r>
      <rPr>
        <sz val="10"/>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t>
    </r>
    <r>
      <rPr>
        <b/>
        <sz val="10"/>
        <rFont val="Calibri"/>
        <family val="2"/>
        <charset val="238"/>
        <scheme val="minor"/>
      </rPr>
      <t xml:space="preserve"> 3.</t>
    </r>
    <r>
      <rPr>
        <sz val="10"/>
        <rFont val="Calibri"/>
        <family val="2"/>
        <charset val="238"/>
        <scheme val="minor"/>
      </rPr>
      <t xml:space="preserve">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</si>
  <si>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Stowarzyszenie Sołectwo Fałkowice</t>
  </si>
  <si>
    <t>Fałkowice 51, 46-034 Pokój</t>
  </si>
  <si>
    <t>120</t>
  </si>
  <si>
    <t>liczba tytułów publikacji/materiałów drukowanych</t>
  </si>
  <si>
    <t>21.</t>
  </si>
  <si>
    <t xml:space="preserve">Poznaj smaki Opolskiego Bifyja </t>
  </si>
  <si>
    <r>
      <rPr>
        <b/>
        <sz val="10"/>
        <rFont val="Calibri"/>
        <family val="2"/>
        <charset val="238"/>
        <scheme val="minor"/>
      </rPr>
      <t>CEL:</t>
    </r>
    <r>
      <rPr>
        <sz val="10"/>
        <rFont val="Calibri"/>
        <family val="2"/>
        <charset val="238"/>
        <scheme val="minor"/>
      </rPr>
      <t xml:space="preserve"> Realizacja operacji ma na celu wesprzeć działania na rzecz dalszego długofalowego rozwoju Szlaku Kulinarnego Województwa Opolskiego „Opolski Bifyj”, a także działania związane z aktywną promocją Szlaku i jego członków zarówno w samym województwie opolskim jak i poza jego granicami (również za granicą).  
</t>
    </r>
    <r>
      <rPr>
        <b/>
        <sz val="10"/>
        <rFont val="Calibri"/>
        <family val="2"/>
        <charset val="238"/>
        <scheme val="minor"/>
      </rPr>
      <t>PRZEDMIOT:</t>
    </r>
    <r>
      <rPr>
        <sz val="10"/>
        <rFont val="Calibri"/>
        <family val="2"/>
        <charset val="238"/>
        <scheme val="minor"/>
      </rPr>
      <t xml:space="preserve">  realizacja 12 filmów kulinarnych nagranych w 12 restauracjach należących do Szlaku Kulinarnego "Opolski Bifyj" oraz 2 filmów promocyjnych (spoty) promujących opolskie kulinaria i cały szlak.  
</t>
    </r>
    <r>
      <rPr>
        <b/>
        <sz val="10"/>
        <rFont val="Calibri"/>
        <family val="2"/>
        <charset val="238"/>
        <scheme val="minor"/>
      </rPr>
      <t>TEMATY: 1.</t>
    </r>
    <r>
      <rPr>
        <sz val="10"/>
        <rFont val="Calibri"/>
        <family val="2"/>
        <charset val="238"/>
        <scheme val="minor"/>
      </rPr>
      <t xml:space="preserve"> Upowszechnianie wiedzy w zakresie systemów jakości żywności, o których mowa w art. 16 ust. 1 lit. a lub b rozporządzenia nr 1305/2013.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3.</t>
    </r>
    <r>
      <rPr>
        <sz val="10"/>
        <rFont val="Calibri"/>
        <family val="2"/>
        <charset val="238"/>
        <scheme val="minor"/>
      </rPr>
      <t xml:space="preserve">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</si>
  <si>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 xml:space="preserve">Mieszkańcy województwa opolskiego, turyści krajowi i zagraniczni, miłośnicy regionalnych kulinariów i pasjonaci poszukujący ofert związanych z tradycyjną, regionalną i lokalną kuchnią i aktywnym spędzaniem wolnego czasu poza miejscem zamieszkania. Z uwagi na powszechny dostęp do ww. portali internetowych, filmy są skierowane do internautów, bez ograniczenia ilości osób, czy przedziału wiekowego. Filmy będą szeroko rozpowszechniane w Internecie, udostępniane członkom OROT, członkom Szlaku Kulinarnego „Opolski Bifyj”. </t>
  </si>
  <si>
    <t>3 000</t>
  </si>
  <si>
    <t>22.</t>
  </si>
  <si>
    <t>Śladem sołectw Górnej Prosny</t>
  </si>
  <si>
    <t>sołectwa należące do LGD "Górna Prosna"</t>
  </si>
  <si>
    <t xml:space="preserve">Lokalna Grupa Działania „Górna Prosna” </t>
  </si>
  <si>
    <t>Sternalice 81, 46-333 Sternalice</t>
  </si>
  <si>
    <t>20-30</t>
  </si>
  <si>
    <t>liczba tytułów publikacji/ materiałów drukowanych</t>
  </si>
  <si>
    <t>120-140</t>
  </si>
  <si>
    <t>23.</t>
  </si>
  <si>
    <r>
      <rPr>
        <b/>
        <sz val="10"/>
        <rFont val="Calibri"/>
        <family val="2"/>
        <charset val="238"/>
        <scheme val="minor"/>
      </rPr>
      <t xml:space="preserve">CEL: </t>
    </r>
    <r>
      <rPr>
        <sz val="10"/>
        <rFont val="Calibri"/>
        <family val="2"/>
        <charset val="238"/>
        <scheme val="minor"/>
      </rPr>
      <t xml:space="preserve">Zapoznanie z dobrymi praktykami w wykorzystaniu lokalnych zasobów i potencjału ludzkiego, promocja produktów wysokiej jakości, wytwarzania produktów regionalnych oraz idei skracania łańcucha dostaw poprzez wytwarzanie produktów końcowych z produktów pochodzących od lokalnych dostawców (rolników, producentów). 
</t>
    </r>
    <r>
      <rPr>
        <b/>
        <sz val="10"/>
        <rFont val="Calibri"/>
        <family val="2"/>
        <charset val="238"/>
        <scheme val="minor"/>
      </rPr>
      <t xml:space="preserve">PRZEDMIOT: </t>
    </r>
    <r>
      <rPr>
        <sz val="10"/>
        <rFont val="Calibri"/>
        <family val="2"/>
        <charset val="238"/>
        <scheme val="minor"/>
      </rPr>
      <t xml:space="preserve">Wyprodukowanie  5 filmów i ich publikacja w internecie
</t>
    </r>
    <r>
      <rPr>
        <b/>
        <sz val="10"/>
        <rFont val="Calibri"/>
        <family val="2"/>
        <charset val="238"/>
        <scheme val="minor"/>
      </rPr>
      <t>TEMATY: 1.</t>
    </r>
    <r>
      <rPr>
        <sz val="10"/>
        <rFont val="Calibri"/>
        <family val="2"/>
        <charset val="238"/>
        <scheme val="minor"/>
      </rPr>
      <t xml:space="preserve"> Upowszechnienie wiedzy w zakresie systemów jakości żywności, o których mowa w art. 16 ust. 1 lit. a lub b rozporządzenia nr 1305/2013. </t>
    </r>
    <r>
      <rPr>
        <b/>
        <sz val="10"/>
        <rFont val="Calibri"/>
        <family val="2"/>
        <charset val="238"/>
        <scheme val="minor"/>
      </rPr>
      <t xml:space="preserve">2.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t>
    </r>
    <r>
      <rPr>
        <b/>
        <sz val="10"/>
        <rFont val="Calibri"/>
        <family val="2"/>
        <charset val="238"/>
        <scheme val="minor"/>
      </rPr>
      <t xml:space="preserve"> 4.</t>
    </r>
    <r>
      <rPr>
        <sz val="10"/>
        <rFont val="Calibri"/>
        <family val="2"/>
        <charset val="238"/>
        <scheme val="minor"/>
      </rPr>
      <t xml:space="preserve"> Wspieranie tworzenia sieci współpracy partnerskiej dotyczącej rolnictwa i obszarów wiejskich przez podnoszenie poziomu wiedzy w tym zakresie.</t>
    </r>
  </si>
  <si>
    <t xml:space="preserve">Liczba informacji/publikacji 
w internecie </t>
  </si>
  <si>
    <t>Fundacja Ludzie, Środowisko, Ekologia</t>
  </si>
  <si>
    <t>ul. Północna 2,
 45-805 Opole</t>
  </si>
  <si>
    <t xml:space="preserve">Liczba stron internetowych </t>
  </si>
  <si>
    <t xml:space="preserve">Liczba odwiedzin strony internetowej
</t>
  </si>
  <si>
    <t xml:space="preserve">500
</t>
  </si>
  <si>
    <r>
      <rPr>
        <b/>
        <sz val="10"/>
        <rFont val="Calibri"/>
        <family val="2"/>
        <charset val="238"/>
        <scheme val="minor"/>
      </rPr>
      <t>CEL:</t>
    </r>
    <r>
      <rPr>
        <sz val="10"/>
        <rFont val="Calibri"/>
        <family val="2"/>
        <charset val="238"/>
        <scheme val="minor"/>
      </rPr>
      <t xml:space="preserve"> Zwiększenie udziału zainteresowanych stron we wdrażaniu inicjatyw na rzecz rozwoju obszarów wiejskich poprzez ukazanie możliwości korzystania z dobrodziejstw obszarów wiejskich i drzemiącego w nich potencjału oraz możliwości skorzystania ze wsparcia finansowego niezbędnego w rozwoju przedsiębiorczości oraz ograniczenie ubóstwa na danym obszarze.
</t>
    </r>
    <r>
      <rPr>
        <b/>
        <sz val="10"/>
        <rFont val="Calibri"/>
        <family val="2"/>
        <charset val="238"/>
        <scheme val="minor"/>
      </rPr>
      <t xml:space="preserve">PRZEDMIOT: </t>
    </r>
    <r>
      <rPr>
        <sz val="10"/>
        <rFont val="Calibri"/>
        <family val="2"/>
        <charset val="238"/>
        <scheme val="minor"/>
      </rPr>
      <t xml:space="preserve"> wydanie publikacji z zamieszczonymi zdjęciami oraz opisem działalności już działających  przedsiębiorstw i inicjatyw społecznych, na które beneficjenci  dostali wsparcie finansowe za pośrednictwem LGD "Kraina Dinozaurów", organizacja konferencji.
</t>
    </r>
    <r>
      <rPr>
        <b/>
        <sz val="10"/>
        <rFont val="Calibri"/>
        <family val="2"/>
        <charset val="238"/>
        <scheme val="minor"/>
      </rPr>
      <t>TEMATY:  1.</t>
    </r>
    <r>
      <rPr>
        <sz val="10"/>
        <rFont val="Calibri"/>
        <family val="2"/>
        <charset val="238"/>
        <scheme val="minor"/>
      </rPr>
      <t xml:space="preserve"> Upowszechnianie wiedzy w zakresie optymalizacji wykorzystywania przez mieszkańców obszarów wiejskich zasobów środowiska naturalnego.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 xml:space="preserve">3. </t>
    </r>
    <r>
      <rPr>
        <sz val="10"/>
        <rFont val="Calibri"/>
        <family val="2"/>
        <charset val="238"/>
        <scheme val="minor"/>
      </rPr>
      <t xml:space="preserve">Promocja jakości życia na wsi lub promocja wsi jako miejsca do rozwoju i życia zawodowego.  </t>
    </r>
    <r>
      <rPr>
        <b/>
        <sz val="10"/>
        <rFont val="Calibri"/>
        <family val="2"/>
        <charset val="238"/>
        <scheme val="minor"/>
      </rPr>
      <t>4.</t>
    </r>
    <r>
      <rPr>
        <sz val="10"/>
        <rFont val="Calibri"/>
        <family val="2"/>
        <charset val="238"/>
        <scheme val="minor"/>
      </rPr>
      <t xml:space="preserve"> Upowszechnianie wiedzy w zakresie planowania rozwoju lokalnego z uwzględnieniem potencjału ekonomicznego , społecznego i środowiskowego danego obszaru.</t>
    </r>
  </si>
  <si>
    <r>
      <rPr>
        <b/>
        <sz val="10"/>
        <rFont val="Calibri"/>
        <family val="2"/>
        <charset val="238"/>
        <scheme val="minor"/>
      </rPr>
      <t>CEL:</t>
    </r>
    <r>
      <rPr>
        <sz val="10"/>
        <rFont val="Calibri"/>
        <family val="2"/>
        <charset val="238"/>
        <scheme val="minor"/>
      </rPr>
      <t xml:space="preserve"> zorganizowanie szkoleń dla rolników z województwa opolskiego, poświęconych budowaniu integracji poziomej i pionowej, partnerskiej współpracy i skracaniu łańcuchów produkcji żywności przy wykorzystaniu coraz bardziej dostępnych innowacyjnych rozwiązań wykorzystujących najnowocześniejsze technologie. Rolnicy zostaną również przeszkoleni z zakresu krótkich łańcuchów żywnościowych, małego przetwórstwa lokalnego, budowy lokalnej marki i „paszportyzacji żywności” – znaczenia i sposobów potwierdzania najważniejszych cech produktu, które mają kluczowe znaczenie dla konsumenta i przekładają się bezpośrednio na możliwość uzyskania wyższej ceny. W ramach działania wykorzystane zostaną również istniejące dobre praktyki i projekty demonstracyjne, w tym przykłady z już funkcjonujących grup producentów rolnych, krótkich łańcuchów i małego przetwórstwa. </t>
    </r>
    <r>
      <rPr>
        <b/>
        <sz val="10"/>
        <rFont val="Calibri"/>
        <family val="2"/>
        <charset val="238"/>
        <scheme val="minor"/>
      </rPr>
      <t xml:space="preserve">
PRZEDMIOT: </t>
    </r>
    <r>
      <rPr>
        <sz val="10"/>
        <rFont val="Calibri"/>
        <family val="2"/>
        <charset val="238"/>
        <scheme val="minor"/>
      </rPr>
      <t xml:space="preserve">organizacja szkoleń z zapewnieniem materiałów szkoleniowych, w tym ulotek. 
</t>
    </r>
    <r>
      <rPr>
        <b/>
        <sz val="10"/>
        <rFont val="Calibri"/>
        <family val="2"/>
        <charset val="238"/>
        <scheme val="minor"/>
      </rPr>
      <t>TEMATY: 1.</t>
    </r>
    <r>
      <rPr>
        <sz val="10"/>
        <rFont val="Calibri"/>
        <family val="2"/>
        <charset val="238"/>
        <scheme val="minor"/>
      </rPr>
      <t xml:space="preserve"> Upowszechnianie wiedzy w zakresie tworzenia krótkich łańcuchów dostaw.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Wspieranie rozwoju społeczeństwa cyfrowego na obszarach wiejskich przez podnoszenie poziomu wiedzy w tym zakresie. 4. Wspieranie tworzenia sieci współpracy partnerskiej dotyczącej rolnictwa i obszarów wiejskich przez podnoszenie poziomu wiedzy w tym zakresie.</t>
    </r>
  </si>
  <si>
    <r>
      <rPr>
        <b/>
        <sz val="10"/>
        <rFont val="Calibri"/>
        <family val="2"/>
        <charset val="238"/>
        <scheme val="minor"/>
      </rPr>
      <t>CEL i PRZEDMIOT:</t>
    </r>
    <r>
      <rPr>
        <sz val="10"/>
        <rFont val="Calibri"/>
        <family val="2"/>
        <charset val="238"/>
        <scheme val="minor"/>
      </rPr>
      <t xml:space="preserve"> Promocja sołectw obszaru LGD „Górna Prosna” poprzez wydanie publikacji oraz przeprowadzenie konkursu na aktywne sołectwo oraz organizacja konferencji. Zakłada się nagrody rzeczowe dla laureatów i wyróżnionych.  
</t>
    </r>
    <r>
      <rPr>
        <b/>
        <sz val="10"/>
        <rFont val="Calibri"/>
        <family val="2"/>
        <charset val="238"/>
        <scheme val="minor"/>
      </rPr>
      <t>TEMAT: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Upowszechnianie wiedzy w zakresie optymalizacji wykorzystywania przez mieszkańców obszarów wiejskich zasobów środowiska naturalnego.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 xml:space="preserve">4. </t>
    </r>
    <r>
      <rPr>
        <sz val="10"/>
        <rFont val="Calibri"/>
        <family val="2"/>
        <charset val="238"/>
        <scheme val="minor"/>
      </rPr>
      <t xml:space="preserve">Wspieranie tworzenia sieci współpracy partnerskiej dotyczącej rolnictwa i obszarów wiejskich przez podnoszenie poziomu wiedzy w tym zakresie. </t>
    </r>
  </si>
  <si>
    <t>Celem operacji jest organizacja wizyty studyjnej na terenie działania LGD „Mazurskie Morze” i LGR „Wielkie Jeziora Mazurskie” umożliwiającej poszukiwanie inspiracji i wymianę dobrych praktyk kształtujących rozwój gospodarczy i turystyczny poprzez gromadzenie i upowszechnianie przykładów operacji zrealizowanych w ramach priorytetów PROW, promowanie współpracy, aktywizacji i integracji uwzględniając potencjał ekonomiczny, społeczny i środowiskowy danego obszaru, w tym zarządzania projektami z zakresu rozwoju obszarów wiejskich oraz planowania rozwoju przedsiębiorczości na obszarach wiejskich z uwzględnieniem potencjału przyrodniczego i  turystycznego. W trakcie wyjazdu studyjnego zaprezentowane zostaną najlepsze przykłady zrealizowanych projektów na terenie Mazur i ich wpływu na wsparcie włączenia społecznego, ograniczenie ubóstwa i rozwoju gospodarczego obszarów wiejskich w celu zaprezentowania najlepszych przykładów projektów trwale wpływających na rozwój obszarów wiejskich. Przeprowadzone zostaną spotkania z beneficjentami programów rozwoju obszarów wiejskich, którzy zaprezentują skuteczne metody pozyskiwania środków PROW na rozwój przedsiębiorczości na wsi z wykorzystaniem potencjału przyrodniczego oraz metodykę i specyfikę ich rozliczania. Ukazane zostaną korzyści z realizacji projektów aktywizujących mieszkańców obszarów wiejskich w celu tworzenia partnerstw na rzecz realizacji projektów nakierowanych na rozwój tych obszarów z uwzględnieniem zachowania dziedzictwa kulturowego i historycznego odwiedzanego regionu jako ponad wiekowych przykładów kultywowania tradycji i obyczajów wiejskich. Operacja będzie szansą poznania nie tylko przykładów innowacyjnych i ekologicznych przedsięwzięć ze środków unijnych, ale także wpływu tych przedsięwzięć na jakość życia mieszkańców obszarów wiejskich poprzez kreowanie nowych produktów lokalnych, turystycznych i usług okołoturystycznych jak i wspólnych inicjatywy na rzecz aktywizacji społecznej.</t>
  </si>
  <si>
    <t>1) liczba wyjazdów, 2)liczba uczestników</t>
  </si>
  <si>
    <t>Mieszkańcy obszarów wiejskich, pracownicy i przedstawiciele LGD oraz liderzy z woj. podkarpackiego i lubelskiego</t>
  </si>
  <si>
    <t>Rybacka Lokalna Grupa Działania "ROZTOCZE"</t>
  </si>
  <si>
    <t>Dobre przykłady zrealizowanych operacji w gospodarstwach rolników jako element wpływający na rozwój obszarów wiejskich</t>
  </si>
  <si>
    <t>Celem operacji jest wymiana doświadczeń w zakresie pozyskiwania środków w ramach Programu Rozwoju Obszarów Wiejskich na lata 2014-2020 pomiędzy właścicielami gospodarstw poprzez zaprezentowanie  dobrych przykładów zrealizowanych operacji, stworzenie możliwości dzielenia się informacjami odnośnie dokonanych inwestycji a także wiedzą na temat możliwości i sposobów pozyskania dofinansowania na rozwój gospodarstw rolnych.</t>
  </si>
  <si>
    <t>1)liczba konferencji, 2)liczba uczestników</t>
  </si>
  <si>
    <t>Dobre praktyki w realizacji zadań PROW 2014-2020</t>
  </si>
  <si>
    <t xml:space="preserve">Celem operacji jest poinformowanie społeczności lokalnej a także zaprezentowanie przykładów zrealizowanych zadań oraz przekazanie informacji o możliwości jakie daje korzystanie z PROW 2014-2010. Operacja realizuje temat nr 9 i 13 </t>
  </si>
  <si>
    <t>1) spotkanie, 2) impreza plenerowa, 3) film, 4) Konkurs 5) informacja i publikacja w internecie</t>
  </si>
  <si>
    <t>1) 1 szt. 2) 50 osób, 3) 1 szt. 4) 400 osób, 5) 1 szt. 6) 23 osoby, 7) 1 szt. 8) 1 szt.</t>
  </si>
  <si>
    <t>Marzena Szmigiel - Skomra</t>
  </si>
  <si>
    <t xml:space="preserve">Malawa 416, 36-007 Krasne </t>
  </si>
  <si>
    <t>Organizacja szkolenia dla kolejnych grup działania z Województwa Podkarpackiego</t>
  </si>
  <si>
    <t>Celem operacji jest pozyskanie wiedzy i podniesienie kwalifikacji z zakresu rozwoju obszarów wiejskich przez uczestników szkolenia -  przedstawicieli Lokalnych Grup Działania. Uczestnicy podczas realizacji operacji wymienią się wiedzą oraz problematyką napotkaną w codziennej pracy. Nawiążą współpracę w celu organizacji kolejnych szkoleń. Podniosą swoje kwalifikacje, a tym samym będą mogli przekazywać ją mieszkańcom obszaru w szerszym zakresie.</t>
  </si>
  <si>
    <t>1) liczba szkoleń   2) liczba uczestników</t>
  </si>
  <si>
    <t>1) 2  szt. 2)52 osoby</t>
  </si>
  <si>
    <t>Lokalna Grupa Działania "Nasze Bieszczady"</t>
  </si>
  <si>
    <t>ul. 1000 - lecia, 38-600 Lesko</t>
  </si>
  <si>
    <t>Budowa platformy współpracy międzynarodowej pomiędzy lokalnymi grupami działania, w celu wymiany wiedzy w zakresie produkcji i sprzedaży produktów lokalnych oraz promocji obszarów wiejskich.</t>
  </si>
  <si>
    <t>1) Liczba wyjazdów studyjnych 2) Liczba uczestników</t>
  </si>
  <si>
    <t>1) 1 szt.   2)70 osób</t>
  </si>
  <si>
    <t>Głównym celem operacji jest zwiększenie udziału zainteresowanych stron we wdrażaniu inicjatyw na rzecz rozwoju obszarów wiejskich, tj. działań w zakresie budowania i wdrażania promocji i sprzedaży produktów "eko", a także upowszechnianie i wzmacnianie świadomości społeczeństwa na temat ekoturystyki.</t>
  </si>
  <si>
    <t>szkolenie, wyjazd studyjny</t>
  </si>
  <si>
    <t>1) liczba szkoleń, 2) liczba uczestników szkolenia, 3) liczba wyjazdów, 4) liczba uczestników wyjazdu</t>
  </si>
  <si>
    <t>Mieszkańcy obszaru LGD, członkowie LGD, partnerzy projektu, zainteresowane podmioty z sektora społecznego, gospodarczego i publicznego realizujące inicjatywy na rzecz zrównoważonego rozwoju obszarów wiejskich oraz przedstawiciele instytucji uczestniczących w rozwoju obszarów wiejskich.</t>
  </si>
  <si>
    <t xml:space="preserve">Ozonowanie jako sposób przedłużania trwałości przechowalniczej owoców ślidośliwy oraz poprawy ich jakości </t>
  </si>
  <si>
    <t xml:space="preserve">Celem operacji jest wydłużenie trwałości przechowalniczej owoców świdośliwy oraz poprawa ich jakości w wyniku zastosowania procesu ozonowania.  
Zastosowanie odpowiednio dobranego stężenia ozonu oraz czasu ekspozycji tego rodzaju gazu na owoce świdośliwy będzie miało na celu wydłużyć trwałość przechowalniczą oraz oczyścić surowiec 
z zanieczyszczeń mikrobiologicznych. Gazowy ozon poprawi jakość owoców czego wynikiem będzie 
zwiększona ogólna zawartość polifenoli, potencjału antyoksydacyjnego oraz witaminy C w surowcu. Przedmiotowe badania dotyczące określenia wpływu ozonowania na trwałość przechowalniczą 
i jakość owoców wpisują się w transfer i wymianę wiedzy pomiędzy podmiotami uczestniczącymi 
w rozwoju obszarów wiejskich oraz wymianę i rozpowszechnianie rezultatów działań na rzecz tego rozwoju.
</t>
  </si>
  <si>
    <t>Analiza/ekspertyza/badanie</t>
  </si>
  <si>
    <t>500 analiz</t>
  </si>
  <si>
    <t xml:space="preserve">Rolnicy z terenu województwa podkarpackiego </t>
  </si>
  <si>
    <t>Al. Rejtana 16C  , 35-959 Rzeszów</t>
  </si>
  <si>
    <t xml:space="preserve">I </t>
  </si>
  <si>
    <t xml:space="preserve">II Dzień Pola </t>
  </si>
  <si>
    <t xml:space="preserve">1) konferencja          2) impreza plenerowa                  3) spot reklamowy 4)Film  </t>
  </si>
  <si>
    <t xml:space="preserve">1) liczba konferencji 2)liczba uczestników  3)liczba targów 4)liczba uczestników 5)liczba spotów  a)Radio Rzeszów b) Radio Via  6)liczba spotów TVP 7)liczba filmów </t>
  </si>
  <si>
    <t xml:space="preserve">Podkarpacki Ośrodek Doradztwa Rolniczego </t>
  </si>
  <si>
    <t xml:space="preserve">ul. Suszyckich 9, 36-040 Boguchwała </t>
  </si>
  <si>
    <t>Zoo terapia jako naturalna metoda leczenia, rehabilitacji oraz profilaktyki zdrowotnej – zapoznanie się z dobrymi praktykami zagranicznymi</t>
  </si>
  <si>
    <t xml:space="preserve">Celem operacji  jest zapoznanie się naturalną metoda leczenia, rehabilitacji oraz profilaktyki zdrowotnej przy udziale zwierząt gospodarskich poprzez organizację wyjazdu studyjnego na Litwę dla grupy 45 osobowej.  </t>
  </si>
  <si>
    <t>1) wyjazd studyjny, 2) Informacja i publikacje w internecie</t>
  </si>
  <si>
    <t>rolnicy, pracownicy Ośrodka, przedstawiciele instytucji rządowych / samorządowych</t>
  </si>
  <si>
    <t xml:space="preserve">Wyjazd Studyjny </t>
  </si>
  <si>
    <t xml:space="preserve">1) liczba wyjazdów 2) liczba uczestników </t>
  </si>
  <si>
    <t>1) 1 szt., 2) 45 osób</t>
  </si>
  <si>
    <t xml:space="preserve">45 osób zamieszkujących podkarpacie </t>
  </si>
  <si>
    <t xml:space="preserve">Podkarpacka Izba Rolnicza </t>
  </si>
  <si>
    <t>36-001 Trzebownisko  615 A</t>
  </si>
  <si>
    <t>Smart Villages szansą dla polskiej wsi</t>
  </si>
  <si>
    <t xml:space="preserve"> liderzy społeczności lokalnych, rolnicy, sołtysi, osoby działające w organizacjach pozarządowych </t>
  </si>
  <si>
    <t>Lokalna Grupa Działania Stowarzyszenie „Z Tradycją w Nowoczesność”</t>
  </si>
  <si>
    <t>Jarosław 88,37-500 Jarosław</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</si>
  <si>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</si>
  <si>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</si>
  <si>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 xml:space="preserve">Wyjazd studyjny </t>
  </si>
  <si>
    <t>1) Liczba wyjazdów, 2) liczba uczestników</t>
  </si>
  <si>
    <t>Regionalny Związek Spółdzielni Produkcji Rolnej w Rzeszowie</t>
  </si>
  <si>
    <t>ul. Ks. Jałowego 6A, 35-010 Rzeszów</t>
  </si>
  <si>
    <t>Promocja obszarów wiejskich w ramach organizacji tarów  „AGROBIESZCZADY 2021”</t>
  </si>
  <si>
    <t>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Targi spełniają również funkcję edukacyjną. Na targach odbywają się konkursy, które pomogą widzom oraz wystawcom poszerzyć swoją wiedzę na temat interesujących nas zjawisk, obszarów, wyrobów.</t>
  </si>
  <si>
    <t>Targi, Konkurs</t>
  </si>
  <si>
    <t>1) Liczba Targów,2) liczba uczestników targów 3) Liczba Konkursów 4) liczba uczestników konkursów</t>
  </si>
  <si>
    <t xml:space="preserve">Mieszkańcy województwa podkarpackiego, przedsiębiorstwa sektora rolno-spożywczego Gospodarstwa rolne, agroturystyczne,  hodowcy zwierząt i roślin, Koła Gospodyń Wiejskich, leśnicy, podmioty zainteresowane tworzeniem partnerstw dotyczących rolnictwa, lokalni wytwórcy  produktów oraz rękodzielników, </t>
  </si>
  <si>
    <t>Powiat Leski</t>
  </si>
  <si>
    <t>Rynek, 38-600 Lesko</t>
  </si>
  <si>
    <t>Dni Otwartych Drzwi połączone z XXII Regionalną Wystawą Zwierząt Hodowlanych</t>
  </si>
  <si>
    <t>wystawa, audycja/ film/ spot odpowiednio w radiu, telewizji, konkurs</t>
  </si>
  <si>
    <t>1) liczba wystawców, 2) liczba odwiedzających, 3) liczba emisji w TVP, 4) liczba emisji w radio, 5) liczba uczestników konkursu</t>
  </si>
  <si>
    <t>Podkarpacki Ośrodek Doradztwa Rolniczego</t>
  </si>
  <si>
    <t xml:space="preserve">Dni Błażowej 2021 </t>
  </si>
  <si>
    <t xml:space="preserve">Impreza plenerowa </t>
  </si>
  <si>
    <t xml:space="preserve">1) liczba imprez plenerowych  2) liczba uczestników </t>
  </si>
  <si>
    <t xml:space="preserve">II -IV </t>
  </si>
  <si>
    <t xml:space="preserve">Gmina Błażowa </t>
  </si>
  <si>
    <t xml:space="preserve">Plac Jana Pawła II 1 ,36-030 Błażowa </t>
  </si>
  <si>
    <t>Druga młodość - aktywność, zdrowie i integracja - dobre praktyki gospodarstw opiekuńczych jako forma aktywizacji seniorów na wsi.</t>
  </si>
  <si>
    <t xml:space="preserve">Celem operacji jest aktywizacja mieszkańców wsi na rzecz podejmowania inicjatyw w zakresie tworzenia i prowadzenia gospodarstw opiekuńczych na terenie województwa podkarpackiego poprzez zdobycie zagranicznych doświadczeń przez grupę 40 osób.  </t>
  </si>
  <si>
    <t>Wyjazd studyjny/Informacje i publikacje w internecie</t>
  </si>
  <si>
    <t>1) liczba wyjazdów studyjnych, 2) Liczba publikacji w Internecie</t>
  </si>
  <si>
    <t>Gminne Święto Chleba w Parku Buczyna w Górze Ropczyckiej</t>
  </si>
  <si>
    <t>Impreza plenerowa będzie mieć na celu upowszechnienie wiedzy w zakresie wykorzystania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zachęcanie do podejmowania działalności oraz promocji jakości życia na wsi lub promocji wsi jako miejsca do życia i rozwoju zawodowego wspieranie oraz aktywizacja mieszkańców w celu podejmowania różnego rodzaju inicjatyw służących wielokierunkowemu rozwojowi Góry Ropczyckiej. Odbywać się to będzie poprzez przeprowadzone działania informacyjne (LGD, ODR, lokalni przedsiębiorcy) mobilnych warsztatów wypieku chleba oraz inne stoiska przygotowane dla uczestników imprezy.</t>
  </si>
  <si>
    <t xml:space="preserve">1) Impreza plenerowa, 2) Warsztaty </t>
  </si>
  <si>
    <t>1)  1 szt. 2)  900 osób, 3)  1 szt.  4) - 40 osób</t>
  </si>
  <si>
    <t xml:space="preserve">Mieszkańcy Województwa Podkarpackiego </t>
  </si>
  <si>
    <t>Ul. Rynek 1 , 39-120 Sędziszów Małopolski</t>
  </si>
  <si>
    <t xml:space="preserve">Ładne kwiatki - kurs florystyczny w gminie Świlcza </t>
  </si>
  <si>
    <t xml:space="preserve">szkolenie </t>
  </si>
  <si>
    <t xml:space="preserve">1) liczba szkoleń 2) liczba uczestników  </t>
  </si>
  <si>
    <t>1) 1   szt.,         2) 24 osób</t>
  </si>
  <si>
    <t xml:space="preserve">24 osoby dorosłe </t>
  </si>
  <si>
    <t xml:space="preserve">Gmina Świlcza </t>
  </si>
  <si>
    <t>Ekologia przyszłością rolnictwa</t>
  </si>
  <si>
    <t xml:space="preserve">Celem operacji jest identyfikacja i szerzenie dobrych praktyk w zakresie rolnictwa ekologicznego, upowszechnianie wiedzy z zakresu rolnictwa i żywności ekologicznej oraz wprowadzania jej na rynek w krótkich łańcuchach dostaw. Realizacja operacji przyczynia się do upowszechniania wiedzy w zakresie tworzenia krótkich łańcuchów dostaw w rozumieniu art. 2 ust. 1 akapit drugi lit. m rozporządzenia nr 1305/2013 w sektorze rolno-spożywczym,  co oznacza łańcuch dostaw, który obejmuje ograniczoną liczbę podmiotów gospodarczych zaangażowanych we współpracę, przynoszący lokalny rozwój gospodarczy oraz charakteryzujący się ścisłymi związkami geograficznymi i społecznymi między producentami, podmiotami zajmującymi się przetwórstwem a konsumentami. </t>
  </si>
  <si>
    <t xml:space="preserve">1) Publikacja, 2) Konkurs </t>
  </si>
  <si>
    <t xml:space="preserve">1) Liczba tytułów  publikacji, 2) Liczba dystrybucji publikacji, 3) Liczba   konkursów, 4) Liczba uczestników konkursu </t>
  </si>
  <si>
    <t>I - III</t>
  </si>
  <si>
    <t>Podkarpacki Ośrodek Doradztwa Rolniczego z siedzibą 
w Boguchwale</t>
  </si>
  <si>
    <t>Ul. Suszyckich 9, 36-040 Boguchwała</t>
  </si>
  <si>
    <t>Kresowe Jadłoo - kulinarne dziedzictwo Ziemi Lubaczowskiej</t>
  </si>
  <si>
    <t xml:space="preserve">Celem operacji jest zachowanie, przekazywanie i kultywowanie dziedzictwa kulinarnego dawnych Kresów poprzez prezentację, przypomnienie i zapoznanie jak największej liczby odbiorców z tradycyjnymi recepturami i daniami kuchni kresowej, w okresie do 1 sierpnia 2021 roku. Projekt ma na celu również promocję lokalnych, zdrowych, ekologicznych produktów, a także zwiększenie ich wykorzystania w produkcji żywności, co z pewnością wpłynie na rozwój gospodarczy i turystyczny obszarów wiejskich oraz na wzrost aktywności lokalnej społeczności. Niezwykle istotnym zagadnieniem w kontekście celu operacji jest również wzrost wiedzy odbiorców zadania na temat szeroko rozumianej tradycyjnej kuchni kresowej, opartej na lokalnych, zdrowych, ekologicznych produktach. Dodatkowo, ma on szansę skutkować zwiększeniem ich wykorzystania w przyszłości, a co za tym idzie wzrost lokalnej produkcji rolnej i przetwórstwa, czy nawet pojawienie się nowych rynku zbytu dla tych surowców. Kolejnym, ważnym założeniem projektu jest również wpłynięcie na rozwój tzw. turystyki kulinarnej. W ostatnim czasie wnioskodawca obserwuje pozytywny trend, modę powrotu do kuchni tradycyjnej oraz przepisów naszych babć. Daje się on zauważyć m.in. w wiosce tematycznej - Kresowej Osadzie w Baszni Dolnej oraz podczas Festiwalu Dziedzictwa Kresów i samego konkursu kulinarnego Kresowe Jadło, którego edycje odbywały się już w poprzednich latach. Turyści coraz częściej pytają o tradycyjne dania lokalne wytworzone na bazie świeżych, zdrowych, lokalnych surowców. Stąd też, wnioskodawca jest przekonany, że tego typu cykliczne działania zaplanowane w ramach projektu wpłyną jeszcze korzystniej na rozwój turystyki kulinarnej. Następnym, istotnym celem planowanym do osiągnięcia w ramach zakładanej operacji jest przekazanie bogatego dziedzictwa kulinarnego młodemu pokoleniu, które w dobie szybko rozwijających się technik komunikacyjnych, Internetu, pandemii oraz fast foodów, coraz rzadziej sięga po dawne, tradycyjne receptury i potrawy. Zamiarem wnioskodawcy jest więc także zapobiegnięcie sytuacji, w której wraz ze starszym pokoleniem odejdą w zapomnienie tradycyjne przepisy oraz zwyczaje kulinarne wypracowane przez kolejne pokolenia.    </t>
  </si>
  <si>
    <t>1) liczba konkursów, 2) liczba uczestników konkursu,3) liczba odwiedzających</t>
  </si>
  <si>
    <t>1) 1 szt., 2) 50 osób, 3) 4 000 osób</t>
  </si>
  <si>
    <t>Podkarpacka wieś dzieciom</t>
  </si>
  <si>
    <t xml:space="preserve">1) Liczba warsztatów, 2) Liczba uczestników warsztatów, 3) Liczba wyjazdów studyjnych, 4) Liczba uczestników wyjazdu studyjnego   </t>
  </si>
  <si>
    <t>1) 1szt., 2) 220 osób, 3) 1 szt., 4) 220 osób.</t>
  </si>
  <si>
    <t xml:space="preserve"> dzieci przedszkolne w wieku 4 - 6 lat, ich opiekunowie i rodzice  </t>
  </si>
  <si>
    <t xml:space="preserve">Publiczne Przedszkole w Głogowie Młp. 
</t>
  </si>
  <si>
    <t>ul. Wyszyńskiego 14, 36-060 Głogów Małopolski</t>
  </si>
  <si>
    <t xml:space="preserve">Starych potraw smak i urok - Wojewódzki Konkurs Kapel Ludowych </t>
  </si>
  <si>
    <t xml:space="preserve">1) impreza plenerowa                  2) konkurs  </t>
  </si>
  <si>
    <t xml:space="preserve">1) liczba wystawców                2) liczba kapel                         3)  liczba uczestników           4) liczba konkursów 5)liczba uczestników konkursów </t>
  </si>
  <si>
    <t>1) 25       2) 15       3) 3000   4) 1          5) 25</t>
  </si>
  <si>
    <t xml:space="preserve">Mieszkańcy województwa Podkarpackiego </t>
  </si>
  <si>
    <t>I -III</t>
  </si>
  <si>
    <t xml:space="preserve">Gminny Ośrodek Kultury w Błażowej </t>
  </si>
  <si>
    <t>"Cudze chwalicie swoje poznajcie" -  czyli promocja lokalnych produktów pochodzących z województwa podkarpackiego</t>
  </si>
  <si>
    <t>Mieszkańcy obszarów wiejskich, uczestnicy  imprezy cyklicznej,  rolnicy, przedsiębiorcy, właściciele gospodarstw rolnych, producenci lokalnej żywności, przedstawiciele instytucji działających na rzecz rolnictwa</t>
  </si>
  <si>
    <t>Promocja programu AGRO POLSKA</t>
  </si>
  <si>
    <t xml:space="preserve">Celem operacji jest: Wyróżnienie i promocja wysokiej jakości produktów spożywczych odznaczających się tradycyjną metodą wytwarzania, szczególnymi walorami jakościowymi, smakowymi, zapachowymi i ekologicznymi, estetycznie opakowanych, wytworzonych na terenie podkarpacia, które ze względu na dostępność, oryginalność i popularność wśród konsumentów reprezentują poziom nieprzeciętny, godny do naśladowania. Program ma doprowadzić do powstania rynku produktów o wysokiej jakości i wyjątkowości, oferowanych przez producentów działających na terenie Polski, oraz kreować pozytywny wizerunek w świadomości klientów.
Promocja oryginalnych i nowoczesnych rozwiązań technicznych i technologicznych w zakresie przetwórstwa rolno - spożywczego, upowszechnianie wysokiej jakości maszyn do przetwórstwa spożywczego, nowatorskich technologii produkcji rolnej i spożywczej, dających produkty o wysokich właściwościach uwzględniających standardy ekologiczne. 
Propagowanie działań kreujących pozytywny wizerunek produktów rolno-spożywczych wytworzonych na Podkarpaciu i Małopolsce celem zwiększenia zainteresowania odbiorców i kontrahentów oferowanymi artykułami, jak również ułatwienie wyboru towarów wysokiej jakości o przystępnych cenach. Utrwalanie i pogłębianie lojalności konsumentów do produktów wyprodukowanych w w/w regionach.
</t>
  </si>
  <si>
    <t>Małe i średnie gospodarstwa rolne Podkarpacia i Małopolski oznaczone godłem AGRO POLSKI, producenci art. rolno-spożywczych, odbiorcy detaliczni dokonujący zakupów</t>
  </si>
  <si>
    <t>I-II</t>
  </si>
  <si>
    <t>MTR Międzynarodowe Targi  Rzeszowskie Robert Bielówka</t>
  </si>
  <si>
    <t>ul. Mieszka 1,35-303 Rzeszów</t>
  </si>
  <si>
    <t>Promocja tradycyjnych produktów kulinarnych wykonanych na bazie miodu pszczelego</t>
  </si>
  <si>
    <t xml:space="preserve">Głównym celem operacji jest ochrona i propagowanie produktów lokalnych,  zwiększenie udziału zainteresowanych stron we wdrażaniu inicjatyw na rzecz rozwoju obszarów wiejskich.
Zwiększenie aktywności podmiotów z terenu powiatu Niżańskiego wytwarzających lokalne tradycyjne produkty kulinarne.
Zwiększenie udziału zainteresowanych podmiotów we wdrażaniu inicjatyw 
na rzecz rozwoju obszarów wiejskich poprzez przygotowanie stoisk kulinarnych 
z produktami lokalnymi wytwarzanymi na bazie miodu pszczelego oraz udział 
w Konkursie na Tradycyjny Produkt Kulinarny na Bazie Miodu Pszczelego - 
„Miód to zdrowie”.
</t>
  </si>
  <si>
    <t>1.Stoisko wystawiennicze.  2.Impreza plenerowa  3. Konkurs</t>
  </si>
  <si>
    <t>1) Liczba stoisk wystawienniczych,  2)Liczba osób odwiedzających się stoiska ,  3)Liczba konkursów, $0 Liczba uczestników konkursów</t>
  </si>
  <si>
    <t>1) 8 szt, 2)1500 osób,      3)1 szt,     4) 84 osoby</t>
  </si>
  <si>
    <t>mieszkańcy wsi Bieliniec, pszczelarze</t>
  </si>
  <si>
    <t>Towarzystwo Przyjaciół Wsi Bieliniec</t>
  </si>
  <si>
    <t>Św. Jana Pawła II 27, 37-410 Bieliniec</t>
  </si>
  <si>
    <t>Promocja produktów tradycyjnych Powiatu Niżańskiego</t>
  </si>
  <si>
    <t xml:space="preserve">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t>
  </si>
  <si>
    <t>1.Stoisko wystawiennicze  2.Impreza plenerowa  3. Konkurs</t>
  </si>
  <si>
    <t xml:space="preserve">1) 8 szt,  2)1100 osób,  3)1 szt,   4) 120     </t>
  </si>
  <si>
    <t xml:space="preserve">Odbiorcy bezpośredni zajmujący się wytwarzaniem lokalnych tradycyjnych produktów kulinarnych z terenu województwa podkarpackiego (np. Koła Gospodyń Wiejskich, stowarzyszenia, grupy nieformalne). </t>
  </si>
  <si>
    <t>Powiat Niżański</t>
  </si>
  <si>
    <t>Plac Wolności 2, 37-400 Nisko</t>
  </si>
  <si>
    <t xml:space="preserve">Festiwal Smaków </t>
  </si>
  <si>
    <t xml:space="preserve">Celem operacji jest promocja zasobów obszarów wiejskich i produktów naturalnych oraz budowanie świadomości w środowisku lokalnym poprzez aktywizacje  mieszkańców i przedstawicieli drobnych gospodarstw rolnych i przetwórczych. Założeniem jest upowszechnienie informacji o walorach obszarów wiejskich, zdrowej żywności przy wykorzystaniu produktów regionalnych pochodzących prosto z natury, nieskażonych przemysłowymi dodatkami. </t>
  </si>
  <si>
    <t xml:space="preserve">1) stoisko wystawiennicze       2) konkurs                   3) szkolenie               4) impreza plenerowa                  5) pokazy kulinarne </t>
  </si>
  <si>
    <t>1) 11 szt,  2) 200 osób, 3) 1 sztuk, 4) 6 osób ,  5)1 szt , 6) 50 osób , 7) 1 szt ,  8) 300 osób, 9) 7 szt , 10) 1 osób,   11) 250 osób</t>
  </si>
  <si>
    <t xml:space="preserve">Centrum Kultury i Sportu w Cieszanowie </t>
  </si>
  <si>
    <t xml:space="preserve">ul. Kościuszki 4, 37-611 Cieszanów </t>
  </si>
  <si>
    <t>Tradycyjne smaki – promocja potraw z terenu Gminy Miejsce Piastowe</t>
  </si>
  <si>
    <t xml:space="preserve">Celem operacji jest promocja lokalnej kuchni poprzez realizację działań służących integracji społecznej i nabywaniu nowych umiejętności oraz wydanie publikacji w formie albumu „Tradycyjne smaki – promocja potraw z terenu Gminy Miejsce Piastowe”.
Celem operacji jest organizacja warsztatów kulinarnych dla członków Kół Gospodyń Wiejskich  z terenu Gminy Miejsce Piastowe. 
Głównym celem operacji, w efekcie końcowym, będzie publikacja albumu, który pogłębi i przekaże wiedzę dotyczącą tradycji kulinarnej regionu, będzie promował lokalną, regionalną kuchnię wzbogaconą o uzyskaną wiedzę warsztatową na temat produktów ze zdrowej, ekologicznej żywności. 
</t>
  </si>
  <si>
    <t>1.Warsztaty                  2. Publikacja</t>
  </si>
  <si>
    <t xml:space="preserve">1) Liczba warsztatów, 2) Liczba uczestników warsztatów,             3) Liczba tytułów publikacji,4) Liczba publikacji  </t>
  </si>
  <si>
    <t>1) 5 szt,  2) 50 osób, 3) 1,  4) 500 szt</t>
  </si>
  <si>
    <t>ul. Dukielska 14, 38-430 Miejsce Piastowe</t>
  </si>
  <si>
    <t>„Z dydyńskiego ogrodu na stół”</t>
  </si>
  <si>
    <t xml:space="preserve">Ideą projektu jest krzewienie tradycji i kulinarnego dziedzictwa kulturowego, jako walorów turystycznych ziemi dydyńskiej. W tym celu planowana jest organizacja w Gminie Dydnia konkursu: pn.: ,,Z dydyńskiego ogrodu na stół”, podczas którego mieszkańcy będą mieli możliwość zaprezentowania się w 3 kategoriach: 
1) Przydomowy ogródek- w tej kategorii będzie można zgłaszać przydomowe ogródki warzywne, owocowe, sady. 
2) Ogródek przyjazny pszczołom- w tej kategorii będzie można zgłaszać przydomowe ogródki kwiatowe i ziołowe, obfitujące w rośliny miododajne.
3) Danie z produktów z własnego ogródka- w tej kategorii będzie można zgłosić potrawę, danie, przetwory, wypieki, słodycze.  j
</t>
  </si>
  <si>
    <t xml:space="preserve">1) Konkurs, 2) Materiał drukowany,3)   Informacja i publikacje w internecie </t>
  </si>
  <si>
    <t xml:space="preserve">1) Liczba konkursów, 2) Liczba uczestników konkursów, 3) Liczba materiału drukowanego, 4) Liczba dystrybucji materiału drukowanego , 5) Liczba informacji i publikacji w internecie , 6) liczba odsłon </t>
  </si>
  <si>
    <t>1) 1 szt., 2) 30  osób, 3) 1 szt., 4) 500 szt., 5) 1 szt., 6) 500 szt</t>
  </si>
  <si>
    <t>Gmina Dydnia</t>
  </si>
  <si>
    <t xml:space="preserve">Dydnia 224, 36-204 Dydnia </t>
  </si>
  <si>
    <t>Nazwa/ tytuł operacji</t>
  </si>
  <si>
    <r>
      <rPr>
        <b/>
        <sz val="10"/>
        <rFont val="Calibri"/>
        <family val="2"/>
        <charset val="238"/>
        <scheme val="minor"/>
      </rPr>
      <t xml:space="preserve">Cel operacji: </t>
    </r>
    <r>
      <rPr>
        <sz val="10"/>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0"/>
        <rFont val="Calibri"/>
        <family val="2"/>
        <charset val="238"/>
        <scheme val="minor"/>
      </rPr>
      <t>Temat operacji</t>
    </r>
    <r>
      <rPr>
        <sz val="10"/>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</si>
  <si>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
ul. Nowomiejska 41,
16-300 Augustów
</t>
  </si>
  <si>
    <r>
      <rPr>
        <b/>
        <sz val="10"/>
        <rFont val="Calibri"/>
        <family val="2"/>
        <charset val="238"/>
        <scheme val="minor"/>
      </rPr>
      <t xml:space="preserve">Cel operacji: </t>
    </r>
    <r>
      <rPr>
        <sz val="10"/>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0"/>
        <rFont val="Calibri"/>
        <family val="2"/>
        <charset val="238"/>
        <scheme val="minor"/>
      </rPr>
      <t xml:space="preserve">Przedmiot operacji: </t>
    </r>
    <r>
      <rPr>
        <sz val="10"/>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0"/>
        <rFont val="Calibri"/>
        <family val="2"/>
        <charset val="238"/>
        <scheme val="minor"/>
      </rPr>
      <t>Temat operacji</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</si>
  <si>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ul. Berka Joselewicza 3, 
08-220 Sarnaki
</t>
  </si>
  <si>
    <r>
      <rPr>
        <b/>
        <sz val="10"/>
        <rFont val="Calibri"/>
        <family val="2"/>
        <charset val="238"/>
        <scheme val="minor"/>
      </rPr>
      <t>Cel operacji:</t>
    </r>
    <r>
      <rPr>
        <sz val="10"/>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0"/>
        <rFont val="Calibri"/>
        <family val="2"/>
        <charset val="238"/>
        <scheme val="minor"/>
      </rPr>
      <t>Przedmiot operacji:</t>
    </r>
    <r>
      <rPr>
        <sz val="10"/>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</si>
  <si>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0"/>
        <rFont val="Calibri"/>
        <family val="2"/>
        <charset val="238"/>
        <scheme val="minor"/>
      </rPr>
      <t>Cel operacji:</t>
    </r>
    <r>
      <rPr>
        <sz val="10"/>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0"/>
        <rFont val="Calibri"/>
        <family val="2"/>
        <charset val="238"/>
        <scheme val="minor"/>
      </rPr>
      <t xml:space="preserve"> Przedmiot operacji:</t>
    </r>
    <r>
      <rPr>
        <sz val="10"/>
        <rFont val="Calibri"/>
        <family val="2"/>
        <charset val="238"/>
        <scheme val="minor"/>
      </rPr>
      <t xml:space="preserve"> Wykonanie spotu reklamowego na temat roślin bobowatych jako cennego źródła białka i pożytku pszczelego.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</si>
  <si>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r>
      <rPr>
        <b/>
        <sz val="10"/>
        <rFont val="Calibri"/>
        <family val="2"/>
        <charset val="238"/>
        <scheme val="minor"/>
      </rPr>
      <t xml:space="preserve">Cel operacji: </t>
    </r>
    <r>
      <rPr>
        <sz val="10"/>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0"/>
        <rFont val="Calibri"/>
        <family val="2"/>
        <charset val="238"/>
        <scheme val="minor"/>
      </rPr>
      <t xml:space="preserve">Przedmiot operacji: </t>
    </r>
    <r>
      <rPr>
        <sz val="10"/>
        <rFont val="Calibri"/>
        <family val="2"/>
        <charset val="238"/>
        <scheme val="minor"/>
      </rPr>
      <t xml:space="preserve">Wykonanie inwentaryzacja gospodarstw agroturystycznych na terenie województwa podlaskiego.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</si>
  <si>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</si>
  <si>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ul. A. Zina 1,            17-200 Hajnówka</t>
  </si>
  <si>
    <r>
      <rPr>
        <b/>
        <sz val="10"/>
        <rFont val="Calibri"/>
        <family val="2"/>
        <charset val="238"/>
        <scheme val="minor"/>
      </rPr>
      <t>Cel operacji:</t>
    </r>
    <r>
      <rPr>
        <sz val="10"/>
        <rFont val="Calibri"/>
        <family val="2"/>
        <charset val="238"/>
        <scheme val="minor"/>
      </rPr>
      <t xml:space="preserve"> Celem operacji jest aktywizacja mieszkańców wsi oraz promowanie jakości życia na wsi wśród uczestników operacji – dzieci i młodzieży. </t>
    </r>
    <r>
      <rPr>
        <b/>
        <sz val="10"/>
        <rFont val="Calibri"/>
        <family val="2"/>
        <charset val="238"/>
        <scheme val="minor"/>
      </rPr>
      <t xml:space="preserve">Przedmiot operacji: </t>
    </r>
    <r>
      <rPr>
        <sz val="10"/>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0"/>
        <rFont val="Calibri"/>
        <family val="2"/>
        <charset val="238"/>
        <scheme val="minor"/>
      </rPr>
      <t xml:space="preserve">Temat operacji: </t>
    </r>
    <r>
      <rPr>
        <sz val="10"/>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</si>
  <si>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r>
      <rPr>
        <b/>
        <sz val="10"/>
        <rFont val="Calibri"/>
        <family val="2"/>
        <charset val="238"/>
        <scheme val="minor"/>
      </rPr>
      <t>Cel operacji:</t>
    </r>
    <r>
      <rPr>
        <sz val="10"/>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0"/>
        <rFont val="Calibri"/>
        <family val="2"/>
        <charset val="238"/>
        <scheme val="minor"/>
      </rPr>
      <t xml:space="preserve">Przedmiot operacji:  </t>
    </r>
    <r>
      <rPr>
        <sz val="10"/>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</si>
  <si>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ul. Plac Armii Krajowej 3, 17-111 Boćki</t>
  </si>
  <si>
    <r>
      <t xml:space="preserve">Cel operacji: </t>
    </r>
    <r>
      <rPr>
        <sz val="10"/>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0"/>
        <rFont val="Calibri"/>
        <family val="2"/>
        <charset val="238"/>
        <scheme val="minor"/>
      </rPr>
      <t xml:space="preserve">Przedmiot operacji: </t>
    </r>
    <r>
      <rPr>
        <sz val="10"/>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0"/>
        <rFont val="Calibri"/>
        <family val="2"/>
        <charset val="238"/>
        <scheme val="minor"/>
      </rPr>
      <t xml:space="preserve"> Temat operacji: </t>
    </r>
    <r>
      <rPr>
        <sz val="10"/>
        <rFont val="Calibri"/>
        <family val="2"/>
        <charset val="238"/>
        <scheme val="minor"/>
      </rPr>
      <t>Promocja jakości życia na wsi lub promocja wsi jako miejsca do życia i rozwoju zawodowego</t>
    </r>
  </si>
  <si>
    <t>ul. Legionów Piłsudskiego 1,      17-300 Siemiatycze</t>
  </si>
  <si>
    <t>Aktywizacja mieszkańców Gminy Stawiski</t>
  </si>
  <si>
    <r>
      <t xml:space="preserve">Cel operacji: </t>
    </r>
    <r>
      <rPr>
        <sz val="10"/>
        <rFont val="Calibri"/>
        <family val="2"/>
        <charset val="238"/>
        <scheme val="minor"/>
      </rPr>
      <t xml:space="preserve">Celem projektu jest zwiększenie aktywności społecznej, wzrost wiedzy i zaangażowania w podejmowanie oddolnych inicjatyw na rzecz tworzenia miejsc pracy i pozyskiwania pozarolniczych źródeł dochodu. Uczestnicy zadania podczas wyjazdów studyjnych poznają dobre praktyki i możliwości jakie daje potencjał miejsca, w którym żyją, lokalnego dziedzictwa przyrodniczego i kulturowego.  Udział w warsztatach i konsultacjach pozwoli na zwiększenie przedsiębiorczości KGW, organizacji pozarządowych, i grup nieformalnych w zakresie umiejętności dostrzegania potrzeb zarówno swoich jak i otoczenia, doskonalenia pomysłów, nabywanie zdolności do wykorzystywania nadarzających się okazji w zakresie przedsiębiorczości oraz gotowości do podejmowania ryzyka związanego z rozwojem zawodowym i podejmowania inicjatyw na rzecz rozwoju obszarów wiejskich. </t>
    </r>
    <r>
      <rPr>
        <b/>
        <sz val="10"/>
        <rFont val="Calibri"/>
        <family val="2"/>
        <charset val="238"/>
        <scheme val="minor"/>
      </rPr>
      <t xml:space="preserve">Przedmiot operacji:  </t>
    </r>
    <r>
      <rPr>
        <sz val="10"/>
        <rFont val="Calibri"/>
        <family val="2"/>
        <charset val="238"/>
        <scheme val="minor"/>
      </rPr>
      <t xml:space="preserve">Przedmiotem operacji jest zaprezentowanie dobrych praktyk rozwijania lokalnej przedsiębiorczości, wdrażania w życie różnych inicjatyw podnoszących standard życia i atrakcyjność obszarów wiejskich przy wykorzystaniu funduszy europejskich. Zdobyte doświadczenia pozwolą w przyszłości na tworzenie miejsc pracy i dodatkowe źródło dochodu. Możliwość pozyskania środków unijnych pozwoli na zainwestowanie w rozwój swoich gospodarstw, bądź przebranżowienie w innym kierunku, bardziej rozwojowym np. utworzenie szkółki pszczelarskiej.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Wspieranie tworzenia sieci współpracy partnerskiej dotyczącej rolnictwa i obszarów wiejskich przez podnoszenie poziomu wiedzy w tym zakresie. </t>
    </r>
  </si>
  <si>
    <t>Wyjazd studyjny/ Warsztat</t>
  </si>
  <si>
    <t>Liczba wyjazdów studyjnych/ Liczba uczestników wyjazdów studyjnych/ Liczba warsztatów/ Liczba uczestników warsztatów</t>
  </si>
  <si>
    <t>2/40/6/120</t>
  </si>
  <si>
    <t>Grupą docelową stanowić będą mieszkańcy Gminy Stawiski w szczególności członkowie KGW, stowarzyszeń, grup nieformalnych, gospodynie domowe, rolnicy.</t>
  </si>
  <si>
    <t>Gminny Ośrodek Kultury i Sportu w Stawiskach</t>
  </si>
  <si>
    <t>ul. Krótka 4, 18-520 Stawiski</t>
  </si>
  <si>
    <t>W poszukiwaniu inspiracji- poznajemy możliwości aktywizacji mieszkańców gminy Dobrzyniewo Duże</t>
  </si>
  <si>
    <r>
      <t xml:space="preserve">Cel operacji:  </t>
    </r>
    <r>
      <rPr>
        <sz val="10"/>
        <rFont val="Calibri"/>
        <family val="2"/>
        <charset val="238"/>
        <scheme val="minor"/>
      </rPr>
      <t>Celem projektu jest zwiększenie aktywności społecznej, wzrost wiedzy i zaangażowania uczestników wyjazdu studyjnego oraz uczestników warsztatów poprzez poznanie dobrych praktyk, które zaktywizują i pokażą możliwości różnych form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działającym na terenie gminy Dobrzyniewo Duże do tworzenia sieci współpracy partnerskiej dotyczącej rolnictwa i obszarów wiejskich.</t>
    </r>
    <r>
      <rPr>
        <b/>
        <sz val="10"/>
        <rFont val="Calibri"/>
        <family val="2"/>
        <charset val="238"/>
        <scheme val="minor"/>
      </rPr>
      <t xml:space="preserve">  Przedmiot operacji: </t>
    </r>
    <r>
      <rPr>
        <sz val="10"/>
        <rFont val="Calibri"/>
        <family val="2"/>
        <charset val="238"/>
        <scheme val="minor"/>
      </rPr>
      <t xml:space="preserve"> Operacja zakłada organizację</t>
    </r>
    <r>
      <rPr>
        <b/>
        <sz val="10"/>
        <rFont val="Calibri"/>
        <family val="2"/>
        <charset val="238"/>
        <scheme val="minor"/>
      </rPr>
      <t xml:space="preserve"> </t>
    </r>
    <r>
      <rPr>
        <sz val="10"/>
        <rFont val="Calibri"/>
        <family val="2"/>
        <charset val="238"/>
        <scheme val="minor"/>
      </rPr>
      <t xml:space="preserve"> wyjazdu studyjnego i warsztatów podczas których zaprezentowane zostaną przykłady ciekawych projektów zrealizowanych ze środków Programu Rozwoju Obszarów Wiejskich 2014-2020 przedstawiające różne formy inwestycji oraz aktywności na terenach wiejskich.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</si>
  <si>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Liczba wyjazdów studyjnych/ Liczba uczestników wyjazdu studyjnego/ Liczba warsztatów/ Liczba uczestników warsztatów</t>
  </si>
  <si>
    <t>1/32/5/95</t>
  </si>
  <si>
    <t>Grupę docelową stanowić będą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</si>
  <si>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</si>
  <si>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ul. Białostocka 25,      16-002 Dobrzyniewo Duże</t>
  </si>
  <si>
    <t>Podniesienie poziomu wiedzy i kompetencji Podlaskich LGD</t>
  </si>
  <si>
    <r>
      <t xml:space="preserve">Cel operacji: </t>
    </r>
    <r>
      <rPr>
        <sz val="10"/>
        <rFont val="Calibri"/>
        <family val="2"/>
        <charset val="238"/>
        <scheme val="minor"/>
      </rPr>
      <t>Celem operacji jest 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t>
    </r>
    <r>
      <rPr>
        <b/>
        <sz val="10"/>
        <rFont val="Calibri"/>
        <family val="2"/>
        <charset val="238"/>
        <scheme val="minor"/>
      </rPr>
      <t xml:space="preserve">. Przedmiot operacji: </t>
    </r>
    <r>
      <rPr>
        <sz val="10"/>
        <rFont val="Calibri"/>
        <family val="2"/>
        <charset val="238"/>
        <scheme val="minor"/>
      </rPr>
      <t xml:space="preserve">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</si>
  <si>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Stowarzyszenie Lokalna Grupa Działania Szlak Tatarski</t>
  </si>
  <si>
    <t>ul. Grodzieńska 1,      16-100 Sokółka</t>
  </si>
  <si>
    <t>Wymiana wiedzy i doświadczeń- siłą LGD- wyjazd studyjny</t>
  </si>
  <si>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przedsiębiorczością i turystyką obszaru Grecji oraz zaobserwowanie dobrych praktyk w zakresie wykorzystania lokalnych zasobów przyrodniczych i kulturowych dla poprawy jakości życia mieszkańców na terenach wiejskich, jak również próba nawiązania sieci współpracy pomiędzy LGD z województwa podlaskiego a LGD z Grecji.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</si>
  <si>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Grupę docelową operacji stanowić będą: pracownicy biur oraz członkowie Lokalnych Grup Działania z województwa podlaskiego, jak też przedstawiciele Urzędu Marszałkowskiego Województwa Podlaskiego.</t>
  </si>
  <si>
    <t>Stowarzyszenie NAREW- Narwiańska Akcja Rozwoju Ekonomicznego Wsi</t>
  </si>
  <si>
    <t>ul. Lipowa 4, 18-106 Turośń Kościelna</t>
  </si>
  <si>
    <t>Forum Podlaskich Lokalnych Grup Działania</t>
  </si>
  <si>
    <r>
      <rPr>
        <b/>
        <sz val="10"/>
        <rFont val="Calibri"/>
        <family val="2"/>
        <charset val="238"/>
        <scheme val="minor"/>
      </rPr>
      <t>Cel operacji:</t>
    </r>
    <r>
      <rPr>
        <sz val="10"/>
        <rFont val="Calibri"/>
        <family val="2"/>
        <charset val="238"/>
        <scheme val="minor"/>
      </rPr>
      <t xml:space="preserve"> Celem operacji jest przeszkolenie przedstawicieli Lokalnych Grup Działania z województwa podlaskiego w zakresie realizacji zadań związanych z wdrażaniem RLKS.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</si>
  <si>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Grupę docelową stanowić będą pracownicy biur oraz członkowie Lokalnych Grup Działania z województwa podlaskiego, jak też przedstawiciele Urzędu Marszałkowskiego Województwa Podlaskiego, MRiRW oraz ARiMR. </t>
  </si>
  <si>
    <t>Lokalna Grupa Działania Biebrzański Dar Natury</t>
  </si>
  <si>
    <t>Wojewodzin 2,     19-200 Grajewo</t>
  </si>
  <si>
    <t>„Wdrażanie postępu biologicznego w produkcji roślinnej” – warsztaty polowe</t>
  </si>
  <si>
    <t>2/200</t>
  </si>
  <si>
    <t>Grupę docelową operacji stanowić będą: uczniowie szkół średnich rolniczych, studenci, rolnicy, instytucje i firmy prywatne  związane z sektorem rolno – spożywczym z województwa podlaskiego .</t>
  </si>
  <si>
    <t xml:space="preserve">21 882,00 </t>
  </si>
  <si>
    <t>Ekologiczny system gospodarowania, jako jeden z czynników poprawiający żyzność i aktywność biologiczną gleby</t>
  </si>
  <si>
    <r>
      <t xml:space="preserve">Cel operacji: </t>
    </r>
    <r>
      <rPr>
        <sz val="10"/>
        <rFont val="Calibri"/>
        <family val="2"/>
        <charset val="238"/>
        <scheme val="minor"/>
      </rPr>
      <t xml:space="preserve">Celem operacji jest przekazanie wiedzy o ekologicznym systemie gospodarowania, który poprawia żyzność i aktywność biologiczną gleby oraz przekazaniu wiedzy o gatunkach i odmianach roślin, które zalecane są do uprawy ekologicznej. </t>
    </r>
    <r>
      <rPr>
        <b/>
        <sz val="10"/>
        <rFont val="Calibri"/>
        <family val="2"/>
        <charset val="238"/>
        <scheme val="minor"/>
      </rPr>
      <t xml:space="preserve"> Przedmiot operacji: </t>
    </r>
    <r>
      <rPr>
        <sz val="10"/>
        <rFont val="Calibri"/>
        <family val="2"/>
        <charset val="238"/>
        <scheme val="minor"/>
      </rPr>
      <t xml:space="preserve">Przekazana wiedza w formie prelekcji zwiększy świadomość „młodych rolników” na temat ekologicznego systemu uprawy, który poprawia żyzność gleby i jej aktywność biologiczną, a w efekcie pozwoli uzyskać dobrej jakości produkt finalny. W wyniku realizacji projektu zwiększy się świadomość rolników na temat walorów uprawy roślin w systemie ekologicznym, ich pozytywnym wpływem na glebę, przydatność do produkcji wartościowych pasz oraz zwiększy się świadomość na temat bezpieczeństwa żywnościowego kraju. Nabycie wiedzy na temat ekologicznego systemu uprawy roślin ograniczy zużycie nawozów mineralnych i chemicznych środków ochrony roślin, co korzystnie wpłynie na poprawę struktury gleby i rozwój pożytecznych mikroorganizmów glebowych. </t>
    </r>
    <r>
      <rPr>
        <b/>
        <sz val="10"/>
        <rFont val="Calibri"/>
        <family val="2"/>
        <charset val="238"/>
        <scheme val="minor"/>
      </rPr>
      <t xml:space="preserve">Temat operacji: </t>
    </r>
    <r>
      <rPr>
        <sz val="10"/>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</si>
  <si>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Spotkanie/ Informacje i publikacje w internecie</t>
  </si>
  <si>
    <t>Liczba spotkań/ Liczba uczestników spotkań/ Liczba publikacji w internecie/ Liczba stron internetowych, na których zostanie zamieszczona publikacja / Liczba odwiedzin strony internetowej</t>
  </si>
  <si>
    <t>1/80/1/4/ ok. 5000 odsłon</t>
  </si>
  <si>
    <t>Grupę docelową stanowić będą młodzi rolnicy, rolnicy z wieloletnim stażem pracy, osoby związane z sektorem rolno-spożywczym z terenu woj. podlaskiego.</t>
  </si>
  <si>
    <t>Warsztaty „Ogrody przyjazne pszczołom-urządzania ogrodów ekologicznych w powiecie siemiatyckim”</t>
  </si>
  <si>
    <r>
      <rPr>
        <b/>
        <sz val="10"/>
        <rFont val="Calibri"/>
        <family val="2"/>
        <charset val="238"/>
        <scheme val="minor"/>
      </rPr>
      <t xml:space="preserve">Cel operacji: </t>
    </r>
    <r>
      <rPr>
        <sz val="10"/>
        <rFont val="Calibri"/>
        <family val="2"/>
        <charset val="238"/>
        <scheme val="minor"/>
      </rPr>
      <t xml:space="preserve">Celem operacji jest przeszkolenie uczestników warsztatów w zakresie urządzania ogrodów ekologicznych przyjaznych pszczołom, co przyczyni się do ochrony gatunku, środowiska naturalnego oraz zachęcenia społeczności lokalnych do zakładania pasiek. </t>
    </r>
    <r>
      <rPr>
        <b/>
        <sz val="10"/>
        <rFont val="Calibri"/>
        <family val="2"/>
        <charset val="238"/>
        <scheme val="minor"/>
      </rPr>
      <t xml:space="preserve">Przedmiot operacji: </t>
    </r>
    <r>
      <rPr>
        <sz val="10"/>
        <rFont val="Calibri"/>
        <family val="2"/>
        <charset val="238"/>
        <scheme val="minor"/>
      </rPr>
      <t xml:space="preserve">Przedmiotem operacji jest organizacja cyklu warsztatów w zakresie urządzania ogrodów ekologicznych przyjaznych pszczołom. Realizacja warsztatów przyczyni się do zwiększenia wiedzy wśród lokalnych społeczności wiejskich w zakresie wykorzystania ogólnodostępnych roślin do tworzenia ogródków ekologicznych w miejscach publicznych. Inicjatywa realizowana w ramach operacji pobudzi oraz zainspiruje mieszkańców obszarów wiejskich do dbania o środowisko naturalne oraz niwelowania negatywnych skutków nadmiernego zanieczyszczenia przyrody.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</si>
  <si>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9/135</t>
  </si>
  <si>
    <t>Grupę docelową stanowić będą mieszkańcy obszarów wiejskich z terenu Stowarzyszenia „Lokalna Grupa Działania – Tygiel Doliny Bugu”.</t>
  </si>
  <si>
    <t xml:space="preserve">53 071,70 </t>
  </si>
  <si>
    <t>Stowarzyszenie „Lokalna Grupa Działania – Tygiel Doliny Bugu”</t>
  </si>
  <si>
    <t>ul. Warszawska 51 lok. 7, 17-312 Drohiczyn</t>
  </si>
  <si>
    <t>Smaki regionu – II edycja</t>
  </si>
  <si>
    <r>
      <rPr>
        <b/>
        <sz val="10"/>
        <rFont val="Calibri"/>
        <family val="2"/>
        <charset val="238"/>
        <scheme val="minor"/>
      </rPr>
      <t>Cel operacji:</t>
    </r>
    <r>
      <rPr>
        <sz val="10"/>
        <rFont val="Calibri"/>
        <family val="2"/>
        <charset val="238"/>
        <scheme val="minor"/>
      </rPr>
      <t xml:space="preserve"> Celem operacji jest przeszkolenie grupy docelowej na temat wytwarzania lokalnych produktów: kiszki ziemniaczanej/babki, miodu, kisielu owsianego, makaronu oraz marcinka.  
</t>
    </r>
    <r>
      <rPr>
        <b/>
        <sz val="10"/>
        <rFont val="Calibri"/>
        <family val="2"/>
        <charset val="238"/>
        <scheme val="minor"/>
      </rPr>
      <t>Przedmiot operacji:</t>
    </r>
    <r>
      <rPr>
        <sz val="10"/>
        <rFont val="Calibri"/>
        <family val="2"/>
        <charset val="238"/>
        <scheme val="minor"/>
      </rPr>
      <t xml:space="preserve"> Przedmiotem operacji jest organizacja warsztatów z wykonywania zdrowych i naturalnych potraw. Następnie odbędzie się seminarium, podczas którego zostaną poruszone tematy krótkich łańcuch dostaw oraz możliwość rozwoju w tym kontekście wiejskiej przedsiębiorczości. Innym poruszonym zagadnieniem będą systemy jakości żywności w Polsce oraz nowe technologie EM (Efektywnych Mikroorganizmów) w rolnictwie ekologicznym i nie tylko. Kolejną formą realizacji operacji będzie konkurs kulinarny na najlepsze smaki regionu, w trzech kategoriach: dania bezmięsne, dania mięsne i słodkości. Organizacja konkursu kulinarnego zmobilizuje lokalną społeczność do wzięcia udziału ze swoimi wyrobami kulinarnymi i podzielenia się tradycyjnymi przepisami, często przekazywanymi z pokolenia na pokolenie.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</si>
  <si>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Seminarium/ Konkurs/ Publikacja</t>
  </si>
  <si>
    <t>Liczba warsztatów/ Liczba uczestników warsztatów/ Liczba seminariów/ Liczba uczestników seminariów/ Liczba konkursów/ Liczba uczestników konkursów/ Liczba tytułów publikacji</t>
  </si>
  <si>
    <t>5/50/1/30/1/min. 20/1</t>
  </si>
  <si>
    <t>Grupę docelową stanowić będą mieszkańcy obszarów wiejskich z powiatu hajnowskiego.</t>
  </si>
  <si>
    <t xml:space="preserve">22 492,00 </t>
  </si>
  <si>
    <t xml:space="preserve">  ul. 1-go Maja 77, 
17-240 Czeremcha
</t>
  </si>
  <si>
    <t>Wyjazd studyjny – Szlakiem Kulinarnym Podkarpackich Smaków</t>
  </si>
  <si>
    <r>
      <rPr>
        <b/>
        <sz val="10"/>
        <rFont val="Calibri"/>
        <family val="2"/>
        <charset val="238"/>
        <scheme val="minor"/>
      </rPr>
      <t>Cel operacji:</t>
    </r>
    <r>
      <rPr>
        <sz val="10"/>
        <rFont val="Calibri"/>
        <family val="2"/>
        <charset val="238"/>
        <scheme val="minor"/>
      </rPr>
      <t xml:space="preserve"> Celem operacji jest poznanie dobrych praktyk oraz nawiązanie współpracy partnerskiej pomiędzy przedsiębiorcami, w tym producentami lokalnymi, NGO i JST w zakresie promocji i dystrybucji produktów lokalnych Podlasia Nadbużańskiego.</t>
    </r>
    <r>
      <rPr>
        <b/>
        <sz val="10"/>
        <rFont val="Calibri"/>
        <family val="2"/>
        <charset val="238"/>
        <scheme val="minor"/>
      </rPr>
      <t xml:space="preserve"> Przedmiot operacji: </t>
    </r>
    <r>
      <rPr>
        <sz val="10"/>
        <rFont val="Calibri"/>
        <family val="2"/>
        <charset val="238"/>
        <scheme val="minor"/>
      </rPr>
      <t xml:space="preserve">Przedmiotem operacji jest organizacja wizyty studyjnej, która wskaże możliwości rozwoju terenów nadbużańskich i sposobów wspierania współpracy pomiędzy podmiotami działającymi w obszarze produktu lokalnego. Wyjazd dodatkowo zaktywizuje jego uczestników i pobudzi ich do podejmowania oraz wdrażania inicjatyw związanych z rozwojem wszelkich form przedsiębiorczości prowadzących do tworzenia nowych miejsc pracy, ze szczególnym uwzględnieniem produktu lokalnego. </t>
    </r>
    <r>
      <rPr>
        <b/>
        <sz val="10"/>
        <rFont val="Calibri"/>
        <family val="2"/>
        <charset val="238"/>
        <scheme val="minor"/>
      </rPr>
      <t xml:space="preserve">Temat operacji: </t>
    </r>
    <r>
      <rPr>
        <sz val="10"/>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</si>
  <si>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1/35</t>
  </si>
  <si>
    <t xml:space="preserve">Grupę docelową stanowić będą: osoby/podmioty zajmujące się produkcją i promocją produktów lokalnych ( w tym przedsiębiorcy, organizacje pozarządowe), branża turystyczna; samorządowcy, przedstawiciele jst, ośrodków kultury.
</t>
  </si>
  <si>
    <t>Nowoczesne technologie stosowane w rolnictwie - praktyczne aspekty zastosowania w gospodarstwie rolnym</t>
  </si>
  <si>
    <r>
      <rPr>
        <b/>
        <sz val="10"/>
        <rFont val="Calibri"/>
        <family val="2"/>
        <charset val="238"/>
        <scheme val="minor"/>
      </rPr>
      <t>Cel operacji:</t>
    </r>
    <r>
      <rPr>
        <sz val="10"/>
        <rFont val="Calibri"/>
        <family val="2"/>
        <charset val="238"/>
        <scheme val="minor"/>
      </rPr>
      <t xml:space="preserve"> Celem operacji jest nabycie wiedzy na temat nowoczesnych technologii, innowacyjnych rozwiązań stosowanych w rolnictwie. </t>
    </r>
    <r>
      <rPr>
        <b/>
        <sz val="10"/>
        <rFont val="Calibri"/>
        <family val="2"/>
        <charset val="238"/>
        <scheme val="minor"/>
      </rPr>
      <t>Przedmiot operacji:</t>
    </r>
    <r>
      <rPr>
        <sz val="10"/>
        <rFont val="Calibri"/>
        <family val="2"/>
        <charset val="238"/>
        <scheme val="minor"/>
      </rPr>
      <t xml:space="preserve"> Inicjatywa będzie polegała na organizacji 4 konferencji podczas których przewidziano część dyskusyjną z pokazem praktycznym stosowania innowacyjnych rozwiązań w produkcji rolniczej. Przewidziano też obecność przedstawicieli firm i instytucji działających na rzecz rolnictwa by stworzyć forum do wymiany wiedzy i doświadczeń co powinno przyczynić się do budowania dobrych relacji i zaufania, a w przyszłości tworzenia grup operacyjnych. </t>
    </r>
    <r>
      <rPr>
        <b/>
        <sz val="10"/>
        <rFont val="Calibri"/>
        <family val="2"/>
        <charset val="238"/>
        <scheme val="minor"/>
      </rPr>
      <t xml:space="preserve">Temat operacji: </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t>
    </r>
  </si>
  <si>
    <t>4/480</t>
  </si>
  <si>
    <t>Grupa docelową stanowią rolnicy z województwa podlaskiego oraz studenci i uczniowie kierunku rolnictwo oraz kierunków pochodnych.</t>
  </si>
  <si>
    <t>Wyższa Szkoła Agrobiznesu w Łomży</t>
  </si>
  <si>
    <t>ul. Studencka 19,           18-400 Łomża</t>
  </si>
  <si>
    <t>Zostań nad Bugiem - tu się dzieje!</t>
  </si>
  <si>
    <r>
      <rPr>
        <b/>
        <sz val="10"/>
        <rFont val="Calibri"/>
        <family val="2"/>
        <charset val="238"/>
        <scheme val="minor"/>
      </rPr>
      <t>Cel operacji:</t>
    </r>
    <r>
      <rPr>
        <sz val="10"/>
        <rFont val="Calibri"/>
        <family val="2"/>
        <charset val="238"/>
        <scheme val="minor"/>
      </rPr>
      <t xml:space="preserve"> Celem operacji jest poszerzenie wiedzy i podniesienie umiejętności dzieci i młodzieży z terenu Podlasia Nadbużańskiego w obszarze możliwości rozwoju zawodowego, jakie dają zasoby środowiska naturalnego, małe przetwórstwo oraz turystyka i lokalne rzemiosło. </t>
    </r>
    <r>
      <rPr>
        <b/>
        <sz val="10"/>
        <rFont val="Calibri"/>
        <family val="2"/>
        <charset val="238"/>
        <scheme val="minor"/>
      </rPr>
      <t xml:space="preserve">Przedmiot operacji: </t>
    </r>
    <r>
      <rPr>
        <sz val="10"/>
        <rFont val="Calibri"/>
        <family val="2"/>
        <charset val="238"/>
        <scheme val="minor"/>
      </rPr>
      <t xml:space="preserve"> Przedmiotem operacji jest organizacja warsztatów w trakcie których zostanie przekazana wiedza na temat powstawania nowoczesnego przetwórstwa lokalnego i tworzenia produktów lokalnych w lokalnej gastronomii oraz zaprezentowane zostaną możliwości wykorzystania lokalnych zasobów środowiska takie jak: rzeka Bug, fauna i flora Podlasia Nadbużańskiego, kopalnie kredy.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</si>
  <si>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5/75</t>
  </si>
  <si>
    <t>Grupa docelową stanowią dzieci i młodzież w przedziale wiekowym 7-35 lat z obszaru „LOT nad Bugiem”.</t>
  </si>
  <si>
    <t xml:space="preserve">17 662,15 </t>
  </si>
  <si>
    <t>„PSZCZOŁA BLIŻEJ NAS”</t>
  </si>
  <si>
    <r>
      <rPr>
        <b/>
        <sz val="10"/>
        <rFont val="Calibri"/>
        <family val="2"/>
        <charset val="238"/>
        <scheme val="minor"/>
      </rPr>
      <t xml:space="preserve">Cel operacji: </t>
    </r>
    <r>
      <rPr>
        <sz val="10"/>
        <rFont val="Calibri"/>
        <family val="2"/>
        <charset val="238"/>
        <scheme val="minor"/>
      </rPr>
      <t xml:space="preserve">Celem operacji jest popularyzacja wśród uczniów roli pszczoły miodnej w środowisku naturalnym oraz wiedzy odnośnie możliwości funkcjonowania pszczoły miodnej w industrialnej rzeczywistości. Ponadto zachęcenie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Przedmiot operacji: </t>
    </r>
    <r>
      <rPr>
        <sz val="10"/>
        <rFont val="Calibri"/>
        <family val="2"/>
        <charset val="238"/>
        <scheme val="minor"/>
      </rPr>
      <t>Przedmiotem operacji jest organizacja konkurs na najlepszą pracę stylistyczną</t>
    </r>
    <r>
      <rPr>
        <b/>
        <sz val="10"/>
        <rFont val="Calibri"/>
        <family val="2"/>
        <charset val="238"/>
        <scheme val="minor"/>
      </rPr>
      <t xml:space="preserve"> </t>
    </r>
    <r>
      <rPr>
        <sz val="10"/>
        <rFont val="Calibri"/>
        <family val="2"/>
        <charset val="238"/>
        <scheme val="minor"/>
      </rPr>
      <t>w dwóch kategoriach wiekowych: uczniom szkół podstawowych klasy 7-8 oraz uczniom szkół ponadpodstawowych  klasy 1-3</t>
    </r>
    <r>
      <rPr>
        <b/>
        <sz val="10"/>
        <rFont val="Calibri"/>
        <family val="2"/>
        <charset val="238"/>
        <scheme val="minor"/>
      </rPr>
      <t xml:space="preserve">. </t>
    </r>
    <r>
      <rPr>
        <sz val="10"/>
        <rFont val="Calibri"/>
        <family val="2"/>
        <charset val="238"/>
        <scheme val="minor"/>
      </rPr>
      <t xml:space="preserve">Tytuł pracy stylistycznej to Pszczoła bliżej nas. Konkurs jest dobrą formą,  aby rozwinąć popularyzację wśród uczniów roli pszczoły miodnej w środowisku naturalnym oraz wiedzy odnośnie możliwości funkcjonowania pszczoły miodnej w industrialnej rzeczywistości. Ponadto ma zachęcić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Temat operacji: </t>
    </r>
    <r>
      <rPr>
        <sz val="10"/>
        <rFont val="Calibri"/>
        <family val="2"/>
        <charset val="238"/>
        <scheme val="minor"/>
      </rPr>
      <t xml:space="preserve">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</si>
  <si>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Liczba konkursów/ Liczba uczestników konkursów</t>
  </si>
  <si>
    <t xml:space="preserve">Grupę docelową operacji  stanowić będzie młodzież klas 7-8 szkoły podstawowej oraz młodzież klas 1-3 szkół ponadpodstawowych z terenów wiejskich z województwa podlaskiego. </t>
  </si>
  <si>
    <t>Podlaska Izba Rolnicza</t>
  </si>
  <si>
    <t>ul. Wierzbowa 57, 16-070 Porosły</t>
  </si>
  <si>
    <t>„DbaMY o nasz klimat na wsi”</t>
  </si>
  <si>
    <r>
      <rPr>
        <b/>
        <sz val="10"/>
        <rFont val="Calibri"/>
        <family val="2"/>
        <charset val="238"/>
        <scheme val="minor"/>
      </rPr>
      <t>Cel operacji:</t>
    </r>
    <r>
      <rPr>
        <sz val="10"/>
        <rFont val="Calibri"/>
        <family val="2"/>
        <charset val="238"/>
        <scheme val="minor"/>
      </rPr>
      <t xml:space="preserve"> Głównym celem projektu jest aktywizacja mieszkańców, wzmocnienie i wspieranie włączenia społecznego, ograniczania ubóstwa i rozwoju gospodarczego na obszarach wiejskich w powiecie sokólskim. </t>
    </r>
    <r>
      <rPr>
        <b/>
        <sz val="10"/>
        <rFont val="Calibri"/>
        <family val="2"/>
        <charset val="238"/>
        <scheme val="minor"/>
      </rPr>
      <t>Przedmiot operacji:</t>
    </r>
    <r>
      <rPr>
        <sz val="10"/>
        <rFont val="Calibri"/>
        <family val="2"/>
        <charset val="238"/>
        <scheme val="minor"/>
      </rPr>
      <t xml:space="preserve"> Przedmiotem operacji jest organizacja warsztatów i wyjazdu studyjnego oraz publikacja na temat zdrowego odżywiania . Warsztaty i szkolenia składają się z dwóch części: teoretycznej i zajęć praktycznych. Przedstawiane będą min bloki tematyczne: Krótkie Łańcuchy Dostaw (przedstawienie idei  i wspieranie na rzecz ochrony klimatu w rolnictwie); specyfika rolnictwa woj. podlaskiego, gospodarstwa ekologiczne;  ochrona środowiska, a rozwój różnych gałęzi rolnictwa (pszczelarstwo, ogrodnictwo); propagowanie zdrowego odżywiania; wpływ klimatu na zdrowie; znaczenie jakości gleby, powietrza i wody;
Hortiterapia – rozwój inicjatywy ogrodów przydomowych – jako źródła dodatkowego dochodu oraz możliwości.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 </t>
    </r>
  </si>
  <si>
    <t>Warsztaty/ Wyjazd studyjny/ Informacje i publikacje w internecie</t>
  </si>
  <si>
    <t>2/60/1/16/1/3/15250</t>
  </si>
  <si>
    <t xml:space="preserve">Operacja jest skierowana do członkiń Kół Gospodyń Wiejskich, głownie kobiet 50+ z terenów wiejskich gminy Krynki pow. sokólski z dużym bezrobociem, zagrożonych ubóstwem i wykluczeniem społecznym, osoby z niepełnosprawnościami oraz osoby do 35 r życia.  </t>
  </si>
  <si>
    <t>Koło Gospodyń Wiejskich w Łapiczach "Łapiczanki"</t>
  </si>
  <si>
    <t>Łapicze 36, 16-120 Krynki</t>
  </si>
  <si>
    <t>„Tradycyjne kulinarne wczoraj i dziś”</t>
  </si>
  <si>
    <r>
      <rPr>
        <b/>
        <sz val="10"/>
        <rFont val="Calibri"/>
        <family val="2"/>
        <charset val="238"/>
        <scheme val="minor"/>
      </rPr>
      <t xml:space="preserve">Cel operacji: </t>
    </r>
    <r>
      <rPr>
        <sz val="10"/>
        <rFont val="Calibri"/>
        <family val="2"/>
        <charset val="238"/>
        <scheme val="minor"/>
      </rPr>
      <t xml:space="preserve">Głównym celem operacji jest aktywizacja mieszkańców wsi na rzecz podejmowania inicjatyw w zakresie rozwoju obszarów wiejskich, w tym kreowania miejsc pracy na terenach wiejskich. Operacja ukaże uczestnikom sztukę kulinarną, warsztaty będą okazją do pozyskania umiejętności z zakresu kuchmistrzostwa. </t>
    </r>
    <r>
      <rPr>
        <b/>
        <sz val="10"/>
        <rFont val="Calibri"/>
        <family val="2"/>
        <charset val="238"/>
        <scheme val="minor"/>
      </rPr>
      <t>Przedmiot operacji:</t>
    </r>
    <r>
      <rPr>
        <sz val="10"/>
        <rFont val="Calibri"/>
        <family val="2"/>
        <charset val="238"/>
        <scheme val="minor"/>
      </rPr>
      <t xml:space="preserve"> Przedmiotem operacji jest organizacja warsztatów i wyjazdu studyjnego. Poznanie nowych zagadnień z zakresu sztuki kulinarnej, tradycji kulinarnych oraz bezpieczeństwa jakości żywności pozwoli na podjęcie inicjatyw, na obszarach wiejskich, które przyczynia się do zwiększenia aktywności mieszkańców wsi. Odbiorcy operacji będą mogli otworzyć lub rozwinąć własną działalność gospodarczą, co spowoduje powstawanie nowych miejsc pracy i włączy w aktywność społeczną mieszkańców obszarów wiejskich. Przedstawienie fachowej wiedzy w zakresie bezpieczeństwa i jakości produktów tradycyjnych i regionalnych ma na celu tworzenia się wspólnych inicjatyw podejmowanych przez rolników na obszarach wiejskich.  Umożliwienie osobom wykluczonym, uczestnictwa w wyjeździe warsztatowym i zapoznania się z profesjonalną sztuką kuchmistrzowską oraz historycznymi tradycjami kulinarnymi wzbogaci ich wiedzę i poszerzy kompetencję umożliwiając pełne wykorzystanie potencjału wsi. </t>
    </r>
    <r>
      <rPr>
        <b/>
        <sz val="10"/>
        <rFont val="Calibri"/>
        <family val="2"/>
        <charset val="238"/>
        <scheme val="minor"/>
      </rPr>
      <t xml:space="preserve"> Temat operacji:</t>
    </r>
    <r>
      <rPr>
        <sz val="10"/>
        <rFont val="Calibri"/>
        <family val="2"/>
        <charset val="238"/>
        <scheme val="minor"/>
      </rPr>
      <t xml:space="preserve">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</si>
  <si>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2/50/1/30</t>
  </si>
  <si>
    <t xml:space="preserve">Grupę docelową operacji stanowić będą mieszkańcy obszarów wiejskich w tym: rolnicy członkowie kół gospodyń wiejskich i uczniowie szkół rolniczych o profilu lub zakresie nauczania dot. przetwórstwa żywności, towaroznawstwa lub gastronomii. </t>
  </si>
  <si>
    <t>Podlaski Ośrodek Doradztwa Rolniczego w Szepietowie</t>
  </si>
  <si>
    <t>Szepietowo Wawrzyńce 64,         18-210 Szepietowo</t>
  </si>
  <si>
    <t>Cyfrowa wieś – w poszukiwaniu nowych kompetencji</t>
  </si>
  <si>
    <r>
      <rPr>
        <b/>
        <sz val="10"/>
        <rFont val="Calibri"/>
        <family val="2"/>
        <charset val="238"/>
        <scheme val="minor"/>
      </rPr>
      <t>Cel operacji:</t>
    </r>
    <r>
      <rPr>
        <sz val="10"/>
        <rFont val="Calibri"/>
        <family val="2"/>
        <charset val="238"/>
        <scheme val="minor"/>
      </rPr>
      <t xml:space="preserve"> Celem operacji jest podniesienie poziomu wiedzy mieszkańców obszarów wiejskich oraz osób prowadzących działalność na terenach wiejskich na temat promocji, sprzedaży oraz marketingu za pomocą narzędzi internetowych. </t>
    </r>
    <r>
      <rPr>
        <b/>
        <sz val="10"/>
        <rFont val="Calibri"/>
        <family val="2"/>
        <charset val="238"/>
        <scheme val="minor"/>
      </rPr>
      <t xml:space="preserve">Przedmiot operacji: </t>
    </r>
    <r>
      <rPr>
        <sz val="10"/>
        <rFont val="Calibri"/>
        <family val="2"/>
        <charset val="238"/>
        <scheme val="minor"/>
      </rPr>
      <t xml:space="preserve">Przedmiotem operacji jest organizacja dwóch 4-dniowych szkoleń z zakresu marketingu w internecie, sprzedaży w internecie, profesjonalnego wykorzystania socjal media do promocji. Będą one dostosowane do potrzeb odbiorców i realizowane poprzez aktywne formy sprzyjające nabywaniu konkretnych praktycznych umiejętności. Podczas warsztatów uczestnicy nabędą wiedzę na temat tworzenia oferty sprzedaży internetowej dotyczących wytarzania naturalnych produktów żywnościowych oraz usług turystycznych opartych o naturalne zasoby.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temacie 6; Promocja jakości życia na wsi lub promocja wsi jako miejsca do życia i rozwoju zawodowego; Wspieranie rozwoju społeczeństwa cyfrowego na obszarach wiejskich przez podnoszenie poziomu wiedzy w tym zakresie.</t>
    </r>
  </si>
  <si>
    <t>2/30</t>
  </si>
  <si>
    <t>Grupę docelową stanowić będą mieszkańcy obszarów wiejskich z województwa podlaskiego,  z terenów gminy Boćki i gminy Nowogród.</t>
  </si>
  <si>
    <t>SD Solutions Daniel Prokopiuk</t>
  </si>
  <si>
    <t xml:space="preserve">                                       ul. Łącznikowa 26c/2, 15-163 Białystok</t>
  </si>
  <si>
    <t>Organizacja wyjazdu studyjnego na Podlasie - poznanie dobrych praktyk w zakresie rozwoju lokalnego</t>
  </si>
  <si>
    <t>Celem operacji jest aktywizacja mieszkańców oraz pozyskanie wiedzy w zakresie możliwości rozwoju lokalnego na bazie dobrych praktyk  innych regionów kraju. Operacja realizowana będzie poprzez organizację wizyty studyjnej na Podlasie, która pozwoli na nawiązanie nowych kontaktów i stanie się inspiracją dla uczestników do lepszego wykorzystania zasobów przyrodniczych i kulturowych w rozwoju  regionu Szwajcarii Kaszubskiej.</t>
  </si>
  <si>
    <t>Stowarzyszenie Turystyczne Kaszuby</t>
  </si>
  <si>
    <t>ul. Klasztorna 1, 83-300 Kartuzy</t>
  </si>
  <si>
    <t>Smaki Suwalszczyzny - inspiracje z podlaskiego Szlaku Kulinarnego</t>
  </si>
  <si>
    <t>Celem operacji jest aktywizacja mieszkańców na rzecz wzrostu znaczenia produktu regionalnego/lokalnego oraz certyfikacji żywności jako narzędzia poprawy konkurencyjności obszaru oraz upowszechnienie aktualnej wiedzy oraz wymiana doświadczeń i wzrost umiejętności praktycznych. Operacja realizowana będzie poprzez organizację wyjazdu studyjnego na Suwalszczyznę. Wyjazd   będzie okazją do pozyskania wiedzy z zakresu produktów lokalnych i tradycyjnych, promocji przetwórstwa lokalnego, realizacji działań mających na celu stworzenie i wypromowanie rozpoznawalnej marki.</t>
  </si>
  <si>
    <t>Lepszy przykład niż wykład - wizyta studyjna w Toskanii</t>
  </si>
  <si>
    <t>Celem operacji jest transfer innowacyjnych rozwiązań, nabycie praktycznej wiedzy w zakresie komercjalizacji produktów tradycyjnych i regionalnych, w tym produktów wytwarzanych w ramach systemów jakości oraz przetwórstwa na przykładzie rozwiązań wdrożonych w Toskanii. Organizacja wizyty studyjnej do Toskanii przyczyni się do poznania sprawdzonych przykładów w zakresie przetwórstwa, sprzedaży i ochrony przez zafałszowaniem produktu ze znakiem jakości oraz form kooperacji na rzecz rozwoju przedsiębiorczości. Operacja posłuży również w nawiązaniu bezpośrednich kontaktów oraz nawiązaniu współpracy z partnerami ze strony włoskiej.</t>
  </si>
  <si>
    <t>Gminny Ośrodek Kultury Sportu i Rekreacji w Chmielnie</t>
  </si>
  <si>
    <t>Pszczółkowskie Forum Pszczelarskie - Miodowy BEE'znes</t>
  </si>
  <si>
    <t xml:space="preserve">Celem operacji jest zapewnienie transferu wiedzy i promocja zdrowego trybu życia na wsi oraz zwiększenie dbałości o środowisko szczególnie wśród dzieci i młodzieży oraz zwiększenie poziomu innowacyjności i dochodowości tradycyjnych gałęzi produkcji rolnej na przykładzie pszczelarstwa. Realizacja operacji umożliwi i wymianę wiedzy pomiędzy jej uczestnikami, zwiększy liczbę zainteresowanych stron w proces rozwoju lokalnego pszczelarstwa co wpłynie na rozwój przedsiębiorczości i podniesie identyfikowalność lokalną mieszkańców gminy.  </t>
  </si>
  <si>
    <t>warsztat, konferencja, konkurs</t>
  </si>
  <si>
    <t xml:space="preserve">mieszkańcy województwa pomorskiego, w tym głównie gminy Pszczółki </t>
  </si>
  <si>
    <t>Gmina Pszczółki</t>
  </si>
  <si>
    <t>ul. Pomorska 18, 83-032 Pszczółki</t>
  </si>
  <si>
    <t>III Pomorska Spartakiada Kulturalno- Rekreacyjna Kół Gospodyń Wiejskich</t>
  </si>
  <si>
    <t xml:space="preserve">Celem operacji jest integracja środowiska wiejskiego poprzez prezentację aktywności, talentów kół gospodyń wiejskich z województwa pomorskiego. Operacja realizowana będzie poprzez organizację olimpiady kulturalno-sportowej – spartakiady. Spartakiada stanie się platformą wymiany wiedzy i doświadczenia pomiędzy podmiotami uczestniczącymi w rozwoju obszarów wiejskich i wyłoni najaktywniejsze koła na Pomorzu.
</t>
  </si>
  <si>
    <t>Szlaki rowerowe Kaszubskiej Marszruty jako miejsca przyjazne rowerzystom</t>
  </si>
  <si>
    <t>Celem operacji jest zwiększenie udziału podmiotów publicznych, organizacji pozarządowych oraz podmiotów turystycznych we wdrażaniu inicjatyw na rzecz rozwoju obszarów wiejskich. Wzmocnienie i rozszerzenie kontaktów trzech sektorów przyczyni się do rozwoju gospodarczego dotyczącego turystyki rowerowej na obszarach wiejskich poprzez podniesienie standardu obsługi turystów rowerowych i nadawanie podmiotom wyróżniającym się jakością świadczenia usług tytułu Miejsca Przyjaznego Rowerzystom.</t>
  </si>
  <si>
    <t>liczba seminarium</t>
  </si>
  <si>
    <t>mieszkańcy powiatu chojnickiego, w tym przedstawiciele: jst, branży turystycznej, organizacji pozarządowych oraz mieszkańcy województwa pomorskiego i turyści</t>
  </si>
  <si>
    <t>Powiat Chojnicki</t>
  </si>
  <si>
    <t>ul. 31 Stycznia 56, 89-600 Chojnice</t>
  </si>
  <si>
    <t>liczba uczestników seminarium</t>
  </si>
  <si>
    <t>liczba opracowanych logotypów</t>
  </si>
  <si>
    <t>Ekoakcja w Gminie Dębnica Kaszubska</t>
  </si>
  <si>
    <t xml:space="preserve">Celem projektu jest zwiększenie świadomości mieszkańców dotyczącej odpadów i ich wpływu na otaczające nas środowisko oraz nabycie wiedzy i umiejętności zmierzających do racjonalnego gospodarowania odpadami, ich segregowania, ponownego wykorzystania oraz minimalizacji ich wytwarzania. Przedmiotem operacji jest zorganizowanie kampanii edukacyjnej podnoszącej świadomość mieszkańców w zakresie gospodarowania odpadami. Zwiększenie świadomości i aktywności mieszkańców  wpłynie na wielopłaszczyznowy rozwój obszarów wiejskich na terenie gminy Dębnica Kaszubska.  </t>
  </si>
  <si>
    <t>liczba imprez plenerowych (piknik edukacyjny)</t>
  </si>
  <si>
    <t>ul. Antoniego Kani 16a, 76-248 Dębnica Kaszubska</t>
  </si>
  <si>
    <t>liczba uczestników imprez plenerowych</t>
  </si>
  <si>
    <t xml:space="preserve">Celem operacji jest upowszechnienie wiedzy z zakresu zasobów przyrodniczych, kulturowych oraz atrakcji turystycznych gminy Somonino. Operacja realizowana będzie poprzez organizacje warsztatów terenowych na szlakach rekreacyjnych – rowerowych, konkursu na opracowanie planu spaceru rodzinnego obejmującego ciekawe miejsca gminy Somonino,   przeprowadzeniem badań/analiz szlaków   turystycznych przebiegających przez gminę Somonino oraz wydaniem publikacji w postaci map.   Działania zaproponowane w ramach operacji przyczynią się do promocji ruchu turystycznego gminy i okolic oraz zwiększą zaangażowanie mieszkańców w działania na rzecz lokalnego rozwoju.   </t>
  </si>
  <si>
    <t>szkolenie, publikacja, badania/analizy, konkurs</t>
  </si>
  <si>
    <t>mieszkańcy województwa pomorskiego, głównie gminy Somonino</t>
  </si>
  <si>
    <t>ul. Ceynowy 21, 83-314 Somonino</t>
  </si>
  <si>
    <t>Marka lokalna Ziemi Człuchowskiej szansą na rozwój i promocję obszarów wiejskich - organizacja cyklu spotkań dotyczących tworzenia i funkcjonowania marki lokalnej regionu</t>
  </si>
  <si>
    <t>Celem operacji jest zwiększenie wiedzy mieszkańców powiatu człuchowskiego z zakresu tworzenia i funkcjonowania marki lokalnej regionu oraz możliwości rozwojowych jakie daje dla regionu, a także włączenie lokalnej społeczności w proces wdrożenia inicjatywy jaką jest wypracowanie i uruchomienie certyfikacji lokalnych produktów i usług w ramach marki  lokalnej. Konsekwencją działań zaplanowanych w ramach realizacji operacji będzie przygotowanie koncepcji marki lokalnej dla regionu wraz z opracowaniem planu jej wdrożenia.</t>
  </si>
  <si>
    <t>ul. Ogrodowa 26, 77-310 Debrzno</t>
  </si>
  <si>
    <t>liczba koncepcji marki</t>
  </si>
  <si>
    <t>Pomorska Wojewódzka Wystawa Zwierząt Hodowlanych w Lubaniu</t>
  </si>
  <si>
    <t>Celem operacji jest zwiększenie udziału zainteresowanych stron we wdrażaniu inicjatyw na rzecz rozwoju obszarów wiejskich poprzez organizację wystawy zwierząt hodowlanych. Operacja  umożliwi nabycie wiedzy i umiejętności praktycznych związanych z hodowlą zwierząt, pracami hodowlanymi w gospodarstwie rolnym oraz wiedzy w zakresie zachowania różnorodności genetycznej zwierząt i postępów hodowlanych.</t>
  </si>
  <si>
    <t>wystawa, konkurs, publikacja</t>
  </si>
  <si>
    <t>ul. Tadeusza Maderskiego 3, Lubań 83-422 Nowy Barkoczyn</t>
  </si>
  <si>
    <t>liczba dni wystawy</t>
  </si>
  <si>
    <t>liczba wystawców (hodowców)</t>
  </si>
  <si>
    <t>liczba uczestników wystawy</t>
  </si>
  <si>
    <t>Jesienna Wystawa Zwierząt Hodowlanych w Lubaniu</t>
  </si>
  <si>
    <t>VI Ogólnopolski Młodzieżowy Czempionat Koni Sztumskich - Wystawa Specjalistyczna</t>
  </si>
  <si>
    <t xml:space="preserve">Celem operacji jest przeszkolenie hodowców koni z zakresu oceny użytkowości koni sztumskich kwalifikowanych do programów zasobów genetycznych, ukazanie w ramach wystawy zwierząt postępu hodowlanego oraz nabycie wiedzy i umiejętności praktycznych związanych z hodowlą zwierząt na przykładzie koni rasy polski koń zimnokrwisty w typie sztumskim przez  uczestników konkursu "Młody hodowca". Realizacja operacji umożliwi wymianę fachowej wiedzy i doświadczeń, a także wskaże możliwości stosowania praktycznych rozwiązań w pracach hodowlanych.  </t>
  </si>
  <si>
    <t xml:space="preserve">liczba uczestników konkursów </t>
  </si>
  <si>
    <t>Organizacja cyklu warsztatów artystyczno-rękodzielniczych</t>
  </si>
  <si>
    <t>Celem operacji jest upowszechnienie wiedzy i dobrych praktyk w zakresie optymalizacji wykorzystania przez mieszkańców obszarów wiejskich  zasobów środowiska naturalnego. Operacja będzie realizowana  poprzez organizację warsztatów artystyczno - rękodzielniczych. Organizacja warsztatów pozwoli uczestnikom pozyskać umiejętności  dotyczące optymalnego wykorzystania zasobów naturalnych i kulturowych regionu, co wpłynie na zwiększenie aktywności mieszkańców i  poprawę jakości życia na obszarach wiejskich.</t>
  </si>
  <si>
    <t>mieszkańcy powiatu kartuskiego i gminy Przywidz</t>
  </si>
  <si>
    <t>Celem operacji jest aktywizacja młodych mieszkańców gminy Morzeszczyn na rzecz podejmowania inicjatyw w zakresie rozwoju obszarów wiejskich, w tym kreowania miejsc pracy na terenach wiejskich w oparciu o lokalne zasoby. Zaplanowana w ramach operacji wizyta studyjna w wioskach tematycznych pozwoli  zapoznać się z zasadami tworzenia i funkcjonowania przedsiębiorstwa społecznego, co umożliwi uczestnikom podjąć działań zmierzających do wprowadzenia podobnych rozwiązań w swoim otoczeniu.</t>
  </si>
  <si>
    <t>liczba wizyt studyjnych</t>
  </si>
  <si>
    <t>Gminny Ośrodek Kultury w  Morzeszczynie</t>
  </si>
  <si>
    <t>ul. Kociewska 12, 83-132 Morzeszczyn</t>
  </si>
  <si>
    <t>liczba uczestników wizyt studyjnych</t>
  </si>
  <si>
    <t>V Festiwal Truskawek Kaszubskich</t>
  </si>
  <si>
    <t>Celem operacji jest  zwiększenie zainteresowania producentów rolnych produktem regionalnym "truskawka kaszubska" wytwarzanego w ramach systemu jakości żywności ChOG poprzez organizację plenerowej imprezy tematycznej związanej z tradycja truskawkowych dożynek. Realizacja operacji pozwoli na przekazanie informacji o możliwościach, zasadach i korzyściach wynikających z przystępowania do systemów jakości żywności, zwiększy  świadomość konsumentów w zakresie cech odróżniających certyfikowane truskawki kaszubskie, co wpłynie na zwiększenie poziomu identyfikowalności produktu.</t>
  </si>
  <si>
    <t>rolnicy i mieszkańcy województwa pomorskiego, turyści</t>
  </si>
  <si>
    <t>liczba wystawców imprezy plenerowej</t>
  </si>
  <si>
    <t>liczba uczestników imprezy plenerowej</t>
  </si>
  <si>
    <t>Organizacja powiatowych targów rolniczych - Słupskie Pokopki 2021</t>
  </si>
  <si>
    <t>Operacja ma na celu prezentację osiągnięć i wymiana doświadczeń w zakresie rolnictwa i przetwórstwa rolnego, sprzedaż produktów rolnych, umożliwienie szukania nowych rynków zbytu dla małych gospodarstw oraz firm związanych z branżą rolniczą, a także prezentacja wystawców promujących dawną kulturę wiejską – rękodzielników. Operacja zostanie zrealizowana poprzez organizację wydarzenia plenerowego -  targów, podczas których zaprezentowane zostaną produkty rolne głownie producentów ziemniaków, produkty lokalne (miody, sery, soki)  oraz wyroby rękodzielnicze. Organizacja wydarzenia pobudzi mieszkańców powiatu słupskiego w tym głownie słupskich rolników do rozwoju gospodarczego oraz do rozwoju inicjatyw służących ożywieniu i pielęgnacji produkcji rolniczej oraz tradycji i kultury na szczeblu lokalnym.</t>
  </si>
  <si>
    <t>liczba wystawców</t>
  </si>
  <si>
    <t>Centrum Edukacji Regionalnej</t>
  </si>
  <si>
    <t>ul. Szarych Szeregów 14B, 76-200 Słupsk</t>
  </si>
  <si>
    <t>liczba dni targowych</t>
  </si>
  <si>
    <t xml:space="preserve">liczba uczestników targów </t>
  </si>
  <si>
    <t>Naturalna aktywizacja w Motarzynie</t>
  </si>
  <si>
    <t>Celem projektu jest aktywizacja młodego pokolenia mieszkańców gminy Dębnica Kaszubska, zwiększenie integracji lokalnej społeczności, włączenie osób zagrożonych wykluczeniem w życie społeczne oraz  rozwój lokalnych inicjatyw. Uczestnicy wezmą udział w warsztatach podczas których zdobędą wiedzę m.in. na temat tworzenia naturalnych ogrodów warzywnych i kwiatowych. Wspólny udział w zajęciach  warsztatowych umożliwi uczestnikom nabycie nowych umiejętności, wzajemne poznanie się i zrozumienie, co w konsekwencji prowadzić będzie do integracji lokalnej społeczności.</t>
  </si>
  <si>
    <t>uczniowie szkół podstawowych oraz podopieczni Środowiskowego Domu Samopomocy z gminy Dębnica Kaszubska</t>
  </si>
  <si>
    <t>ul. Ks. Antoniego Kani 16a, 76-248 Dębnica Kaszubska</t>
  </si>
  <si>
    <t>Dożynki 2021 - Aktywizacja i integracja mieszkańców Gminy Słupsk</t>
  </si>
  <si>
    <t>Głównym celem operacji jest aktywizacja i budowanie tożsamości lokalnej mieszkańców poprzez kultywowanie i pielęgnowanie tradycji, zwyczajów ludowych prezentowanych podczas organizowanych dożynek, a także zaprezentowanie możliwości związanych z lokalną produkcją rolną, w tym produktami regionalnymi. Organizacja wydarzenia promującego lokalną aktywność, w tym twórczość kulturalną i artystyczną oraz wykorzystanie lokalnego dziedzictwa kultury i tradycji ludowej zmotywuje mieszkańców gminy Słupsk do rozwoju inicjatyw służących ożywieniu i pielęgnacji produkcji rolniczej, tradycji i kultury na szczeblu lokalnym.</t>
  </si>
  <si>
    <t>mieszkańcy gminy Słupsk</t>
  </si>
  <si>
    <t>Centrum Kultury i Biblioteka Publiczna Gminy Słupsk</t>
  </si>
  <si>
    <t>ul. Główna 65, 76-200 Głobino</t>
  </si>
  <si>
    <t>Powrót do korzeni szansą na rozwój i aktywizację mieszkańców gminy Damnica i Główczyce</t>
  </si>
  <si>
    <t>Celem operacji jest podniesienie kwalifikacji oraz pobudzenie aktywności mieszkańców gmin Damnica i Główczyce do tworzenia nowych kierunków ich rozwoju  poprzez organizację warsztatów rękodzielniczych. Nabyte przez uczestników umiejętności przyczynią się do stworzenia bazy rękodzielników, z nastawieniem na rozwój unikatowych zawodów, a tym samym pozwolą na pobudzenie aktywności i budowanie więzi społecznej oraz rozwój i promocję gmin.</t>
  </si>
  <si>
    <t>mieszkańcy gmin: Damnica i Główczyce</t>
  </si>
  <si>
    <t>Centrum Edukacji i Kultury w Damnicy</t>
  </si>
  <si>
    <t>ul. Witosa 13, 76-231 Damnica</t>
  </si>
  <si>
    <t>Akademia Młodego Pszczelarza</t>
  </si>
  <si>
    <t xml:space="preserve">Głównym celem operacji jest popularyzacja wiedzy na temat różnorodności biologicznej i zagadnień związanych z rolą owadów, głównie pszczół w ekosystemach związanych z rolnictwem. Operacja będzie realizowana poprzez organizację warsztatów z pszczelarstwa, warsztatów z urządzania ogródka miododajnego, wizyty studyjnej oraz pikniku. Zaplanowane działania zwrócą uwagę młodych ludzi na procesy zachodzące w ekosystemach oraz będą kształtować pozytywne dla środowiska naturalnego postawy i zachowania. </t>
  </si>
  <si>
    <t>warsztaty, wyjazd studyjny, impreza plenerowa</t>
  </si>
  <si>
    <t>młodzież z obszarów produkcji truskawek kaszubskich w województwie pomorskim</t>
  </si>
  <si>
    <t>Celem operacji jest zaktywizowanie mieszkańców wsi poprzez  zainteresowanie podjęciem inicjatywy związanej z rozwijaniem rolnictwa społecznego na obszarach wiejskich, które pozwoli na rozwój usług opiekuńczych na poziomie lokalnym. Działania te realizowane w formie konferencji oraz filmów promocyjnych przyczynią się do rozpropagowania idei tworzenia gospodarstw opiekuńczych na terenach wiejskich, co w konsekwencji pozwoli rozwiać problemy związane z opieką i wyłączeniem społecznym i  przyczyni się do rozwoju przedsiębiorczości na obszarach wiejskich.</t>
  </si>
  <si>
    <t>informacje i publikacje w internecie, konferencja</t>
  </si>
  <si>
    <t>liczba publikacji w internecie (film)</t>
  </si>
  <si>
    <t>rolnicy, doradcy z województwa pomorskiego</t>
  </si>
  <si>
    <t>liczba stron, na których zostanie zamieszczona publikacja</t>
  </si>
  <si>
    <t>liczba uczestników konferencji/w tym liczba doradców</t>
  </si>
  <si>
    <t>30/15</t>
  </si>
  <si>
    <t>Na wsi naturalnie! - eko-mieszkańcy Gminy Debrzno</t>
  </si>
  <si>
    <t>Głównym celem operacji jest aktywizacja mieszkańców gminy Debrzno  do działań na rzecz rozwoju środowiska lokalnego poprzez realizację cyklu szkoleń, warsztatów, wyjazdu studyjnego, a także popularyzowanie wiedzy na temat gminy Debrzno w zakresie rodzimej flory i fauny, miejscowych tradycji, kultury oraz historii regionu.</t>
  </si>
  <si>
    <t>mieszkańcy miasta i gminy Debrzno</t>
  </si>
  <si>
    <t>Stowarzyszenie "Na Rzecz Rozwoju Miasta i Gminy Debrzno"</t>
  </si>
  <si>
    <t>Konkurs AKTYWNE SOŁECTWO w koncepcji INTELIGENTNYCH WIOSEK</t>
  </si>
  <si>
    <t xml:space="preserve">Celem operacji jest promocja dobrych praktyk zrealizowanych w latach 2018-2020 wpisujących się w koncepcję inteligentnych wiosek, w zakresie aktywizacji lokalnego społeczeństwa na rzecz podejmowania inicjatyw służących włączeniu społecznemu oraz podejmowania partnerstw międzysektorowych na obszarze działania lokalnej grupy działania „Bursztynowy Pasaż” poprzez organizacje konkursu. </t>
  </si>
  <si>
    <t>sołtysi,  rady sołeckie oraz członkowie lokalnych organizacji społecznych z terenu gmin Gniewino i Wejherowo</t>
  </si>
  <si>
    <t>Stowarzyszenie "Bursztynowy Pasaż" Lokalna Grupa Działania</t>
  </si>
  <si>
    <t>ul. Szkolna 3, 84-250 Gniewino</t>
  </si>
  <si>
    <t>Turystyka na kaszubskiej wsi - prezentacja dobrych praktyk na przykładach z Gminy Chmielno</t>
  </si>
  <si>
    <t>Celem operacji jest wpieranie włączenia społecznego młodej generacji osób zamieszkujących na obszarach wiejskich województwa pomorskiego oraz wsparcie rozwoju gospodarczego poprzez zidentyfikowanie zasobów turystyki wiejskiej i projektów zrealizowanych z udziałem środków unijnych na terenie gminy Chmielno oraz prezentację dobrych praktyk sprzyjających poprawie jakości życia na wsi i promocji wsi jako miejsca do życia i rozwoju zawodowego w kontekście polityki rozwoju obszarów wiejskich. Zaplanowane w ramach operacji działania zwiększą zainteresowanie możliwościami wykorzystania funduszy unijnych na obszarach wiejskich województwa pomorskiego.</t>
  </si>
  <si>
    <t>mieszkańcy województwa pomorskiego, w tym głównie gminy Chmielno</t>
  </si>
  <si>
    <t>liczba audycji telewizyjnych</t>
  </si>
  <si>
    <r>
      <t xml:space="preserve">Upowszechnianie podejścia LEADER w woj. śląskim na przykładzie działalności śląskich LGD. </t>
    </r>
    <r>
      <rPr>
        <sz val="12"/>
        <rFont val="Calibri"/>
        <family val="2"/>
        <charset val="238"/>
        <scheme val="minor"/>
      </rPr>
      <t>Film informacyjno-szkoleniowy.</t>
    </r>
  </si>
  <si>
    <t>Celem operacji jest realizacja krótkiego filmu animowanego, którego tematem będą w szczególności: podejście LEADER w woj. śląskim, ogólna charakterystyka LGD, przykłady wybranych, ciekawych przedsięwzięć zrealizowanych w woj. śląskim przez LGD (dotyczących np. aktywizacji mieszkańców, wspierania rozwoju przedsiębiorczości, promocji wsi, wykorzystania potencjału ekonomicznego, społecznego i środowiskowego danego obszaru). Przedmiotem operacji jest produkcja i opublikowanie w internecie animowanego filmu informacyjno-szkoleniowego.  Tematy operacji: 1, 7, 8, 12.</t>
  </si>
  <si>
    <t>Liczba informacji/publikacji w internecie;                                                   Liczba stron internetowych, na których została zamieszczona informacja/publikacja;                         Liczba odwiedzin strony internetowej</t>
  </si>
  <si>
    <t>1; 14; 4000</t>
  </si>
  <si>
    <t>Bezpośrednia grupa docelowa to przedstawiciele 14 Lokalnych Grup Działania z terenu województwa śląskiego (pracownicy biur, zarządy). Pośrednia grupa docelowa to aktualni i przyszli (potencjalni) beneficjenci 14 LGD oraz ich partnerzy, jst będące członkami LGD oraz przedstawiciele innych LGD krajowych oraz  zagranicznych w ramach działań związanych z sieciowaniem i organizowaniem szkoleń.</t>
  </si>
  <si>
    <t>Śląski Związek Gmin i Powiatów</t>
  </si>
  <si>
    <t>ul. Tadeusza Kościuszki 43/5              40-048 Katowice</t>
  </si>
  <si>
    <t>LEADER szansą rozwoju obszarów wiejskich w perspektywie finansowej 2014-2020</t>
  </si>
  <si>
    <t>Celem operacji jest wzrost poziomu wiedzy uczestników szkolenia na temat inicjatywy LEADER jako szansy rozwoju obszarów wiejskich w perspektywie finansowej 2014-2020. Przedmiotem operacji jest organizacja szkolenia. Tematy operacji: 6, 7, 8, 11.</t>
  </si>
  <si>
    <t>Liczba szkoleń/seminariów/warsztatów/spotkań;                                                    Liczba uczestników/ w tym: liczba przedstawicieli LGD/liczba doradców</t>
  </si>
  <si>
    <t>1; 30/2/0</t>
  </si>
  <si>
    <t>Mieszkańcy Gminy Pilica, stowarzyszenia i organizacje pozarządowe z województwa śląskiego oraz instytucje działające na rzecz rozwoju obszarów wiejskich z terenu województwa śląskiego.</t>
  </si>
  <si>
    <t>ul. Żarnowiecka 46a                                  42-436 Pilica</t>
  </si>
  <si>
    <t>"Leader - sukcesy dzisiaj  i możliwości jutra" kongres liderów kształtujących rozwój obszarów wiejskich LGD "Razem na wyżyny"</t>
  </si>
  <si>
    <t>Celem operacji jest wymiana wiedzy i doświadczeń pomiędzy lokalnymi liderami uczestniczącymi w rozwoju obszarów wiejskich oraz wymiana i rozpowszechnianie rezultatów działań organizacji pozarządowych na rzecz tego rozwoju. Przedmiotem operacji jest organizacja kongresu liderów kształtujących rozwój obszarów wiejskich LGD "Razem na wyżyny". Tematy operacji: 1, 10, 11, 12.</t>
  </si>
  <si>
    <t>Konferencja/ kongres</t>
  </si>
  <si>
    <t>Liczba konferencji/kongresów;                                          Liczba uczestników, w tym: liczba gości zagranicznych/przedstawicieli LGD/ doradców</t>
  </si>
  <si>
    <t>1; 70/0/30/0</t>
  </si>
  <si>
    <t>Przedstawiciele organizacji pozarządowych z terenu gmin LGD ,,Razem na wyżyny” tj. Dąbrowa Zielona, Kłomnice, Kruszyna, Kłomnice, Miedźno, Rędziny oraz członkowie Stowarzyszenia ,,Razem na wyżyny”, przedstawiciele samorządów gminnych, a także przedstawiciele instytucji związanych z rozwojem obszarów wiejskich.</t>
  </si>
  <si>
    <t>Stowarzyszenie "Razem na wyżyny"</t>
  </si>
  <si>
    <t>ul. Cicha 72                                    42-233 Mykanów</t>
  </si>
  <si>
    <t>Wystawa Zwierząt Hodowlanych 2021</t>
  </si>
  <si>
    <t>Celem operacji jest wspieranie transferu wiedzy i innowacji w rolnictwie, leśnictwie i na obszarach wiejskich poprzez upowszechnianie wiedzy w zakresie korzyści wynikających z zachowania różnorodności genetycznej zwierząt oraz popularyzacje najbardziej wydajnych ras zwierząt i zarazem najbardziej dostoswanych do lokalnych warunków. Przedmiotem operacji jest wystawa zwierząt hodowlanych oraz audycje w telewizji. Tematy operacji: 2, 5, 10.</t>
  </si>
  <si>
    <t>Liczba targów/ imprez plenerowych/ wystaw;                   Szacowana liczba uczestników targów/ imprez plenerowych/ wystaw</t>
  </si>
  <si>
    <t>1; 900</t>
  </si>
  <si>
    <t>Hodowcy bydła mięsnego, hodowcy koni, hodowcy owiec, pszczelarze, rolnicy, zwłaszcza ci zajmujący się produkcją zwierzęcą, osoby, które są jednocześnie członkami i przedstawicielami branżowych związków, przedstawiciele instytucji naukowo – badawczych np. Uczelni Wyższych, Instytutów naukowych, uczniowie, studenci i doktoranci szkół o profilu rolniczym, specjaliści z Ośrodka Doradztwa Rolniczego, mieszkańcy obszarów wiejskich, przedstawiciele Izb Rolniczych, przedstawiciele ARiMR, KOWR, Wojewódzkiego Zakładu Weterynarii, zwiedzający XXX Krajową Wystawę Rolniczą oraz uczestnicy Ogólnopolskich Dożynek Jasnogórskich.</t>
  </si>
  <si>
    <t>ul. Kard. Wyszyńskiego 70/126                                       42-200 Częstochowa</t>
  </si>
  <si>
    <t>Liczba audycji/ programów/ spotów w radiu i telewizji;          Łączna liczba osób oglądających program w telewizji oraz słuchaczy radiowych</t>
  </si>
  <si>
    <t>1; 1 000 000</t>
  </si>
  <si>
    <t>10; 200 000</t>
  </si>
  <si>
    <t>Biuletyny i broszury szansą podniesienia efektywności i opłacalności produkcji roślinnej</t>
  </si>
  <si>
    <t>Celem operacji jest dostarczenie informacji służbom doradczym oraz instytucjom obsługującym  sektor rolny na temat najlepszych odmian gatunków roślin uprawnych w woj. śląskim. Przedmiotem operacji jest opracowanie i wydanie biuletynu oraz broszury. Tematy operacji: 4, 5, 7, 12.</t>
  </si>
  <si>
    <t>Publikacja/ materiał drukowany</t>
  </si>
  <si>
    <t>Liczba tytułów publikacji/ materiałów drukowanych</t>
  </si>
  <si>
    <t xml:space="preserve">Producenci rolni, doradztwo rolnicze, firmy handlowo-nasienne, instytucje obsługujące sektor rolny w woj. śląskim. </t>
  </si>
  <si>
    <t>ul. Wiejska 25                     44-180 Pawłowice</t>
  </si>
  <si>
    <t>Dobre praktyki pszczelarskie w odniesieniu do Apiturizmu i Apiterapii w kraju i za granicą</t>
  </si>
  <si>
    <t>Celem operacji jest ułatwianie wymiany wiedzy pomiędzy podmiotami uczestniczącymi w rozwoju obszarów wiejskich oraz wymiana i rozpowszechnianie rezultatów działań na rzecz tego rozwoju z zakresu pszczelarstwa i promocji produktów pszczelich połączonych z pszczelą turystyką. Przedmiotem operacji jest organizacja wyjazdu studyjnego. Tematy operacji: 4, 7, 8.</t>
  </si>
  <si>
    <t>Liczba wyjazdów studyjnych; Liczba uczestników/ w tym: liczba przedstawicieli LGD/ w tym: liczba doradców</t>
  </si>
  <si>
    <t>1; 30/0/0</t>
  </si>
  <si>
    <t xml:space="preserve">Grupa docelowa to osoby w wieku powyżej 18 lat, zamieszkujące na terenach wiejskich województw: łódzkiego, śląskiego i opolskiego (20 osób z woj. śląskiego, 5 osób z woj. łódzkiego oraz 5 osób z woj. opolskiego) posiadające pasiekę pszczelą i zrzeszone w kole pszczelarskim. </t>
  </si>
  <si>
    <t>Regionalny Związek Pszczelarzy</t>
  </si>
  <si>
    <t>ul. Łukowa 57                           42-280 Częstochowa</t>
  </si>
  <si>
    <t>Celem operacji jest wzrost wiedzy oraz nabycie nowej wśród 45 rolników z terenu województwa śląskiego poprzez udział w przedmiotowej operacji pn.: Produkt lokalny
 i turystyczny szansą na rozwój regionu” oraz poznanie dobrych praktyk i kreatywności w zakresie przedsiębiorczości, dzięki wykorzystaniu potencjału lokalnego i walorów turystycznych w budowaniu dochodowej poza rolniczej działalności gospodarczej na przykładzie projektów zrealizowanych przez beneficjentów z terenu działania Suwalsko – Senejskiej Lokalnej Grupy Działania. Przedmiotem operacji jest wyjazd studyjny związany z tematyką produktu lokalnego i turystycznego. Tematy operacji: 7, 12.</t>
  </si>
  <si>
    <t xml:space="preserve">Liczba wyjazdów studyjnych; Liczba uczestników/ w tym: liczba przedstawicieli LGD/ w tym: liczba doradców </t>
  </si>
  <si>
    <t>1; 45/0/0</t>
  </si>
  <si>
    <t xml:space="preserve">Mieszkańcy obszarów wiejskich z terenu województwa śląskiego: rolnicy, członkowie samorządu rolniczego, osoby aktywne w środowisku wiejskim (liderzy), aktywnie współpracujące z innymi rolnikami, które zdobytą wiedzą podzielą się z innymi zainteresowanymi.  </t>
  </si>
  <si>
    <t xml:space="preserve">Śląska Izba Rolnicza </t>
  </si>
  <si>
    <t>ul. Parkowa 20                      42-622 Świerklaniec</t>
  </si>
  <si>
    <t>Mali producenci - Duże możliwości - skracanie łańcucha dostaw żywności i rolniczy handel detaliczny</t>
  </si>
  <si>
    <t>Celem operacji jest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 produktów. Realizowana operacja ma na celu wzrost świadomości, pozyskania i wymiany wiedzy, poznania nowych rozwiązań, które służyć mogą producentom produktów w rozwiązywania problemów napotykanych w codziennej działalności. Przedmiotem operacji jest organizacja konferencji. Tematy operacji: 3, 6, 8, 10.</t>
  </si>
  <si>
    <t>1; 200/3/2/2</t>
  </si>
  <si>
    <t>Rolnicy z województwa śląskiego, właściciele małych gospodarstw rolnych, którzy zajmują się wytwarzaniem i sprzedażą produktów, bądź też w planach maja podjęcie tego rodzaju działalności w ramach rolniczego handlu detalicznego oraz widzą konieczność podniesienia swej wiedzy w zakresie tematycznym obejmującym konferencje.</t>
  </si>
  <si>
    <t>Śląska Izba Rolnicza</t>
  </si>
  <si>
    <t>Najlepsze inicjatywy lokalne inteligentnych sołectw w Partnerstwie Północnej Jury</t>
  </si>
  <si>
    <t>Celem operacji jest wielowymiarowa aktywizacja lokalnej społeczności, wzmocnienie integracji i kooperacji społeczności lokalnej Stowarzyszenia PPJ poprzez organizację konkursu i konferencji. Tematy operacji: 6, 8, 10, 12.</t>
  </si>
  <si>
    <t>1; 40/0/0/0</t>
  </si>
  <si>
    <t>Grupę docelową stanowią sołtysi i mieszkańcy sołectw z obszaru Stowarzyszenia "Partnerstwo Północnej Jury"  oraz lokalna społeczność, lokalni liderzy, przedsiębiorcy, rolnicy, NGO z obszaru działania PPJ, przedstawiciele władz, partnerzy.</t>
  </si>
  <si>
    <t>Stowarzyszenie Partnerstwo Północnej Jury</t>
  </si>
  <si>
    <t>ul. Szkolna 2                          42-253 Janów</t>
  </si>
  <si>
    <t xml:space="preserve">Konkurs/olimpiada </t>
  </si>
  <si>
    <t>Liczba konkursów/olimpiad                      Liczba uczestników konkursów/olimpiad</t>
  </si>
  <si>
    <t>1; 18</t>
  </si>
  <si>
    <t>Aktywni na wsi - cykl artykułów promujących inicjatywy mieszkańców województwa śląskiego podejmowane w środowisku wiejskim</t>
  </si>
  <si>
    <t>Celem operacji jest przybliżenie mieszkańcom województwa śląskiego i promocja inicjatyw mieszkańców podejmowanych w środowisku wiejskim na rzecz rozwoju gospodarczego, kulturalnego i społecznego poprzez publikacje cyklu artykułów w czasopismach regionalnych wydawanych na terenie województwa śląskiego w okresie realizacji projektu. Tematy operacji: 4, 8, 10, 12.</t>
  </si>
  <si>
    <t>Szkolenie/seminarium/warsztaty/spotkania</t>
  </si>
  <si>
    <t>Liczba szkoleń/seminariów/warsztatów/spotkań;                                             Liczba uczestników/ w tym: liczba przedstawicieli LGD/liczba doradców</t>
  </si>
  <si>
    <t>1; 50/0/0</t>
  </si>
  <si>
    <t>Rolnicy, mieszkańcy obszarów wiejskich i przedstawiciele instytucji wspierających rozwój obszarów wiejskich - mieszkańcy województwa śląskiego, czytelnicy czasopism regionalnych.</t>
  </si>
  <si>
    <t>ul. Wolności 19                           42-270 Karczewice</t>
  </si>
  <si>
    <t>Prasa</t>
  </si>
  <si>
    <t>Liczba artykułów/ wkładek/ ogłoszeń w prasie</t>
  </si>
  <si>
    <t>Tradycyjne techniki rękodzielnicze siłą Beskidów i okolic</t>
  </si>
  <si>
    <t>Celem operacji jest rozpropagowanie tradycyjnych technik rękodzielniczych, by nie popadły w zapomnienie, rozszerzenie ich na większy obszar, a przez to zachowanie dziedzictwa kulturowego Beskidów i okolic oraz umożliwienie lokalnej ludności zarobkowania na bazie nabytych umiejętności rękodzielniczych.                                                                             Przedmiotem operacja są warsztaty z haftowania i filcowania. Tematy operacji: 7, 8, 10, 12.</t>
  </si>
  <si>
    <t>Liczba szkoleń/seminariów/warsztatów/spotkań;                                         Liczba uczestników/ w tym: liczba przedstawicieli LGD/liczba doradców</t>
  </si>
  <si>
    <t>2; 20/2/2</t>
  </si>
  <si>
    <t>Członkinie Kołach Gospodyń Wiejskich, osoby chcące tworzyć rękodzieło,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</si>
  <si>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Popularyzacja dziedzictwa kulturowego, przyrodniczego i kulinarnego Złotej Krainy Pstrąga</t>
  </si>
  <si>
    <t>Celem operacji jest poprawa jakości życia na obszarach wiejskich wynikająca z rozwoju gospodarczego w gminie Janów. Dobra promocja i organizacja wydarzenia "Święta Pstrąga” promującego Złotą Krainę Pstrąga jest skierowana na zatrzymanie stałych i pozyskania nowych miłośników gminy, Jury i województwa śląskiego. Tematy operacji: 8, 11.</t>
  </si>
  <si>
    <t>Liczba targów/ imprez plenerowych/ wystaw; Szacowana liczba uczestników targów/imprez plenerowych/ wystaw</t>
  </si>
  <si>
    <t>1; 4 000 -5 000</t>
  </si>
  <si>
    <t>W przeważającej części osoby z regionu północnej Jury (powiat częstochowski, lubliniecki, zawierciański, myszkowski), jednakże wśród uczestników będzie również wielu turystów z aglomeracji śląskiej.</t>
  </si>
  <si>
    <t>Samorządowy Ośrodek Kultury i Sportu w Janowie</t>
  </si>
  <si>
    <t>ul. Częstochowska 1                              42-253 Janów</t>
  </si>
  <si>
    <t>Organizacja imprezy pn. Śląskie Święto Karpia</t>
  </si>
  <si>
    <t>Celem operacji jest organizacja imprezy pn. Śląskie Święto Karpia oraz promocja produktów i usług lokalnych oraz tradycji kulinarnej związanej z karpiem. Tematy operacji: 1, 8.</t>
  </si>
  <si>
    <t>1; 200</t>
  </si>
  <si>
    <t>Mieszkańcy, lokalni twórcy, przedsiębiorcy, organizacje pozarządowe, osoby pracujące w jst z obszaru Stowarzyszenia, turyści z całego regionu, uczniowie szkół gastronomicznych etc.</t>
  </si>
  <si>
    <t>Stowarzyszenie Rybackie "Żabi Kraj"</t>
  </si>
  <si>
    <t>ul. Mickiewicza 9                          43-430 Skoczów</t>
  </si>
  <si>
    <t>Liczba konkursów/ olimpiad; Liczba uczestników konkursów/olimpiad</t>
  </si>
  <si>
    <t>1; 9</t>
  </si>
  <si>
    <t>Wykorzystanie ziół w gospodarstwie domowym w teorii i praktyce</t>
  </si>
  <si>
    <t>Celem operacji jest przekazanie wiedzy na temat wykorzystania ziół w gospodarstwie domowym zarówno w teorii jak i w praktyce (warsztaty) osobom zamieszkującym obszary wiejskie województwa śląskiego. Tematy operacji: 4, 5, 8.</t>
  </si>
  <si>
    <t>1; 30/0/2</t>
  </si>
  <si>
    <t>Mieszkańcy obszarów wiejskich województwa śląskiego: rolnicy, ich domownicy, członkowie kół gospodyń wiejskich, członkowie stowarzyszeń działających na rzecz wsi oraz doradców rolniczych, którzy są zainteresowani poznaniem uprawy ziół i praktycznym ich wykorzystaniem w gospodarstwie domowym.</t>
  </si>
  <si>
    <t>Tradycyjne rośliny w atrakcyjnych formach - ogrody w szkle kluczem do natury</t>
  </si>
  <si>
    <t>Celem operacji jest przeszkolenie praktyczne w formie warsztatów, mieszkańców z terenu Podbeskidzia z zakresu tworzenia kompozycji z wykorzystaniem tradycyjnych roślin a tym samym rozpropagowanie na wskazanym terenie techniki zakładania mini tradycyjnych ogrodów w szklanych pojemnikach. Tematy operacji: 7, 8, 12.</t>
  </si>
  <si>
    <t>Liczba szkoleń/seminariów/warsztatów/spotkań;                                               Liczba uczestników/ w tym: liczba przedstawicieli LGD/liczba doradców</t>
  </si>
  <si>
    <t>Grupa docelowa projektu to 20 osób reprezentatywnych dla obszarów wiejskich, mogących zdobytą wiedzę i umiejętności przekazać innym, aktywnie uczestniczących w życiu wsi, mających szerokie kontakty na lokalnym obszarze.  Będą to w szczególności członkinie Kół Gospodyń Wiejskich, osoby chcące tworzyć rękodzieło w oparciu o zasoby przyrody w połączeniu z nową, atrakcyjną formą prezentacji,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</si>
  <si>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Uprawa i wykorzystanie dyni w przetwórstwie jako kierunek rozwoju gospodarstw rolnych</t>
  </si>
  <si>
    <t xml:space="preserve">Celem operacji jest wzrost wiedzy wśród 40 mieszkańców obszarów wiejskich z terenów województwa świętokrzyskiego na temat uprawy i wykorzystania dyni. Wiedza ta zachęci rolników do uprawy dyni. Ważnym elementem operacji będzie wizyta grupy (40osób) na dyniowej farmie i pozyskanie wiedzy na temat pozyskiwania sadzonek, uprawy, wykorzystania, przetwarzania i skupu dyni.  Z analiz i obserwacji prowadzimy w terenie i środowiskach wiejskich wynika, że dokładnie takie jest zapotrzebowanie na podniesienie wiedzy z zakresu uprawy dyni. Działania te wpisują się w cele KSOW, szczególnie Cel 1. Zwiększenie udziału zainteresowanych stron we wdrażaniu inicjatyw na rzecz rozwoju obszarów wiejskich. Jednocześnie realizacja operacji zachęci do działania i pozwoli na wykorzystanie potencjału tkwiącego w mieszkańcach wsi w nadchodzącej przyszłości.    </t>
  </si>
  <si>
    <t>Warsztaty/       szkolenie, wyjazd studyjny</t>
  </si>
  <si>
    <t>liczba uczestników warsztatów/         szkolenia, wyjazdu studyjnego</t>
  </si>
  <si>
    <t xml:space="preserve">Grupą docelową będzie 40 mieszkańców obszarów wiejskich z terenu województwa świętokrzyskiego. Będą to rolnicy, osoby aktywne w środowisku wiejskim, zainteresowane, otwarcie współpracujące z innymi rolnikami, które dalej przekażą wiedzę w terenie.  
</t>
  </si>
  <si>
    <t>Zastosowanie topinamburu w gospodarstwie rolnym i domowym</t>
  </si>
  <si>
    <t>Celem operacji jest  zwiększenie wiedzy wśród 50 mieszkańców obszarów wiejskich terenów województwa świętokrzyskiego na temat uprawy topinamburu oraz możliwości pozyskania dla niego rynków zbytu. Wiedza ta zachęci rolników do uprawy topinamburu, oraz do zagospodarowania trudnych w uprawie terenów rolniczych. Ważnym elementem operacji będą warsztaty kulinarne poprowadzone przez Koło Gospodyń Wiejskich. Z obserwacji jakie prowadzimy w terenie i środowiskach wiejskich wynika, że dokładnie takie jest zapotrzebowanie na podniesienie wiedzy z zakresu uprawy topinamburu.</t>
  </si>
  <si>
    <t>Warsztaty, wyjazd studyjny</t>
  </si>
  <si>
    <t>liczba uczestników warsztatów, wyjazdu studyjnego</t>
  </si>
  <si>
    <t xml:space="preserve">Grupą docelową będzie 50 mieszkańców obszarów wiejskich z terenu województwa świętokrzyskiego. Będą to osoby aktywne w środowisku wiejskim, zainteresowane, otwarcie współpracujące z innymi rolnikami, które dalej przekażą wiedzę w terenie. </t>
  </si>
  <si>
    <t>Agro fotowoltaika wyzwaniem dla rolnictwa</t>
  </si>
  <si>
    <t>Celem operacji jest zwiększenie wiedzy wśród 40 mieszkańców obszarów wiejskich terenów województwa świętokrzyskiego na temat instalacji fotowoltaicznych w gospodarstwach rolnych. Koszty oraz przebieg montażu. Wiedza ta zachęci rolników do montażu instalacji fotowoltaicznych, oraz do zagospodarowania trudnych w uprawie terenów rolniczych. Ważnym elementem operacji będzie konferencja oraz wyjazd studyjny, który przybliży teorię oraz praktykę uczestnikom projektu. Z obserwacji jakie prowadzimy w terenie i środowiskach wiejskich wynika, że dokładnie takie jest zapotrzebowanie na podniesienie wiedzy z zakresu agro fotowoltaiki.</t>
  </si>
  <si>
    <t xml:space="preserve">Konferencja </t>
  </si>
  <si>
    <t>Liczba uczestników konferencji</t>
  </si>
  <si>
    <t xml:space="preserve">Grupą docelową będzie 40 mieszkańców obszarów wiejskich z terenu województwa świętokrzyskiego. Będą to osoby aktywne w środowisku wiejskim, zainteresowane, otwarcie współpracujące z innymi rolnikami, które dalej przekażą wiedzę w terenie. </t>
  </si>
  <si>
    <t>Soja – alternatywa w produkcji roślinnej dla rolników</t>
  </si>
  <si>
    <t>Celem operacji jest zwiększenie wiedzy wśród uczestników z terenów województwa świętokrzyskiego, wymiana wiedzy,  doświadczeń a także poznanie dobrych praktyk w zakresie uprawy alternatywnej rośliny jaką jest soja.  Przedstawiciele świętokrzyskich rolników będą mieli okazję naocznie zobaczyć, że uprawa soi może być ogromną szansą na rozwój obszaru wiejskiego. Wyjazd będzie doskonałą okazją do nawiązania nowych kontaktów, wymiany doświadczeń oraz rozpowszechniania rezultatów tych działań na rzecz rozwoju obszarów wiejskich. W efekcie dzięki uzyskanej wiedzy od ekspertów powstanie więcej nowych gospodarstw uprawiających soję oraz zwiększy się wiedza rolników już uprawiających tę roślinę.</t>
  </si>
  <si>
    <t>Liczba uczestników konferencji, wyjazdu studyjnego</t>
  </si>
  <si>
    <t>80                                   35</t>
  </si>
  <si>
    <t>Grupa docelowa na konferencji to 80 osób, do których należeć będą rolnicy, domownicy gospodarstw rolnych czynnie zaangażowani w pracę w gospodarstwie oraz członkowie Rad Powiatowych Świętokrzyskiej Izby Rolniczej.
Grupą docelową na wyjeździe studyjnym będzie 35 osób, do których należeć będą rolnicy, domownicy gospodarstw rolnych czynnie zaangażowani w pracę w gospodarstwie oraz członkowie Rad Powiatowych Świętokrzyskiej Izby Rolniczej.</t>
  </si>
  <si>
    <t>Pogłaskać alpakę- Hodowla alpak- Sposobem na zwiększenie rentowności gospodarstw rolnych  w województwie świętokrzyskim</t>
  </si>
  <si>
    <t xml:space="preserve">Celem operacji jest zwiększenie poziomu wiedzy oraz wywołanie zainteresowania prowadzeniem hodowli alpak pośród 45 mieszkańców z obszarów terenów wiejskich o V i  VI  klasie gleby, położonych na terenie województwa świętokrzyskiego. Pozyskana w ten sposób wiedza zachęci rolników do prowadzenia hodowli alpak oraz do zagospodarowania trudniejszych terenów rolniczych. Ważnym elementem operacji będzie również wizyta grupy ściśle zainteresowanej 45 osób i pozyskanie wiedzy na temat prowadzonej hodowli w gospodarstwie AS Alpaki Krzelów 30, 28-340 Sędziszów. Jak wynika z analiz i obserwacji prowadzonych przez nas w terenie i środowiskach wiejskich zauważalne jest duże zainteresowanie hodowlą alpak ale musi to być podparte rzetelną wiedzą teoretyczną jak i zaobserwowanie hodowli w praktyce. Mając powyższe na uwadze najlepszą formą będzie zorganizowanie konferencji oraz wyjazdu studyjnego do gospodarstwa zajmującego się hodowlą alpak. </t>
  </si>
  <si>
    <t>liczba uczestników wyjazdu studyjnego,                                                                                                                                                                                                    konferencji</t>
  </si>
  <si>
    <t xml:space="preserve">Grupę docelową stanowić będą rolnicy, domownicy gospodarstw rolnych czynnie zaangażowani w pracę w gospodarstwie, producenci rolni oraz członkowie Rad Powiatowych Świętokrzyskiej Izby Rolniczej. Zostanie zrekrutowanych 45 osób aktywnych w środowisku wiejskim, zainteresowanych wprowadzeniem hodowli nowego gatunku zwierząt jakim są alpaki, działaczy ŚIR otwarcie współpracujących z innymi rolnikami, którzy chętnie dzielić się będą nabytą wiedzą w terenie. </t>
  </si>
  <si>
    <t>Dobre praktyki w zakresie rozwoju turystyki i agroturystyki na obszarach wiejskich inspiracją do działania</t>
  </si>
  <si>
    <t>Celem operacji jest wzrost wiedzy wśród 45 mieszkańców obszarów wiejskich z terenu województwa świętokrzyskiego (głównie rolników, osób aktywnych w środowisku wiejskim, lokalnych liderów, członkiń KGW, osób prowadzących lub zainteresowanych prowadzeniem działalności turystycznej lub okołoturystycznej z terenu województwa świętokrzyskiego) poprzez udział wyjeździe studyjnym pn. „Dobre praktyki w zakresie rozwoju turystyki i agroturystyki na obszarach wiejskich inspiracją do działania”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t>
  </si>
  <si>
    <t>Grupą docelową będzie 45 mieszkańców obszarów wiejskich z terenu województwa świętokrzyskiego. Będą to rolnicy, osoby aktywne w środowisku wiejskim, lokalni liderzy, członkinie KGW, osoby prowadzące lub zainteresowane prowadzeniem działalności turystycznej lub okołoturystycznej z terenu województwa świętokrzyskiego. Min. 50% grupy będą stanowić osoby do 35 roku życia.</t>
  </si>
  <si>
    <t>Produkty lokalne i walory turystyczne szansą promocji i rozwoju regionu</t>
  </si>
  <si>
    <t>Celem operacji jest zwiększenie wiedzy praktycznej mieszkańców, rolników, członkiń kół gospodyń wiejskich, lokalnych liderów oraz stowarzyszeń z terenu województwa świętokrzyskiego biorących udział w projekcie w zakresie wykorzystania walorów przyrodniczych i kulturowych regionu oraz tworzenia i promocji produktów lokalnych oraz turystycznych.
Wyjazd studyjny będzie więc doskonałą formą prezentacji,  praktycznym zdobyciem wiedzy oraz możliwością przełożenia zaobserwowanych praktyk z realizacji projektów w ramach PROW 2014-2020 do podejmowania działań związanych z wykorzystaniem produktów lokalnych i turystycznych jako szansy na budowanie dochodowej działalności gospodarczej oraz rozwój regionu.</t>
  </si>
  <si>
    <t>Grupą docelową będzie 45 mieszkańców obszarów wiejskich z terenu województwa świętokrzyskiego. Będą to rolnicy, koła gospodyń wiejskich, przedstawiciele stowarzyszeń oraz lokalni liderzy zainteresowani tematyką tworzenia i promocji produktów lokalnych i turystycznych  regionu. Min. 50% grupy będą stanowić osoby do 35 roku życia.</t>
  </si>
  <si>
    <t>Konkurs „Kuchnia świętokrzyska czaruje” – rolniczy handel detaliczny –IV edycja</t>
  </si>
  <si>
    <t>Konkurs, publikacja</t>
  </si>
  <si>
    <t>20                      200 egz.</t>
  </si>
  <si>
    <t>Grupą docelową są rolnicy zainteresowani przetwórstwem produktów rolnych, szczególnie w ramach rolniczego handlu detalicznego oraz konsumenci produktów żywnościowych, szczególnie świadomi konsumenci. Przewidujemy, że informacja za pośrednictwem strony internetowej i massmediów oraz także przez wydaną broszurę spełni rolę promocyjną wśród potencjalnych uczestników konkursu oraz rolników z podobnych małych gospodarstw, a także wśród konsumentów, co ma znaczenie szczególnie dla powodzenia przedsięwzięcia w perspektywie czasowe</t>
  </si>
  <si>
    <t>Organizacja konkursu pn.” Ziemniaczane historie a lokalna tradycja” podczas Festiwalu Ludowego</t>
  </si>
  <si>
    <t>Celem operacji Organizacja konkursu pn. „Ziemniaczane historie a lokalna tradycja” podczas Festiwalu Ludowego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Rezultatem projektu będzie także wzrost poziomu kultury mieszkańców wsi jak i zainteresowanie zwłaszcza ludzi młodych tj. młodzieży i dzieci kulturą i tradycją ludową oraz korzyściami płynącymi ze spożywania zdrowej żywności.</t>
  </si>
  <si>
    <t xml:space="preserve">Konkurs </t>
  </si>
  <si>
    <t>liczba uczestników konkurs</t>
  </si>
  <si>
    <t>Operacja adresowana jest do odbiorców w różnym wieku, seniorów, którzy kultywują 
i propagują tradycje oraz młodego pokolenia tj. osób do 35 roku życia poszukujących swojej drogi zawodowej poprzez zwrócenie uwagi na produkcję zdrowej żywności, która może być dobrym źródłem dochodu i pomysłem na swój sposób na życie zarówno osób dorosłych jak 
i wchodzącego na rynek pracy młodego pokolenia z regionu jędrzejowskiego i przybyłych gości. Uczestniczyć w niej będą Panie skupione w Kołach Gospodyń Wiejskich z terenu powiatu jędrzejowskiego oraz Stowarzyszenia - przewidywana obecność dwudziestu kół, które zaprezentują swój dorobek i rywalizować będą w konkursie pn. „Ziemniaczane historie a lokalna tradycja” podczas Festiwalu Ludowego”.</t>
  </si>
  <si>
    <t>Gmina Sędziszów</t>
  </si>
  <si>
    <t>ul. Dworcowa 20; 28-340 Sędziszów</t>
  </si>
  <si>
    <t>Truskawka Bielińska – rozpoznawalny produkt tradycyjny promujący obszary wiejskie oraz element lokalnego rozwoju gospodarczego i społecznego</t>
  </si>
  <si>
    <t>Celem operacji jest stwarzanie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</si>
  <si>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liczba uczestników warsztatów, imprezy plenerowej</t>
  </si>
  <si>
    <t>25                              5 000</t>
  </si>
  <si>
    <t>Centrum Tradycji, Turystyki i Kultury Gór Świętokrzyskich w Bielinach</t>
  </si>
  <si>
    <t xml:space="preserve">ul. Partyzantów 3, 26-004 Bieliny </t>
  </si>
  <si>
    <t>Szkolenia LGD województwa świętokrzyskiego</t>
  </si>
  <si>
    <t>Celem operacji jest przeprowadzenie 2 cykli szkoleniowych dla przedstawicieli lgd województwa świętokrzyskiego. Pierwszy poświęcony będzie przygotowaniu lgd do wdrażania pilotażu Smart Villages, drugi zaś Krótkich Łańcuchów Dostaw Żywności.</t>
  </si>
  <si>
    <t>Grupą docelową będzie 40 pracowników lgd województwa świętokrzyskiego. W każdym z  planowanych szkoleń weźmie udział 20 osób</t>
  </si>
  <si>
    <t>Świętokrzyska Sieć LGD</t>
  </si>
  <si>
    <t>Plac Staszica 6; 26-021 Daleszyce</t>
  </si>
  <si>
    <t>Wizyta studyjna w LGD Województwa Lubuskiego</t>
  </si>
  <si>
    <t>Celem operacji jest zapoznanie 26 osób, które reprezentować będą lokalne grupy działania z województwa świętokrzyskiego i lubuskiego z dobrymi przykładami zrealizowanych dotychczas koncepcji Smart Villages na obszarze obu regionów</t>
  </si>
  <si>
    <t>Grupą docelową będzie 26 pracowników lgd województwa świętokrzyskiego (20) i lubuskiego (6). Grupa została w ten sposób zdefiniowana ponieważ pilotaż Smart Villages wdrażany będzie przez lokalne grupy działania w ramach obecnych lokalnych strategii rozwoju. Koncepcje Smart Villages będą wdrażane przez LGD w projektów grantowych, których realizacje będzie musiała zostać ukończona do 2023 roku. Sukces pilotażu zależeć będzie zatem od prawidłowego przygotowania projektów grantowych pod względem formalnym i merytorycznym, dlatego poza grupą 26 przedstawicieli LGD w wyjeździe studyjnym uczestniczyć będzie w roli ekspertów 4 pracowników samorządów wojewódzkich, którzy odpowiedzialni są za wdrażanie podejścia LEADER</t>
  </si>
  <si>
    <t xml:space="preserve">Letnie Pokazy Czereśniowe </t>
  </si>
  <si>
    <t xml:space="preserve">Celem głównym operacji jest przeszkolenie i podniesienie wiedzy sadowników w zakresie ogrodnictwa zrównoważonego oraz sposobów na poprawę rentowności i konkurencyjności gospodarstw, w szczególności poprzez wprowadzenie lub rozwój zrównoważonej uprawy czereśni. </t>
  </si>
  <si>
    <t>Grupa docelowa operacji: 
- 200 mieszkańców obszarów wiejskich - sadownicy, pochodzący z województwa świętokrzyskiego, a  w większości z sadowniczego rejonu sandomierskiego, którzy specjalizują się w uprawie czereśni lub są zainteresowani założeniem plantacji tego gatunku. Jest to grupa, która ma coraz większy wpływ na realny rozwój obszarów wiejskich, a nie ma tak częstej możliwości pozyskiwania nowej wiedzy, jak producenci bardziej popularnych gatunków owoców, np. jabłek. Są oni także zobowiązani do wdrażania wszelkich strategii środowiskowych, w tym zasad zielonej gospodarki i mogą przekazywać dalej pozyskaną wiedzę i stosowane rozwiązania</t>
  </si>
  <si>
    <t>Leaf Media Kawalec Kulawik Sp.J.</t>
  </si>
  <si>
    <t>ul. Trześniowska 9, 27-600 Sandomierz</t>
  </si>
  <si>
    <t>Produkcja serów i kiszonek przykładem alternatywnych źródeł dochodów gospodarstw rolnych</t>
  </si>
  <si>
    <t>Celem głównym operacji jest ułatwianie wymiany wiedzy na temat produkcji, przetwórstwa i sprzedaży żywności na niewielką skalę i wprowadzania jej na rynek w krótkich łańcuchach dystrybucji, w tym na temat, rolniczego handlu detalicznego i sprzedaży bezpośredniej.</t>
  </si>
  <si>
    <t>Do udziału w projekcie zapraszamy osoby z województwa świętokrzyskiego, małopolskiego i lubelskiego.
Uczestnikami grupy docelowej w ramach operacji będą: producenci rolni; rolnicy prowadzący handel detaliczny; przedsiębiorcy prowadzący dostawy bezpośrednie, sprzedaż bezpośrednią, działalność marginalną, lokalną i ograniczoną z terenu województwa świętokrzyskiego.</t>
  </si>
  <si>
    <t>Polska Izba Produktu Regionalnego i Lokalnego Oddział Świętokrzyski</t>
  </si>
  <si>
    <t>ul. Targowa 18/603, 25-001 Kielce</t>
  </si>
  <si>
    <t>Piknik Pszczelarski – prezentacja dawnych tradycji bartnictwa i pszczelarstwa</t>
  </si>
  <si>
    <t>Celem operacji jest upowszechnienie wiedzy zarówno wśród potencjalnych producentów oraz zwiedzających o tradycji pszczelarstwa i bartnictwa. Wzbudzenie zainteresowania uprawianiem tych rzemiosł. Celem jest także podniesienie poziomu wiedzy wśród młodzieży na temat pszczelarstwa i bartnictwa. Podczas atrakcyjnych warsztatów (rzeźbienie ula, oglądania wystawy dawnych uli, poznawania walorów oraz degustacji różnych rodzajów miodów) młodzież i dorośli zwiedzający poznają to niezwykle ważne, istniejące niezmiennie od wieków rzemiosła. Dowiedzą się jak ważne są pszczoły dla ekosystemów. Wydarzenie organizowane w Parku Etnograficznym w Tokarni stanie się także forum wymiany doświadczeń oraz atrakcyjną przestrzenią handlową dla wszystkich producentów miodów, którzy otrzymają nieodpłatnie w skansenie stoiska.</t>
  </si>
  <si>
    <t>Celowość zadania jest uniwersalna, przeznaczona dla każdej grupy odbiorców, niezależnie od wieku: 
- aktywizacja seniorów – udział w wydarzeniu będzie przeżyciem emocjonalnym, powrotem do czasów młodości,  
- dorośli – czynni zawodowo dorośli chętnie korzystają z formy wypoczynku oferujące atrakcje dla każdego członka rodziny,
- niepełnosprawni, mniejszości narodowe i etniczne – projekt będzie otwarty na każdego gościa odwiedzających Park Etnograficzny. Ze względu na różnorodność form przekazu możliwy będzie odbiór dla każdej grupy,
- młodzież – podczas wydarzenia będą przekazywane przepisy na potrawy i napoje z miodu. Potrawy lekkostrawne, które eliminują z diety szkodliwy cukier są obecnie popularne w tej grupie osób. Dlatego młodzież chętnie skorzysta z propozycji przekazywanych na pikniku</t>
  </si>
  <si>
    <t xml:space="preserve"> Muzeum Wsi Kieleckiej</t>
  </si>
  <si>
    <t>Kosz Przysmaków dla Dzieciaków</t>
  </si>
  <si>
    <t>Celem operacji jest zainicjowanie wspólnego działania kilkudziesięciu producentów produktu lokalnego, w celu stworzenia sieci współpracy. Zaprezentowanie Parku Etnograficznego w Tokarni jako atrakcyjnego miejsca prezentacji produktu lokalnego, którego potencjał ekonomiczny, społeczny i środowiskowy służy promocji. Celem jest także wsparcie tworzenia sieci współpracy partnerskiej dotyczącej rolnictwa i obszarów wiejskich przez podnoszenie poziomu wiedzy w tym zakresie poprzez zainicjowanie wspólnego spotkania, wymiany doświadczeń.</t>
  </si>
  <si>
    <t>Grupę docelową będą stanowić producenci produktu lokalnego z woj. świętokrzyskiego – otrzymają bezpłatne stoiska, na których będą promowali i prezentowali swoje produkty publiczności. Przygotują wspólny atrakcyjny produkt.
Osoby odwiedzające skansen – będą mieli okazję w wyjątkowych warunkach poznać walory produktu lokalnego.</t>
  </si>
  <si>
    <t>Celem operacji jest zaangażowanie lokalnych społeczności do działań służących promowaniu dziedzictwa kulturowego dawnej wsi poprzez czynny udział w imprezy folklorystycznej „Smaki Jesieni” organizowanej w Parku Etnograficznym w Tokarni w dniu 19 września 2021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</si>
  <si>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Smaki Gęsiny - przywrócenie tradycji hodowli, przyrządzania i jedzenia gęsiny</t>
  </si>
  <si>
    <t xml:space="preserve">Celami operacji są przybliżenie zapomnianych lub nieznanych elementów historycznych oraz zainspirowanie odbiorców do ich wskrzeszenia oraz zaangażowanie lokalnych społeczności do działań służących promowaniu niematerialnego dziedzictwa kulturowego dawnej wsi poprzez zorganizowanie wydarzenia Smaki Gęsiny - przywrócenie tradycji hodowli, przyrządzania i jedzenia gęsiny w Parku Etnograficznym w Tokarni w dniu 17 października 2021 r.  
Muzeum Wsi Kieleckiej chce wykorzystać potencjał osób znających tematykę związaną z hodowlą gęsi, dawnymi obrzędami związanymi z gęsiami, kulinariami regionalnymi, do zwiększenia wiedzy na temat gęsiny (tradycji, hodowli i kulinariów) szerokiej publiczności, które służą ochronie niematerialnego dziedzictwa kultury kieleckiej wsi. </t>
  </si>
  <si>
    <t>Celowość zadania jest uniwersalna, przeznaczona dla każdej grupy odbiorców, niezależnie od wieku: 
- aktywizacja seniorów – seniorzy będą największą grupą zaangażowaną w wydarzenie. Na ich wiedzy i doświadczeniu opierać się będzie realizacja wszystkich założeń operacji. Od udziału w konkursie kulinarnym, poprzez prezentację obrzędowości oraz muzyki ludowej. Dlatego spodziewamy się też dużej obecności turystów w sile wieku, dla których wydarzenie będzie przeżyciem emocjonalnym, powrotem do czasów młodości. Seniorzy będą pełnili rolę mentorów, których życiowe doświadczenie i wiedza zdobyta w latach młodości czynią ich przewodnikami dla młodszego pokolenia. W trakcie imprezy będą mogli przypomnieć sobie odchodzącą już w zapomnienie muzykę ludową oraz wziąć udział w prowadzonych pokazach obrzędowych i zaprezentować młodszym członkom rodziny swoje doświadczenie</t>
  </si>
  <si>
    <t xml:space="preserve">Szlakami ogrodnictwa zrównoważonego w Słowenii </t>
  </si>
  <si>
    <t xml:space="preserve">Grupę docelową stanowi 15 osób reprezentujących organizacje działające na rzecz rozwoju obszarów wiejskich w województwie świętokrzyskim. Są to liderzy tej działalności i koordynatorzy projektów o tematyce zrównoważonego ogrodnictwa, tacy jak członkowie Stowarzyszenia AGROEKOTON, Stowarzyszenia Sandomierski Szlak Jabłkowy, Lokalnej Grupy Producentów Ziemi Sandomierskiej. Wśród nich są także przedstawiciele producentów owoców – sadownicy, właściciele profesjonalnych gospodarstw, którzy mają realny wpływ na racjonalne korzystanie z zasobów środowiska naturalnego oraz pszczelarze. Członkiem grupy jest także przedstawiciel mediów branżowych, który rozpowszechni rezultaty projektu poprzez artykuł, zamieszczony na łamach prasy branżowej i w Internecie. </t>
  </si>
  <si>
    <t xml:space="preserve">Stowarzyszenie AGROEKOTON </t>
  </si>
  <si>
    <t>Świętokrzyskie Winnice – poszerzenie wiedzy i współpracy szansą na rozwój obszarów wiejskich</t>
  </si>
  <si>
    <t>Szkolenie, wyjazd studyjny, impreza plenerowa</t>
  </si>
  <si>
    <t>liczba uczestników szkolenia, wyjazdu studyjnego, imprezy plenerowej</t>
  </si>
  <si>
    <t>60                           24                       300</t>
  </si>
  <si>
    <t>Fundacja Świętokrzyskie Winnice</t>
  </si>
  <si>
    <t>Wola Żyzna 50a, 28-225 Szydłów</t>
  </si>
  <si>
    <t>Wprowadzenie i upowszechnienie nowych rozwiązań w działalności rolniczej dla podmiotów działających na obszarze regionu świętokrzyskiego</t>
  </si>
  <si>
    <t>Szkolenie, informacje i publikacje w internecie</t>
  </si>
  <si>
    <t>liczba uczestników szkolenia, liczba informacji/publikacji w internecie</t>
  </si>
  <si>
    <t>15                                 6</t>
  </si>
  <si>
    <t>Główną grupą docelową są osoby prowadzące małe przetwórstwo lokalne, jak i osoby, które planują podjąć inicjatywę na obszarach wiejskich położonych w regionie świętokrzyskim, w tym osoby poniżej 35 roku życia (min. 15 osób).</t>
  </si>
  <si>
    <t>Fundacja  Rozwoju Doliny Opatówki</t>
  </si>
  <si>
    <t>27-540 Malice Kościlne 22</t>
  </si>
  <si>
    <t>Świętokrzyskie Winnice jako promocja polskiej wsi</t>
  </si>
  <si>
    <t xml:space="preserve">Celem operacji jest stworzenie dwóch dużych wydarzeń targowo – promocyjnych na terenie województwa świętokrzyskiego, które wzmocnią przekaz wśród mieszkańców, turystów odwiedzających nasz region o wielkim potencjale enoturystycznym świętokrzyskiego. Oba wydarzenia, które odbędą się w większej skali, dzięki wsparciu KSOW, staną się kontynuacją odbywających się dotychczas mniejszych, typowo lokalnych wydarzeń, które realizowała Fundacja w małych miejscowościach. </t>
  </si>
  <si>
    <t>liczba uczestników targów</t>
  </si>
  <si>
    <t>Rola i znaczenie organizacji pozarządowych w realizacji projektów na rzecz rozwoju obszarów wiejskich</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</si>
  <si>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Ponadto projekt ma na celu ukierunkowanie świadomości członków organizacji pozarządowych na rzecz tworzenia partnerstw, czy to z sektorem publicznym czy prywatnym, celem zwiększenia zarówno skali jak i możliwości swojej działalności. Docelowo, w wyniku tychże działań projekt ukaże możliwości rozwoju lokalnego z uwzględnieniem potencjału ekonomicznego, społecznego i środowiskowego danego obszaru, celem stworzenia lepszych warunków bytowych dla mieszkańców obszarów wiejskich, zarówno zawodowych jak i życiowych.</t>
  </si>
  <si>
    <t>Szkolenie, wyjazd studyjny</t>
  </si>
  <si>
    <t>liczba uczestników szkolenia, wyjazdu studyjnego</t>
  </si>
  <si>
    <t>75                      75</t>
  </si>
  <si>
    <t xml:space="preserve">W 3-dniowych szkoleniach stacjonarnych weźmie udział 75 osób, średnio 25 osób na szkolenie, nie mniej jednak dopuszczalna jest grupa 20-30 osób na jednym szkoleniu. Szkolenia skierowane są dla członków organizacji pozarządowych, zarówno tych działających formalnie i nieformalnie na terenie województwa świętokrzyskiego. Rekrutacja będzie przebiegała w formie wysłania e-maili do organizacji pozarządowych, urzędów gmin czy lokalnych grup działania wraz z zaproszeniem na szkolenie oraz kartą zgłoszeniową. Warunkiem uczestnictwa w szkoleniu będzie odesłanie poprawnie uzupełnionej karty zgłoszeniowej. </t>
  </si>
  <si>
    <t>Warmia i Mazury- potencjał w oddolności</t>
  </si>
  <si>
    <t>konferencja, badanie</t>
  </si>
  <si>
    <t>liczba konferencji,/liczba uczestników/liczba badań</t>
  </si>
  <si>
    <t>1/100/2</t>
  </si>
  <si>
    <t>przedstawiciele LGD woj.. Warmińsko-mazurskiego, Urzędu Marszałkowskiego</t>
  </si>
  <si>
    <t>1 / 24</t>
  </si>
  <si>
    <t>Wzrost poziomu współpracy w produkcji ziemniaka. Integracja, innowacje, krótkie łańcuchy dostaw, budowa lokalnej marki oraz paszportyzacja żywności szansą rynkową dla producentów z woj. warm-maz</t>
  </si>
  <si>
    <t>przeszkolenie rolników- producentów ziemniaków w zakresie budowania integracji poziomej i pionowej, partnerskiej współpracy i skracania łańcuchów produkcji żywności przy wykorzystaniu innowacyjnych technologii, paszportyzacji żywności .</t>
  </si>
  <si>
    <t>liczba szkoleń/ liczba uczestników</t>
  </si>
  <si>
    <t>1/400</t>
  </si>
  <si>
    <t>producenci ziemniaka z woj.. Warmińsko-mazurskiego oraz doradcy rolniczy</t>
  </si>
  <si>
    <t xml:space="preserve">Polska Federacja Ziemniaka </t>
  </si>
  <si>
    <t>ul. Wiejska 17/16, 00-480 Warszawa</t>
  </si>
  <si>
    <t>Doświadczenia w realizacji priorytetów PROW - Litwa</t>
  </si>
  <si>
    <t>Projekt w dechę</t>
  </si>
  <si>
    <t>przeszkolenie uczniów Technikum Leśnego w zakresie wykorzystania surowców naturalnych , właściwych nawyków konsumenckich, postawy prośrodowiskowej oraz rozwijaniu inicjatyw na obszarach wiejskich</t>
  </si>
  <si>
    <t>liczba szkoleń/liczba uczestników</t>
  </si>
  <si>
    <t>uczniowie Technikum Leśnego</t>
  </si>
  <si>
    <t>IV kw.</t>
  </si>
  <si>
    <t>Budowanie sieci współpracy przez organizacje pozarządowe w środowisku lokalnym i pozyskiwanie środków finansowych na aktywizację ich działalności”.</t>
  </si>
  <si>
    <t>podniesienie wiedzy i umiejętności w aspekcie pozyskiwania środków finansowych oraz podnoszenia jakości życia na obszarach wiejskich</t>
  </si>
  <si>
    <t>liczba szkoleń/liczba uczestników/liczba wyjazdów studyjnych/liczba uczestników/liczba tytułów publikacji</t>
  </si>
  <si>
    <t>1/75/1/75/1</t>
  </si>
  <si>
    <t>Kobieta na końcu świata - wiejskie siłaczki</t>
  </si>
  <si>
    <t xml:space="preserve">zwiększenie informacji o dziedzictwie kulturowym, tworzonym przez kobiety Warmii </t>
  </si>
  <si>
    <t>liczba informacji/publikacji /liczba stron, na których będzie zamieszczona</t>
  </si>
  <si>
    <t>1/3</t>
  </si>
  <si>
    <t>kobiety z terenu Warmii, mieszkańcy województwa warmińsko-mazurskiego</t>
  </si>
  <si>
    <t>Stowarzyszenie Ekologiczno-Artystyczne Ręką Dzieło</t>
  </si>
  <si>
    <t>Godki 21, 11-042 Jonkowo</t>
  </si>
  <si>
    <t>Aktywna młodzież jako potencjał rozwoju obszarów wiejskich w gminie Małdyty</t>
  </si>
  <si>
    <t>liczba szkoleń/spotkań/ liczba uczestników</t>
  </si>
  <si>
    <t>2/6/152</t>
  </si>
  <si>
    <t>młodzież oraz osoby dorosłe do 35 r.ż. Z gminy Małdyty</t>
  </si>
  <si>
    <t>III-IV kw.</t>
  </si>
  <si>
    <t>SENSUS Grzegorz Dygacz</t>
  </si>
  <si>
    <t>Immanuela Kanta 17/106, 10-691 Olsztyn</t>
  </si>
  <si>
    <t>Gęsim tropem. Warmińsko-mazurskie smaki i smaczki</t>
  </si>
  <si>
    <t>dostarczenie wiedzy i inspiracji do utworzenia szlaku kulinarnego, zwiększenie poziomu wiedzy w zakresie tradycji kulinarnych, tworzenia wspólnych działań i promocji i przetwórstwa gęsiny</t>
  </si>
  <si>
    <t>liczba tytułów publikacji /liczba sztuk</t>
  </si>
  <si>
    <t>producenci gęsi, członkowie Sieci Dziedzictwa Kulinarnego, kucharze, przetwórcy, restauratorzy, konsumenci</t>
  </si>
  <si>
    <t>Tradycyjne pszczelarstwo jako szansa na nowoczesne przedsiębiorstwo</t>
  </si>
  <si>
    <t>zwiększenie zainteresowania lokalnej społeczności potencjałem środowiska naturalnego.</t>
  </si>
  <si>
    <t>mieszkańcy terenów wiejskich regionu Warmii i Mazur, pracownicy Nadleśnictwa Maskulińskie, uczniowie szkół średnich.</t>
  </si>
  <si>
    <t>Kuźnia Społeczna. Eco trendy # warsztaty # wiedza # inspiracje</t>
  </si>
  <si>
    <t>liczba szkoleń / liczba uczestników
liczba targów / liczba uczestników                                       liczba kampanii informacyjno-promocyjnych/liczba wyprodukowanych nośników rekl.</t>
  </si>
  <si>
    <t>6 / 45
12/ 660/3/27</t>
  </si>
  <si>
    <t>liczba targów/liczba uczestników</t>
  </si>
  <si>
    <t xml:space="preserve">1/ok 600 </t>
  </si>
  <si>
    <t>I-IV kw.</t>
  </si>
  <si>
    <t>ul. Jagiellońska 91,                10-356 Olsztyn</t>
  </si>
  <si>
    <t>Festiwal kultur- Warmia, Mazury, Powiśle</t>
  </si>
  <si>
    <t>Targi/ Konkurs</t>
  </si>
  <si>
    <t>1 / 300
1 / 150</t>
  </si>
  <si>
    <t>Poznajmy rolników RHD, którzy promują Produkt Polski i województwo warmińsko-mazurskie</t>
  </si>
  <si>
    <t>upowszechnianie wiedzy i znaczenia wytwarzanych w regionie produktów z oznaczeniem Produkt Polski oraz oznaczeniami europejskimi. Promocja dziedzictwa kulturowego, kulinarnego i przyrodniczego na obszarach wiejskich. Rozpowszechnienie wiedzy na temat zasad przyłączania się i wyróżniania spośród innych produktów asortymentu oznaczonego znaczkiem "Produkt Polski"</t>
  </si>
  <si>
    <t>rolnicy, doradcy rolni, konsumenci, mieszkańcy obszarów wiejskich, nauczyciele, uczniowie, studenci szkół rolniczych, potencjalni założyciele RHD</t>
  </si>
  <si>
    <t>Stowarzyszenie Rzeźników i Wędliniarzy RP</t>
  </si>
  <si>
    <t>ul. Miodowa 14, 00-246 Warszawa</t>
  </si>
  <si>
    <t>Piękno, tradycja i rozwój wsi polskiej</t>
  </si>
  <si>
    <t>aktywizacja i integracja społeczności lokalnej, promowanie obszarów wiejskich jako miejsca pracy, wypoczynku oraz ukazanie walorów kulturowych i przyrodniczych wsi polskiej</t>
  </si>
  <si>
    <t>Targi/konkurs</t>
  </si>
  <si>
    <t>liczba imprez plenerowych / liczba uczestników;                                    liczba konkursów / liczba uczestników konkursów</t>
  </si>
  <si>
    <t>1/900/4/150</t>
  </si>
  <si>
    <t>mieszkańcy gminy Iława, powiatu iławskiego, woj. warm.-maz, rolnicy, przedstawiciele władz samorządowych, Rad Sołeckich, przedsiębiorców.</t>
  </si>
  <si>
    <t>Laseczno 39A, 14-202 Iława</t>
  </si>
  <si>
    <t>Uwarunkowania stanu aktywności gospodarczej i społecznej młodych rolników w woj. Warm.-maz. Ze wskazaniem możliwości stymulowania zachowań przedsiębiorczych</t>
  </si>
  <si>
    <t>konferencja/publikacja w internecie/badanie</t>
  </si>
  <si>
    <t>liczba konferencji/liczba uczestników/liczba publikacji w internecie/ liczba stron, na których zostanie zamieszczona/ liczba odwiedzin strony internetowej/liczba analiz/ liczba ekspertyz/liczna badań</t>
  </si>
  <si>
    <t>1/50/2/4/500/7/1/3</t>
  </si>
  <si>
    <t>Uniwersytet Warmińsko-Mazurski w Olsztynie</t>
  </si>
  <si>
    <t>ul. Oczapowskiego 2, 10-719 Olsztyn</t>
  </si>
  <si>
    <t>Wpływ wybranych inteligentnych specjalizacji regionu na rozwój obszarów wiejskich</t>
  </si>
  <si>
    <t>analiza/ekspertyza/badanie; konferencja/kongres</t>
  </si>
  <si>
    <t>analiza/ekspertyza/badanie; liczna konferencji, liczba uczestników</t>
  </si>
  <si>
    <t>6/1/6;                                                    1/70</t>
  </si>
  <si>
    <t>min. 600 respondentów, reprezentujących 6 podgrup; uczestnicy konferencji (70 osób) to przedstawiciele samorządów lokalnych, lokalnych grup działania, członkowie partnerstw terytorialnych i instytucji, doradcy, zainteresowani problematyką konferencji przedsiębiorcy, rolnicy, pracownicy nauki i studenci</t>
  </si>
  <si>
    <t>Stowarzyszenie Doradców na Rzecz Rozwoju Obszarów Wiejskich</t>
  </si>
  <si>
    <t>Kultywowanie tradycji ludowych mieszkańców wsi</t>
  </si>
  <si>
    <t xml:space="preserve">Dotarcie do jak największej liczby mieszkańców naszej gminy i promowanie życia na wsi, poprzez bezpośredni udział w warsztatach kultywujących dziedzictwo ludowe, kulinarne bądź za pośrednictwem publikacji omawiającej wymienione warsztaty. Zwiększenie zainteresowania rolnictwem ekologicznym, tradycyjnym przetwarzaniem produktów rolnych oraz produktów mlecznych wpłynie bezpośrednio na jakość życia mieszkańców obszarów wiejskich, ich zdrowie. Udział w warsztatach wspomoże również rozwój życia społecznego, niejednokrotnie zaniedbywanego przez mieszkańców obszarów wiejskich z powodu braku czasu. </t>
  </si>
  <si>
    <t>szkolenie/seminarium/warsztat/spotkanie; publikacja/materiał drukowany</t>
  </si>
  <si>
    <t>liczba szkoleń/liczba uczestników;
liczba publikacji/nakład</t>
  </si>
  <si>
    <t>8/30;                                        1/250</t>
  </si>
  <si>
    <t>mieszkańcy Gminy Świątki przynależącej do województwa Warmińsko-Mazurskiego</t>
  </si>
  <si>
    <t>Gmina Świątki</t>
  </si>
  <si>
    <t>Świątki 87, 11-008 Świątki</t>
  </si>
  <si>
    <t>Koncerty edukacyjne wraz z warsztatami dla dzieci i młodzieży</t>
  </si>
  <si>
    <t>Podniesienie kompetencji młodzieży z obszarów wiejskich województwa warmińsko-mazurskiego poprzez dostarczenie edukacji kulturalnej, co przyczyni się do rozwoju obszarów wiejskich województwa warmińsko-mazurskiego poprzez wzmacnianie kapitału społecznego młodych mieszkańców terenów wiejskich, podniesie poziomu aktywizacji młodych mieszkańców obszarów wiejskich, w zakresie zdobywania przyszłego wykształcenia i kreowania nietradycyjnych miejsc pracy na terenach wiejskich</t>
  </si>
  <si>
    <t>szkolenie/seminarium/warsztat/spotkanie</t>
  </si>
  <si>
    <t>młodzież w wieku 12-15 lat z województwa warmińsko-mazurskiego</t>
  </si>
  <si>
    <t>Centrum Edukacji i Inicjatyw Kulturalnych w Olsztynie</t>
  </si>
  <si>
    <t>ul. Parkowa 1, 10-233 Olsztyn</t>
  </si>
  <si>
    <t>Konkurs "Czysta i piękna zagroda - estetyczna wieś"</t>
  </si>
  <si>
    <t>Zwiększenie zakresu wiedzy na temat dbałości o swoje otoczenie wśród mieszkańców wsi zgłoszonych do konkursu (wzrost wiedzy i świadomości na ten temat wpłynie na prawidłowo wykonane prace z zakresu działań ekologicznych, renowacji zgodnie z przepisami i poprawę mini infrastruktury wiejskiej), poprawa stanu ekologicznego i estetycznego wsi zgłoszonych do konkursu</t>
  </si>
  <si>
    <t>liczba konkursów/liczba uczestników</t>
  </si>
  <si>
    <t xml:space="preserve">mieszkańcy wsi z terenu gmin należących Związku Gmin Warmińsko – Mazurskich </t>
  </si>
  <si>
    <t>Związek Gmin warmińsko-Mazurskich</t>
  </si>
  <si>
    <t>Al. M.J.Piłsudskiego 7/9, 10-950 Olsztyn</t>
  </si>
  <si>
    <t>Sieć Lokalnych Grup Działania Warmii i Mazur 2021</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</si>
  <si>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 w środowiskach lokalnych i w województwie warmińsko-mazurskim.</t>
  </si>
  <si>
    <t>liczba szkoleń/liczba uczestników;</t>
  </si>
  <si>
    <t>przedstawiciele Lokalnych Grup Działania funkcjonujących w województwie warmińsko-mazurskim</t>
  </si>
  <si>
    <t>LGD "Mazurskie Morze"</t>
  </si>
  <si>
    <t>ul. Leśna 22, 12-250 Orzysz</t>
  </si>
  <si>
    <t>Innowacyjne rozwiązania w hodowli owiec i kóz w rozwoju przedsiębiorczości obszarów wiejskich</t>
  </si>
  <si>
    <t>Transfer wiedzy z zakresu innowacyjnych rozwiązań w produkcji owiec i kóz oraz systemów jakości żywności pochodzącej od tych zwierząt</t>
  </si>
  <si>
    <t>szkolenie/seminarium/warsztat/spotkanie;                            publikacja/materiał drukowany</t>
  </si>
  <si>
    <t>1/98;                                                1/200</t>
  </si>
  <si>
    <t>Uczniowie kształcący się w kierunkach rolniczych i usługowych w obszarze rolnictwa i wsi  Zespołu Szkół Centrum Kształcenia Rolniczego w Dobrocinie</t>
  </si>
  <si>
    <t>Warmińsko-Mazurski Ośrodek Doradztwa Rolniczego z siedzibą w Olsztynie</t>
  </si>
  <si>
    <t>Zdobycie wiedzy z zakresu planowania przestrzennego poprzez udział w  szkoleniu przez radnych, władze wykonawcze trzech gmin wiejskich i jednej miejsko-wiejskiej, przedstawicieli Urzędów odpowiedzialnych za gospodarkę nieruchomościami oraz  przedstawicieli lokalnego stowarzyszenia</t>
  </si>
  <si>
    <t xml:space="preserve">przedstawiciele 4 gmin z terenu województwa warmińsko-mazurskiego: Stawiguda, Gietrzwałd, Jonkowo i Olsztynek, przedstawiciele Stowarzyszenia </t>
  </si>
  <si>
    <t>Gmina Stawiguda</t>
  </si>
  <si>
    <t>ul. Olsztyńska 10, 11-034 Stawiguda</t>
  </si>
  <si>
    <t>Warsztaty filmowe dla młodzieży</t>
  </si>
  <si>
    <t>Podniesienie poziomu aktywizacji młodych mieszkańców obszarów wiejskich,  włączenia społecznego  poprzez umożliwienie młodzieży z obszarów wiejskich podniesienia umiejętności i nabycia nowoczesnych kompetencji społeczeństwa cyfrowego, a także  zdobywanie przyszłego wykształcenia i kreowania nietradycyjnych miejsc pracy na terenach wiejskich</t>
  </si>
  <si>
    <t>3/45</t>
  </si>
  <si>
    <t>Promocja dziedzictwa kulturowego Warmii i Mazur</t>
  </si>
  <si>
    <t>Promocja i ukazanie dobrych praktyk prowadzenia działalności pozarolniczej w obiektach z zachowaniem architektury regionalnej, wypromowanie i ukazanie żywych przykładów tradycyjnego rzemiosła budowlanego regionu z sukcesem wykorzystanego jako element podnoszący jakość i autentyczność wytwarzanych w nim produktów konsumenckich</t>
  </si>
  <si>
    <t>konkurs/olimpiada;                                                         wyjazd studyjny;                                            publikacja/materiał drukowany</t>
  </si>
  <si>
    <t>liczba konkursów/liczba uczestników;                                        liczba wyjazdów studyjnych/liczba uczestników;                          liczba publikacji/nakład</t>
  </si>
  <si>
    <t>1/20;                                                         1/20;                                                          1/200</t>
  </si>
  <si>
    <t xml:space="preserve">mieszkańcy obszarów wiejskich położonych w województwie warmińsko-mazurskim </t>
  </si>
  <si>
    <t>Na warmińskich szlakach</t>
  </si>
  <si>
    <t xml:space="preserve">Zwiększenie informacji o potencjale kryjącym się regionie – tj. terenie Warmii w związku z usługami noclegowymi, produktami rolniczymi oferowanymi w ramach rolniczego handlu detalicznego, działalnością artystyczną lokalnych artystów, środowiskiem naturalnym i przyrodniczym. </t>
  </si>
  <si>
    <t>publikacja/materiał drukowany;                          informacje i publikacje w internecie</t>
  </si>
  <si>
    <t>liczba publikacji/nakład;                  liczba informacji/publikacji w internecie/liczba stron internetowych, na których zostanie umieszczona informacja/publikacja</t>
  </si>
  <si>
    <t>8/500;                                                    4/3</t>
  </si>
  <si>
    <t>lokalni rolnicy, członkowie ich rodzin/ gospodarstw domowych, lokalni producenci żywności, lokalni przedsiębiorców, Koła Gospodyń Wiejskich</t>
  </si>
  <si>
    <t>Ręką Dzieło Stowarzyszenie Ekologiczno Artystyczne</t>
  </si>
  <si>
    <t>Cykl szkoleń dla rolników w zakresie stosowania Kodeksu dobrej praktyki rolniczej dotyczącej ograniczenia emisji amoniaku</t>
  </si>
  <si>
    <t>Liczba szkoleń/Liczba uczestników szkoleń</t>
  </si>
  <si>
    <t>5/100</t>
  </si>
  <si>
    <t>rolnicy z województwa zachodniopomorskiego oraz pracownicy instytucji związanych z rolnictwem</t>
  </si>
  <si>
    <t>ul. Chmielewskiego 22a/9,          70-028 Szczecin</t>
  </si>
  <si>
    <t>Konkurs pn. Agro-Eko-Turystyczne "Zielone Lato" 2021</t>
  </si>
  <si>
    <t>1/12</t>
  </si>
  <si>
    <t>Nowa perspektywa, nowe doświadczenia w międzynarodowych projektach współpracy - łączy nas Leader</t>
  </si>
  <si>
    <t>1/16</t>
  </si>
  <si>
    <t>Stowarzyszenie "Lider Pojezierza"</t>
  </si>
  <si>
    <t>ul. Aleja 1 Maja 6,                            74-320 Barlinek</t>
  </si>
  <si>
    <t>Kolejne doświadczenia w międzynarodowych projektach współpracy</t>
  </si>
  <si>
    <t>1/37</t>
  </si>
  <si>
    <t>57 668,48</t>
  </si>
  <si>
    <t>Spotkanie dla przedstawicieli oraz pracowników biur LGD z obszaru Województwa Zachodniopomorskiego w zakresie omówienia procesu rejestracji tradycyjnych produktów lokalnych oraz podsumowanie realizacji PROW na lata 2014-2020</t>
  </si>
  <si>
    <t>Cel: podniesienie jakości wdrażania Lokalnych Strategii Rozwoju realizowanego Programu PROW 2014-2020. Zwiększenie udziału zainteresowanych stron we wdrażaniu inicjatyw na rzecz rozwoju obszarów wiejskich, połączenie w całość zdobytych informacji w celu możliwości wprowadzenia innowacyjnych działań podczas nowego programowania na terenie obszarów wiejskich Województwa Zachodniopomorskiego. Tematy: Aktywizacja mieszkańców obszarów wiejskich w celu tworzenia partnerstw na rzecz realizacji projektów nakierowanych na rozwój tych obszarów, w skład których wchodzą przedstawiciele sektora publicznego, sektora prywatnego oraz organizacji pozarządowych.</t>
  </si>
  <si>
    <t>Spotkanie</t>
  </si>
  <si>
    <t>liczba spotkań/liczba uczestników spotkania</t>
  </si>
  <si>
    <t>1/39</t>
  </si>
  <si>
    <t>4 675,57</t>
  </si>
  <si>
    <t>Stowarzyszenie Lokalna Grupa Działania POJEZIERZE RAZEM</t>
  </si>
  <si>
    <t>ul. Warcisława IV 16,                                      78-400 Szczecinek</t>
  </si>
  <si>
    <t>Dobre praktyki u sąsiada za miedzą</t>
  </si>
  <si>
    <t>21 743,60</t>
  </si>
  <si>
    <t>Współpraca podstawą rozwoju województwa zachodniopomorskiego</t>
  </si>
  <si>
    <t>Liczba szkoleń/Liczba uczestników szkolenia</t>
  </si>
  <si>
    <t>uczniowie szkół rolniczych, rolnicy i domownicy rolników oraz członkowie organizacji pozarządowych zamieszkujący obszary wiejskie województwa zachodniopomorskiego</t>
  </si>
  <si>
    <t xml:space="preserve"> II - IV</t>
  </si>
  <si>
    <t>ul. Chmielna 6/6,                              00-020 Warszawa</t>
  </si>
  <si>
    <t xml:space="preserve">Celem operacji jest przekazanie informacji i wiedzy na temat racjonalnego gospodarowania wodą oraz możliwości zapobiegania skutkom suszy w produkcji rolnej. Konferencja na ten temat pozwoli na przekazanie i wymianę wiedzy pomiędzy podmiotami uczestniczącymi w rozwoju obszarów wiejskich – czyli pomiędzy uczestnikami konferencji.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t>
  </si>
  <si>
    <t>rolnicy z województwa zachodniopomorskiego, osoby mieszkające na terenach wiejskich, osoby pełnoletnie; pracownicy Izby Rolniczej i instytucji około rolniczych.</t>
  </si>
  <si>
    <t>Konferencja: "Perspektywy dla zrównoważonego rolnictwa"</t>
  </si>
  <si>
    <t xml:space="preserve">Celem operacji jest zapoznanie uczestników z zagadnieniami innowacyjności w rolnictwie oraz możliwościami praktycznego zastosowania przedstawianych rozwiązań czy metod. Istotą jest, aby przekazać wiedzę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oraz upowszechnianie wiedzy dotyczącej zarządzania projektami z zakresu rozwoju obszarów wiejskich. 
</t>
  </si>
  <si>
    <t>rolnicy i mieszkańcy obszarów wiejskich oraz doradcy rolniczy z terenu województwa zachodniopomorskiego</t>
  </si>
  <si>
    <t>Zdobycie nowych umiejętności szansą na rozwój gospodarczy i społeczny obszarów wiejskich - III edycja 2021</t>
  </si>
  <si>
    <t>Cel: przeszkolenie grupy 12 osób w dziedzinie wyplatania ze sznurka (makrama) i słomy (tradycyjne plecionkarstwo) przedmiotów użytkowych lub dekoracyjnych.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</si>
  <si>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5/12</t>
  </si>
  <si>
    <t>Smaki obszarów wiejskich powiatu koszalińskiego</t>
  </si>
  <si>
    <t>8 / 1 / 1</t>
  </si>
  <si>
    <t>mieszkańcy terenów wiejskich i miejsko-wiejskich województwa zachodniopomorskiego, gmin powiatu koszalińskiego</t>
  </si>
  <si>
    <t>Publikacja "Wyniki Porejestrowego Doświadczalnictwa odmianowego w roku 2020 i "Lista Odmian Zalecanych w roku 2021 w województwie zachodniopomorskich"</t>
  </si>
  <si>
    <t>ul. Goleniowska 56 A, 70-847 Szczecin</t>
  </si>
  <si>
    <t>XXXIII Barzkowickie Targi Rolne AGRO POMERANIA 2021</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</si>
  <si>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t>
  </si>
  <si>
    <t>impreza plenerowa/materiał drukowany</t>
  </si>
  <si>
    <t>liczba dni imprez plenerowych/liczba rodzajów mat. Drukowanych</t>
  </si>
  <si>
    <t>3/4</t>
  </si>
  <si>
    <t>Wizyta gospodarcza zachodniopomorskich producentów rolnych na Węgrzech - wymiana wiedzy z zakresu retencji wód</t>
  </si>
  <si>
    <t>Celem operacji wizyty gospodarczej/studyjnej jest zapoznanie się z funkcjonowaniem węgierskiego sektora rolniczego, poznanie programu LIFE-MICACC, który ma na celu poprawę odporności na zmiany klimatu wrażliwych gmin na Węgrzech poprzez zmniejszenie ich zagrożeń wynikających ze zmian klimatycznych, wymiana doświadczeń i wiedzy podczas pobytu oraz nawiązanie kontaktów z rolnikami z Węgier, a przede wszystkim porównanie sposobów na retencję wody w rolnictwie.,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oraz wspieranie tworzenia sieci współpracy partnerskiej dotyczącej rolnictwa i obszarów wiejskich przez podnoszenie poziomu wiedzy w tym zakresie.</t>
  </si>
  <si>
    <t xml:space="preserve">rolnicy z województwa zachodniopomorskiego , kobiety i mężczyźni, mieszkańcy terenów wiejskich, osoby pełnoletnie; pracownicy Izby Rolniczej </t>
  </si>
  <si>
    <t>Lato z Sydonią. Od czarownicy do liderki wiejskiej. Forum aktywnych i przedsiębiorczych kobiet</t>
  </si>
  <si>
    <t>Celem głównym operacji jest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</si>
  <si>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konferencja/warsztaty</t>
  </si>
  <si>
    <t>liczba uczestników konferencji/liczba uczestników warsztatów</t>
  </si>
  <si>
    <t>100/90</t>
  </si>
  <si>
    <t>kobiety z obszarów wiejskich województwa zachodniopomorskiego, przedstawicielki  ngo działających na rzecz rozwoju wsi, przedstawiciele jst, przedstawiciele uczelni wyższych, przedsiębiorcy, rolnicy.</t>
  </si>
  <si>
    <t>Gmina Marianowo</t>
  </si>
  <si>
    <t>ul. Mieszka I 1,                                         73-121 Marianowo</t>
  </si>
  <si>
    <t>Gminny Konkurs Kulinarny - przepis na sukces II edycja</t>
  </si>
  <si>
    <t>Celem operacji jest wzmocnienie kapitału społecznego oraz wypromowanie dziedzictwa kulinarnego poprzez organizację kolejnej edycji konkursu kulinarnego. Tematy: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w zakresie optymalizacji wykorzystywania przez mieszkańców obszarów wiejskich zasobów środowiska naturalnego.</t>
  </si>
  <si>
    <t>impreza plenerowa/konkurs</t>
  </si>
  <si>
    <t>liczba imprez plenerowych/liczba uczestników imprez plenerowych/liczba konkursów/liczba uczestników konkursów</t>
  </si>
  <si>
    <t>1/200/1/50</t>
  </si>
  <si>
    <t>mieszkańcy wiejskiej Gminy Świdwin, tutejsi rolnicy oraz pokoleniowe środowiska obszarów wiejskich.</t>
  </si>
  <si>
    <t>ul. Plac Konstytucji 3 Maja 1,                            78-300 Świdwin</t>
  </si>
  <si>
    <t>"Innowacyjne sołectwa - innowacyjna wieś"</t>
  </si>
  <si>
    <t>warsztaty/film/konkurs</t>
  </si>
  <si>
    <t>liczba warsztatów/liczba uczestników warsztatów/liczba filmów/liczba konkursów/liczba uczestników konkursów</t>
  </si>
  <si>
    <t>1/200/1/1/28</t>
  </si>
  <si>
    <t>mieszkańcy województwa zachodniopomorskiego w szczególności powiatu koszalińskiego</t>
  </si>
  <si>
    <t>V Powiatowy Jarmark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</si>
  <si>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oraz upowszechnianie wiedzy dotyczącej zarządzania projektami z zakresu rozwoju obszarów wiejskich.</t>
  </si>
  <si>
    <t>1/900</t>
  </si>
  <si>
    <t>Lokalni producenci, rolnicy - jako wystawcy. Mieszkańcy powiatu świdwińskiego i turyści - jako odwiedzający imprezę</t>
  </si>
  <si>
    <t>Powiat Świdwiński</t>
  </si>
  <si>
    <t>ul. Mieszka I 16, 78-300 Świdwin</t>
  </si>
  <si>
    <t>Obchody 30-lecia samorządu gminnego w Lipianach</t>
  </si>
  <si>
    <t>Celem operacji jest zwiększenie udziału zainteresowanych stron we wdrażaniu inicjatyw na rzecz zrównoważonego rozwoju obszarów wiejskich na terenie gminy Lipiany poprzez wspieranie transferu wiedzy na obszarach wiejskich, poprzez udział uczestników korzystających  z szerokiej oferty kulturalno-oświatowej z prezentacją potencjału gospodarczego obszarów wiejskich łącząc to z bogatą historią samorządu gminnego w Lipianach podczas planowanej imprezy. Tematy: Wspieranie rozwoju przedsiębiorczości na obszarach wiejskich przez podnoszenie poziomu wiedzy i umiejętności w obszarach innych niż wskazane w temacie 6.</t>
  </si>
  <si>
    <t>liczba konferencji/liczba uczestników konferencji/ liczba tytułów materiału drukowanego/ nakład materiału drukowanego</t>
  </si>
  <si>
    <t>1/150/2/1600</t>
  </si>
  <si>
    <t>Gmina Lipiany</t>
  </si>
  <si>
    <t>ul. Plac Wolności 1, 74-240 Lipiany</t>
  </si>
  <si>
    <t>Rowerowa agroturystyka na wyspie Wolin</t>
  </si>
  <si>
    <t xml:space="preserve">Celem operacji jest organizacja wydarzenia plenerowego ukierunkowanego na promocję walorów i zasobów regionalnych, pobudzenie lokalnej przedsiębiorczości celem rozwoju stanic, gastronomii, domów agroturystycznych w związku z rozwojem sieci szlaków pieszych i rowerowych, promocję infrastruktury turystycznej oraz nawiązywanie kontaktów i wymianę wiedzy między różnymi jednostkami i uczestnikami lokalnej społeczności. </t>
  </si>
  <si>
    <t>impreza plenerowa/warsztaty/materiał drukowany</t>
  </si>
  <si>
    <t>1/150/1/100/150</t>
  </si>
  <si>
    <t>WIĘCEJ WIEM, WIĘCEJ UMIEM, SPRAWNIEJ DZIAŁAM - wyjazd studyjny mieszkańców Gminy Lisków do Gminy Poronin</t>
  </si>
  <si>
    <t>Celem operacji jest podnoszenie wiedzy, umiejętności i kompetencji mieszkańców z zakresu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promocja wsi jako miejsca do życia i rozwoju zawodowego. Cel operacji zostanie osiągnięty poprzez zorganizowanie wyjazdu studyjnego do gminy Poronin.</t>
  </si>
  <si>
    <t>Rolnicy, członkowie ich rodzin oraz samorządowcy z terenu gminy Lisków.</t>
  </si>
  <si>
    <t>Gmina Lisków</t>
  </si>
  <si>
    <t>ul. Ks. W. Blizińskiego 56, 62-850 Lisków</t>
  </si>
  <si>
    <t>Inicjatywa na rzecz rozwoju obszarów wiejskich – Liderzy Gminy Kołaczkowo</t>
  </si>
  <si>
    <t xml:space="preserve">Celem jest  przeszkolenie 15 mieszkańców Gminy Kołaczkowo,  osób aktywnych społecznie i kulturalnie, które w sobie widzą chęć dalszego działania i wykazujących potencjał nadający się do rozwijania. Przeszkoleni liderzy mają wraz z organizatorami przygotować i przeprowadzić dwa wydarzenia przeznaczone dla mieszkańców Gminy Kołaczkowo. </t>
  </si>
  <si>
    <t>Gminny Ośrodek Kultury im. Wł. Reymonta w Kołaczkowie</t>
  </si>
  <si>
    <t>Plac Reymonta, 62-306 Kołaczkowo</t>
  </si>
  <si>
    <t xml:space="preserve">w tym: liczba 
przedstawicieli LGD </t>
  </si>
  <si>
    <t>n/d</t>
  </si>
  <si>
    <t>Liczba targów/imprez plenerowych/wystaw</t>
  </si>
  <si>
    <t>Szacowana liczba uczestników targów/ imprez plenerowych/wystaw</t>
  </si>
  <si>
    <t>290 uczestników 180 kibiców</t>
  </si>
  <si>
    <t>Liczba uczestników konkursów/olimpiad</t>
  </si>
  <si>
    <t>Eko wieś II</t>
  </si>
  <si>
    <t>Mieszkańcy terenów wiejskich i miejsko-wiejskich zamieszkałych na terenie województwa wielkopolskiego (powiat średzki, grodziski, wągrowiecki, poznański, bez m. Poznań). W ramach projektu zrekrutowanych zostanie 200 osób, w tym co najmniej 100 osób w wieku do 35 lat (w tym dzieci i młodzież z obszarów wiejskich co najmniej 100 osób).</t>
  </si>
  <si>
    <t>Jubileuszowy Festyn Rodzinny ŚWIĘTO PALAT promocją rozwoju obszarów wiejskich</t>
  </si>
  <si>
    <t>Celem operacji będzie organizacja imprezy plenerowej  w dniu 15.08.2021 r. pn. „Jubileuszowy Festyn Rodzinny ŚWIĘTO PALAT promocją rozwoju obszarów wiejskich”,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</si>
  <si>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Mieszkańcy sołectwa Palaty oraz pozostali mieszkańcy Miasta i Gminy Grabów nad Prosną, a także zaproszeni goście. Grupę docelową będą tworzyli: przedsiębiorcy, rolnicy, przedstawiciele jednostek samorządu terytorialnego, stowarzyszeń, innych organizacji funkcjonujących na terenie gminy, osoby w różnym przedziale wiekowym: dzieci, młodzież, dorośli, aktywni i nieaktywni zawodowo.</t>
  </si>
  <si>
    <t>Senioriada nad Prosną</t>
  </si>
  <si>
    <t>Celem operacji jest organizacja spotkania w mieście Grabów nad Prosną w dniu 2.10.2021 r. pn. "Senioriada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</si>
  <si>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 xml:space="preserve">Seniorzy mieszkający na terenie Miasta i Gminy w tym: przedsiębiorcy, rolnicy, przedstawiciele jednostek samorządu terytorialnego, Stowarzyszeń, innych organizacji funkcjonujących na terenie gminy Grabów nad Prosną /m.in. reprezentujący Koło Polskiego Związku Emerytów, Inwalidów i Rencistów w Grabowie nad Prosną, Stowarzyszenie Klub Seniora „Pelikan”, Grup Odnowy Wsi, Rad Sołeckich, Ochotniczych Straży Pożarnych czy też osoby indywidualne, niezrzeszone/, a także zaproszeni goście. </t>
  </si>
  <si>
    <t>Ochrona klimatu - wykorzystanie odnawialnych źródeł energii.</t>
  </si>
  <si>
    <t>Podwyższenie wiedzy uczestników szkolenia, uczniów szkół rolniczych/leśnych oraz mieszkańców obszarów wiejskich w zakresie możliwości ochrony klimatu poprzez wykorzystanie odnawialnych źródeł energii, które wpływają w istotny sposób na poprawę jakości powietrza.</t>
  </si>
  <si>
    <t>Centrum doradztwa Rolniczego w Brwinowie Oddział w Poznaniu</t>
  </si>
  <si>
    <t>ul. Winogrady 63, 61-659 Poznań</t>
  </si>
  <si>
    <t>Rozwój planujemy - możliwości obszaru analizujemy</t>
  </si>
  <si>
    <t>Celem operacji jest zdiagnozowanie możliwości rozwojowych obszaru LGD "Wielkopolska z Wyobraźnią" w świetle doświadczeń realizacji na tym terenie WPR oraz aktualnych priorytetowych kierunków rozwoju lokalnego jak ochrona klimatu, nowe technologie, Smart Village, sieci współpracy oraz upowszechnianie tej wiedzy w lokalnym środowisku dla zwiększania podejmowanych inicjatyw.</t>
  </si>
  <si>
    <t>Lokalni liderzy (władze samorządowe, pracownicy jst, radni, sołtysi, przedstawiciele instytucji i organizacji działających na rzecz obszarów wiejskich) - 170 osób.</t>
  </si>
  <si>
    <t>Analizy</t>
  </si>
  <si>
    <t>Federacja Grup i Producentów Wołowina Polska</t>
  </si>
  <si>
    <t>al. Jana Pawła II 61/123, 01-031 Warszawa</t>
  </si>
  <si>
    <t>70</t>
  </si>
  <si>
    <t>W tym: liczba przedstawicieli LGD</t>
  </si>
  <si>
    <t>1-2</t>
  </si>
  <si>
    <t xml:space="preserve">W tym: liczba doradców </t>
  </si>
  <si>
    <t>2-4</t>
  </si>
  <si>
    <t>Udział w międzynarodowym Jarmarku Folkloru.</t>
  </si>
  <si>
    <t xml:space="preserve">Twórcy ludowi, przedstawiciele zespołów folklorystycznych, Kół Gospodyń Wiejskich i producenci produktów lokalnych 27 osób oraz dwóch   przedstawicieli LGD z terenu powiatu krotoszyńskiego i gostyńskiego. </t>
  </si>
  <si>
    <t>29</t>
  </si>
  <si>
    <t>Stoisko wystawiennicze/Punkt informacyjny na targach/imprezie plenerowej/wystawie</t>
  </si>
  <si>
    <t>Wielofunduszowe LGD źródłem inspiracji</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</si>
  <si>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</si>
  <si>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Akademia Kobiecego Rozwoju</t>
  </si>
  <si>
    <t>Kobiety w wieku od 16 wzwyż, zamieszkujące obszary wiejskie południowej części Wielkopolski (m.in. mieszkanki powiatów: rawickiego, gortyńskiego, krotoszyńskiego i leszczyńskiego).</t>
  </si>
  <si>
    <t>INGENIA S.A.</t>
  </si>
  <si>
    <t>ul. Parkowa 14, 63-920 Pakosław</t>
  </si>
  <si>
    <t>broszura w nakładzie 200 sztuk</t>
  </si>
  <si>
    <t>Festiwal Familijny smaków i Rękodzieła Wielkopolski w Pakosławiu</t>
  </si>
  <si>
    <t>Głównym celem operacji jest promocja zrównoważonego rozwoju obszarów wiejskich oraz poprawa jakości życia mieszkańców wsi poprzez zaprezentowanie bogactwa kulinarnego i kulturowego występującego na obszarze Wielkopolski.</t>
  </si>
  <si>
    <t>Fundacja Rodziny Duda im. Maksymiliana Duda</t>
  </si>
  <si>
    <t>63-930 Grąbkowo 76</t>
  </si>
  <si>
    <t>Dziedzictwo kulturowe w wielkopolskiej zagrodzie</t>
  </si>
  <si>
    <t>Liczba informacji/publikacji w internecie</t>
  </si>
  <si>
    <t>Liczba stron internetowych, na których zamieszczona zostanie informacja/publikacja</t>
  </si>
  <si>
    <t>Targi Rolnicze Kościelec 2021 "Promocja Agrobiznesu ze szczególnym uwzględnieniem rolnictwa precyzyjnego"</t>
  </si>
  <si>
    <t>Celem operacji będzie przygotowanie uczestników targów (rolników) do podejmowania nowych wyzwań w celu poprawy rentowności gospodarstw i konkurencyjności wszystkich rodzajów przedsięwzięć w całym regionie z poszanowaniem środowiska naturalnego i krajobrazu rolniczego poprzez wdrażanie rolnictwa precyzyjnego.</t>
  </si>
  <si>
    <t>Rolnicy będący uczestnikami Targów Rolniczych Kościelec 2021 oraz mieszkańcy obszarów wiejskich i miast korzystający z dóbr wytwarzanych przez rolników i żyjący w środowisku, na które oddziałuje m.in. rolnictwo.</t>
  </si>
  <si>
    <t>Uprawa ziół i ich przetwórstwo - zapoznanie się z dobrymi praktykami w województwie podlaskim.</t>
  </si>
  <si>
    <t>Mieszkańcy obszarów wiejskich w ilości 15 osób z województwa wielkopolskiego.</t>
  </si>
  <si>
    <t>W tym: liczba doradców</t>
  </si>
  <si>
    <t>Jak dbam o środowisko i klimat w wiejskim gospodarstwie domowym i/lub gospodarstwie rolnym?</t>
  </si>
  <si>
    <t>Rolnicy oraz mieszkańcy obszarów wiejskich z terenu województwa wielkopolskiego, którzy na dzień przesłania zgłoszenia konkursowego nie ukończyli 35 lat.</t>
  </si>
  <si>
    <t>Aktywna Wielkopolska Wieś</t>
  </si>
  <si>
    <t>Celem operacji jest organizacja imprezy plenerowej połączonej z konferencją dla przedstawicieli organizacji działających na rzecz obszarów wiejskich. Poprzez organizację wydarzenia chcemy stworzyć platformę do nawiązania współpracy, wymiany doświadczeń i integracji miedzy organizacjami działającymi na terenach wiejskich w całej Wielkopolsce.</t>
  </si>
  <si>
    <t>1500</t>
  </si>
  <si>
    <t>Wielkopolski Rolnik Roku narzędziem upowszechniania dobrych praktyk w rolnictwie.</t>
  </si>
  <si>
    <t>Celem operacji jest wykorzystanie okazji, jaką stwarza konkurs "Wielkopolski Rolnik Roku" do upowszechniania i transferu innowacji poprzez pokazanie najlepszych gospodarstw rolnych w Wielkopolsce.</t>
  </si>
  <si>
    <t>Rolnicy z terenu województwa wielkopolskiego.</t>
  </si>
  <si>
    <t>1200</t>
  </si>
  <si>
    <t>Festiwal Karpia</t>
  </si>
  <si>
    <t>Celem operacji jest organizacja imprezy plenerowej, która przyczyni się do promocji spożycia karpia i lokalnych ryb oraz promocji turystyki rybackiej. W ramach imprezy odbędą się: konferencja dla producentów ryb, prezentacja oferty lokalnych gospodarstw rybackich oraz pokazy kulinarne i konkurs kulinarny.</t>
  </si>
  <si>
    <t>Rolnicy prowadzących działalność na terenie Wielkopolski oraz mieszkańcy Wielkopolski.</t>
  </si>
  <si>
    <t>Nasze regionalne bogactwo na stoły!</t>
  </si>
  <si>
    <t>Celem operacji jest stworzenie możliwości do bezpośredniego spotkania  producentów, przetwórców i konsumentów produktów lokalnych, ich promocja oraz tworzenie sieci powiązań pomiędzy producentami oraz pomiędzy producentami i konsumentami.</t>
  </si>
  <si>
    <t>Chów przyzagrodowy gęsi wielkopolską tradycją</t>
  </si>
  <si>
    <t>Rolnicy i mieszkańcy obszarów wiejskich zainteresowani prowadzeniem przyzagrodowego chowu gęsi, przetwórstwem i zbytem gęsiny w ramach RHD; przetwórcy, osoby prowadzące gospodarstwa agroturystyczne, restauratorzy, właściciele punktów gastronomicznych; potencjalni konsumenci; Kola Gospodyń Wiejskich</t>
  </si>
  <si>
    <t xml:space="preserve">Rekreacja konna tradycja i współczesność
</t>
  </si>
  <si>
    <t>Celem operacji jest organizacja plenerowej imprezy hipicznej, która przyczyni się do promocji rekreacji i turystyki konnej. W  ramach imprezy odbędą się zawody jeździeckie oraz prezentacja oferty miejscowych ośrodków jeździeckich i gospodarstw agroturystycznych.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</si>
  <si>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Wiejskie przestrzenie publiczne gminy Szydłowo - aranżacja miejsc integracji.</t>
  </si>
  <si>
    <t xml:space="preserve">60-80 osób (mieszkańców gminy Szydłowo), z podziałem na dzieci, młodzież i dorosłych. </t>
  </si>
  <si>
    <t>Rolnicy z Wielopolski, w szczególności producenci trzody chlewnej oraz pozostali przedstawiciele łańcucha produkcji wieprzowiny , w tym m.in. doradcy rolniczy,  lekarze weterynarii, zootechnicy, przedstawiciele ubojni i przetwórni oraz przedstawiciele samorządu terytorialnego.</t>
  </si>
  <si>
    <t>Stowarzyszenie Wieprzowina Polska</t>
  </si>
  <si>
    <t>ul. Lipowa 31, 64-030 Śmigiel</t>
  </si>
  <si>
    <t>od 2 do 4</t>
  </si>
  <si>
    <t>Celem planowanych badań jest rozpoznanie zmian uwarunkowań rozwoju obszarów wiejskich województwa wielkopolskiego, wywołanych pandemią COVID-19 ze szczególnym uwzględnieniem powstałych innowacji organizacyjnych i społecznych.</t>
  </si>
  <si>
    <t>ul. Wojska Polskiego 28, 60-637 Poznań</t>
  </si>
  <si>
    <t>Dziedzictwo kulturowe szansą na rozwój obszarów wiejskich.</t>
  </si>
  <si>
    <t>20 osób z obszaru działania Lokalnej Grupy Działania "Między Ludźmi i Jeziorami" oraz 20 osób z obszaru działania LGD Krajna Złotowska.</t>
  </si>
  <si>
    <t>Innowacyjne i bezpieczne rolnictwo</t>
  </si>
  <si>
    <t>Liczba artykułów/wkładek/ogłoszeń w prasie</t>
  </si>
  <si>
    <t>Sieć badawcza Łukasiewicz - Przemysłowy Instytut Maszyn Rolniczych</t>
  </si>
  <si>
    <t>Starołęcka 31, 60-963 Poznań</t>
  </si>
  <si>
    <t>200000</t>
  </si>
  <si>
    <t>Koła Gospodyń Wiejskich i zespoły biesiadne - źródłem promocji i rozwoju obszarów wiejskich</t>
  </si>
  <si>
    <t>Grupa docelowa to 150 osób: mieszkańcy Gminy i Miasta Stawiszyn, mieszkańcy Powiatu Kaliskiego, przedstawiciele jednostek  samorządu terytorialnego, organizacji i stowarzyszeń oraz zespoły biesiadne i KGW</t>
  </si>
  <si>
    <t>Agroinformacja podstawą współpracy wielkopolskiego rolnictwa</t>
  </si>
  <si>
    <t>Rolnicy, głównie plantatorzy buraka cukrowego oraz członkowie należący do organizacji będących partnerami projektu, pochodzący z woj.. wielkopolskiego.</t>
  </si>
  <si>
    <t>Rejonowy Związek Plantatorów Buraka Cukrowego</t>
  </si>
  <si>
    <t>1-go Maja 3, 63-76- Zduny</t>
  </si>
  <si>
    <t>Wielkopolska sieć młodych rolników - współpracę czas zacząć</t>
  </si>
  <si>
    <t>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spotkań w gospodarstwach.</t>
  </si>
  <si>
    <t>Uczniowie szkół rolniczych, rolnicy i domownicy rolników oraz przedstawiciele samorządu terytorialnego i organizacji pozarządowych zamieszkujący obszary wiejskie województwa wielkopolskiego.</t>
  </si>
  <si>
    <t>Vi</t>
  </si>
  <si>
    <t>Ot, pany się nudzą sami, to się pięknie bawiom z nami" Dramat S. Wyspiańskiego jako wyraz włączenia kulturowo-społecznego mieszkańców obszarów wiejskich.</t>
  </si>
  <si>
    <t>Mieszkańcy gmin z powiatu tureckiego: Brudzew, Dobra,  Kawęczyn,  Malanów, Turek, Przykona, Władysławów, z powiatu kolskiego - Kościelec, z powiatu sieradzkiego - Goszczanów (woj. łódzkie). Osoby młode (do 35 roku życia) będą stanowić ponad 50 % grupy docelowej)</t>
  </si>
  <si>
    <t>Turkowska Unia Rozwoju - T.U.R.</t>
  </si>
  <si>
    <t>ul. Krwony 32, 62-720 Brudzew</t>
  </si>
  <si>
    <t>Inne: spektakl</t>
  </si>
  <si>
    <t>Liczba uczestników projektu</t>
  </si>
  <si>
    <t>Liczba podmiotów - partnerów KSOW</t>
  </si>
  <si>
    <t>Liczba widzów</t>
  </si>
  <si>
    <t>Wymiana doświadczeń, źródłem inspiracji do dalszego rozwoju obszaru LGD.</t>
  </si>
  <si>
    <t>Osoby z obszaru działania Stowarzyszenia "Solidarni w Partnerstwie", tj. z gmin: Golina, Grodziec, Rychwał, Rzgów, Stare Miasto i Tuliszków.</t>
  </si>
  <si>
    <t>II,III</t>
  </si>
  <si>
    <t>II Powiatowy Festiwal Lokalnych Smaków i Rękodzieła</t>
  </si>
  <si>
    <t>Aleja Niepodległości 10, 63-200 Jarocin</t>
  </si>
  <si>
    <t>Udział w imprezie Polskie Kulinaria Busko Zdrój 2021</t>
  </si>
  <si>
    <t>Celem operacji jest udział w organizowanej przez Świętokrzyski Oddział Polskiej Izby Produktu Regionalnego i Lokalnego imprezie targowej "Polskie Kulinaria Busko Zdrój 2021" w dniach 4-5 września 2021, jako wystawca 13 członków Wielkopolskiego Oddziału Izby Produktu Regionalnego i Lokalnego. Podczas imprezy targowej podejmowane będą działania informacyjno-promocyjne polegające na bezpośrednich rozmowach, panelach, pokazach, degustacjach i dystrybucji materiałów drukowanych.</t>
  </si>
  <si>
    <t>Uczestnicy targów - 13 członków Wielkopolskiego Oddziału Polskiej Izby Produktu Regionalnego i Lokalnego.</t>
  </si>
  <si>
    <t>Polska Izba Produkty Regionalnego i Lokalnego Oddział Wielkopolski</t>
  </si>
  <si>
    <t>Zrzeszanie się rolników szansą na dywersyfikację dochodowości gospodarstw rolnych</t>
  </si>
  <si>
    <t>Celem projektu jest realizacja szkolenia dla uczniów szkół rolniczych, w trakcie trwania ich roku szkolnego, z zakresu zwiększenia ich udziału we wdrażaniu inicjatyw na rzecz rozwoju obszarów wiejskich, ze szczególnym uwzględnieniem działań wspólnych rolników, takich jak sprzedaż bezpośrednia, RHD, GPR, działanie Współpraca, spółdzielczości czy kooperatyw spożywczych itp.</t>
  </si>
  <si>
    <t>Stowarzyszenie Rodzina Kolpinga w Porębie Żegoty</t>
  </si>
  <si>
    <t>ul. Przecznica 31, 32-566 Alwernia</t>
  </si>
  <si>
    <t>Błękitno-zielona infrastruktura dla łagodzenia zmian klimatu, wspierania bioróżnorodności i rozwoju lokalnego na obszarze Stowarzyszenia "LGD Gościnna Wielkopolska" - pozyskiwanie wiedzy, stworzenie dobrych praktyk i wymiana doświadczeń.</t>
  </si>
  <si>
    <t>Kadra zarządzająca w gminach położonych na obszarze działania Stowarzyszenia - 25 osób, osoby zajmujące się gospodarką wodną/ochroną środowiska w gminach członkowskich Stowarzyszenia - 60 osób, odbiorcy materiałów promocyjnych - filmu i broszury informacyjnej w wersji elektronicznej publikowanych na stronie internetowej, facebooku i youtube - min 500 osób</t>
  </si>
  <si>
    <t>Stowarzyszenie "Lokalna Grupa Działania Gościnna Wielkopolska" w Pępowie</t>
  </si>
  <si>
    <t>ul. Powstańców Wielkopolskich 43, 63-830 Pępowo</t>
  </si>
  <si>
    <t>Akademia Lidera na Krajnie Złotowskiej</t>
  </si>
  <si>
    <t>Celem operacji jest zintegrowanie oraz aktywizacja grupy mieszkańców obszaru funkcjonowania Stowarzyszenia - przede wszystkim sołtysów i przedstawicieli rad sołeckich. Podstawą integracji,  a także animowania będzie edukowanie poprzez cykl warsztatów. Ich celem będzie zainicjowanie działań sprzyjających rozwojowi  "Małych Ojczyzn"</t>
  </si>
  <si>
    <t>Organizacja imprezy plenerowej pn. "Dzień Ogórka"</t>
  </si>
  <si>
    <t>Zwiększenie współpracy w regionie poprzez udział w imprezie plantatorów ogórków oraz przedstawicieli z sektora przetwórstwa, a także budowanie relacji partnerskich ze społecznością.</t>
  </si>
  <si>
    <t>Mieszkańcy powiatu kolskiego, ze szczególnym uwzględnieniem mieszkańców gminy Dąbie.</t>
  </si>
  <si>
    <t>Gmina Dąbie</t>
  </si>
  <si>
    <t>Plac Mickiewicza 1, 62-660 Dąbie</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</si>
  <si>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</si>
  <si>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</si>
  <si>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</si>
  <si>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</si>
  <si>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</si>
  <si>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</si>
  <si>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</si>
  <si>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</si>
  <si>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</si>
  <si>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</si>
  <si>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</si>
  <si>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</si>
  <si>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</si>
  <si>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</si>
  <si>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</si>
  <si>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</si>
  <si>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</si>
  <si>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Centrum Doradztwa Rolniczego 
w Brwinowie (JC)</t>
  </si>
  <si>
    <t>RAZEM</t>
  </si>
  <si>
    <t>Liczba badań</t>
  </si>
  <si>
    <t>Liczba filmów</t>
  </si>
  <si>
    <t>Liczba wyjazdów</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</si>
  <si>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</si>
  <si>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</si>
  <si>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</si>
  <si>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</si>
  <si>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</si>
  <si>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</si>
  <si>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</si>
  <si>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350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</si>
  <si>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</si>
  <si>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</si>
  <si>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</si>
  <si>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</si>
  <si>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</si>
  <si>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</si>
  <si>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</si>
  <si>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</si>
  <si>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</si>
  <si>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</si>
  <si>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</si>
  <si>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</si>
  <si>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</si>
  <si>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</si>
  <si>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</si>
  <si>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 xml:space="preserve">  Rolnicy, mieszkańcy obszarów wiejskich z całego kraju, przedstawiciele samorządu rolniczego.</t>
  </si>
  <si>
    <t>Krajowa Rada Izb Rolniczych</t>
  </si>
  <si>
    <t>ul. Żurawia 24 lok. 15
00-515 Warszawa</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</si>
  <si>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</si>
  <si>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</si>
  <si>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</si>
  <si>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</si>
  <si>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</si>
  <si>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</si>
  <si>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Hodowcy kóz, pracownicy związków hodowców, pracownicy naukowi, doradcy rolni.</t>
  </si>
  <si>
    <t>ul. Sarego 2
31-047 Kraków</t>
  </si>
  <si>
    <t xml:space="preserve">Liczba uczestników warsztatów </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</si>
  <si>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</si>
  <si>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</si>
  <si>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</si>
  <si>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</si>
  <si>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</si>
  <si>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</si>
  <si>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</si>
  <si>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</si>
  <si>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</si>
  <si>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</si>
  <si>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</si>
  <si>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liczba osób przeszkolonych/liczba uczestników wyjazdu</t>
  </si>
  <si>
    <t>40 / 40</t>
  </si>
  <si>
    <t>lokalne grupy działania z woj. Wielkopolskiego, zachodniopomorskiego, lubuskiego i  łódzkiego</t>
  </si>
  <si>
    <t>I, II</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</si>
  <si>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</si>
  <si>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</si>
  <si>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</si>
  <si>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</si>
  <si>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</si>
  <si>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</si>
  <si>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</si>
  <si>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</si>
  <si>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</si>
  <si>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</si>
  <si>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</si>
  <si>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</si>
  <si>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</si>
  <si>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</si>
  <si>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16 / 50</t>
  </si>
  <si>
    <t xml:space="preserve">osoby i podmioty, którym bliskie są problemy obszarów wiejskich w całej Polsce. Zakłada się, że w konkursie weźmie udział ok. 75 osób, jednak nie mniej niż 20 osób (w tym również osób prawnych). </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</si>
  <si>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</si>
  <si>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</si>
  <si>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</si>
  <si>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</si>
  <si>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Uniwersytet Przyrodniczy w Poznaniu</t>
  </si>
  <si>
    <t>60-637 Poznań, ul. Wojska Polskiego 28</t>
  </si>
  <si>
    <t xml:space="preserve"> I</t>
  </si>
  <si>
    <t>Wielofunkcyjność gospodarstw rolnych Niemiec i Włoch jako przykład dywersyfikacji dochodu</t>
  </si>
  <si>
    <t xml:space="preserve">Głównym celem operacji jest zapoznanie uczestników wyjazdu studyjnego z nowymi funkcjami gospodarstwa rolnego oraz dywersyfikacją dochodu rolniczego poprzez podejmowanie aktywności i nowych działań w obrębie gospodarstwa rolnego na przykładzie dobrych praktyk krajów zagranicznych. Uczestnicy poznają interesujące działania w zakresie funkcjonowania gospodarstw agroturystycznych, zagród edukacyjnych, gospodarstw opiekuńczych (społecznych), przetwórstwa lokalnego, wdrażania systemów jakości żywności i organizacji krótkiego łańcucha dostaw produktów żywnościowych i ich zbywania  oraz inicjatyw społecznych prowadzonych na obszarach wiejskich.  </t>
  </si>
  <si>
    <t>Rolnicy, m.in. zajmujący się produkcją żywności wysokiej jakości, przetwórstwem żywności, RHD lub sprzedażą bezpośrednią, czy też planujący taką działalność, przedstawiciele Lokalnych Grup Działania, przedstawiciele samorządów, pracownicy jednostek doradztwa rolniczego, osoby prowadzące gospodarstwa agroturystyczne lub chcący podjąć taką działalność, właściciele zagród edukacyjnych oraz prowadzący lub planujący prowadzić gospodarstwa opiekuńcze (społeczne) oraz osoby, które w znaczący sposób wpływają na kształtowanie się rozwoju rolnictwa.</t>
  </si>
  <si>
    <t xml:space="preserve">ul. Ks. Kard. S. Wyszyńskiego 70/126
 42-200 Częstochowa
</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</si>
  <si>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</si>
  <si>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</si>
  <si>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</si>
  <si>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</si>
  <si>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</si>
  <si>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</si>
  <si>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</si>
  <si>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</si>
  <si>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przetwórstwa mleka
i przetwórstwa mięsa.</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</si>
  <si>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</si>
  <si>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</si>
  <si>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 xml:space="preserve">Szepietowo Wawrzyńce 64
18-210 Szepietowo
</t>
  </si>
  <si>
    <t>Liczba informacji 
w internecie (informacje prasowe )</t>
  </si>
  <si>
    <t>4 artykuły</t>
  </si>
  <si>
    <t>Liczba informacji 
w internecie (filmy)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</si>
  <si>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</si>
  <si>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</si>
  <si>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</si>
  <si>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</si>
  <si>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</si>
  <si>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nd</t>
  </si>
  <si>
    <t>Iso-Tech sp. z o. o.</t>
  </si>
  <si>
    <t xml:space="preserve">ul. Św. Benedykta 6A nr lokalu LU1
30-535 Kraków
</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</si>
  <si>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</si>
  <si>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</si>
  <si>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</si>
  <si>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Upowszechnienie wiedzy i wymiana doświadczeń w zakresie inicjatyw zwiększających konkurencyjność na terenach wiejskich.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</si>
  <si>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Konferencja 3. Publikacja/materiał drukowany </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</si>
  <si>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</si>
  <si>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 xml:space="preserve">Lokalna Grupa Działania Ziemi Kraśnickiej   </t>
  </si>
  <si>
    <t>ul. Słowackiego 7, 23-210 Kraśnik</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</si>
  <si>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</si>
  <si>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</si>
  <si>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</si>
  <si>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</si>
  <si>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</si>
  <si>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Politechnika Warszawska Wydział Geodezji i Kartografii</t>
  </si>
  <si>
    <t xml:space="preserve">Plac Politechniki 1 pok. 333
00-661 Warszawa
</t>
  </si>
  <si>
    <t>Liczba wykonanych analiz/ekspertyz/badań</t>
  </si>
  <si>
    <t>„Dobre praktyki pszczelarskie UE instrumentem rozwoju obszarów wiejskich„</t>
  </si>
  <si>
    <t xml:space="preserve">Podniesienie poziomu wiedzy i wymiana doświadczeń w zakresie aktualnych
i innowacyjnych rozwiązań w produkcji pszczelarskiej. Temat 2: Upowszechnianie wiedzy w zakresie tworzenia krótkich łańcuchów dostaw w rozumieniu art. 2 ust. 1 akapit drugi lit. m rozporządzenia nr 1305/2013 w sektorze rolno-spożywczym ;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
</t>
  </si>
  <si>
    <t xml:space="preserve">Uczestnicy projektu reprezentować będą następujące grupy osób z 4 województw tj. województwa lubelskiego, śląskiego, podkarpackiego oraz mazowieckiego  ; 
-pszczelarze i osoby związane z branżą pszczelarską 
-rolnicy
-producenci produktów lokalnych i tradycyjnych, 
-przedstawiciele gospodarstw agroturystycznych, 
-przedstawiciele szkół rolniczych/szkół zawodowych branżowych, 
-przedstawiciele organizacji wspierających przedsiębiorczość na terenach wiejskich tj. LGD, 
-przedstawiciele ośrodków doradztwa rolniczego 
-oraz  przedstawiciel organizacji branżowych.  
</t>
  </si>
  <si>
    <t>28</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</si>
  <si>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</si>
  <si>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</si>
  <si>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</si>
  <si>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</si>
  <si>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</si>
  <si>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Polska Organizacja Turystyczna</t>
  </si>
  <si>
    <t xml:space="preserve">Chałubińskiego 8
00-613 Warszawa
</t>
  </si>
  <si>
    <t>liczba podróży</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</si>
  <si>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</si>
  <si>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</si>
  <si>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</si>
  <si>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liczba szkoleń stacjonarnych</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</si>
  <si>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</si>
  <si>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II,III,IV</t>
  </si>
  <si>
    <t>Fundacja Hagia Marina</t>
  </si>
  <si>
    <t xml:space="preserve">ul. Dywizjonu 303, 161A/25
01-470 Warszawa
</t>
  </si>
  <si>
    <t>Liczba uczestników szkoleń  stacjonarnych</t>
  </si>
  <si>
    <t>liczba szkoleń online</t>
  </si>
  <si>
    <t>Grupę docelową stanowi 50 pełnoletnich osób z terenu województw podlaskiego, mazowieckiego, małopolskie  warmińsko-mazurskiego oraz opolskiego, w tym: minimum 50% grupy docelowej stanowiły osoby do 35 roku życia.</t>
  </si>
  <si>
    <t>Liczba uczestników szkoleń online</t>
  </si>
  <si>
    <t xml:space="preserve">RLKS i współpraca międzynarodowa lgd instrumentem rozwoju obszarów wiejskich </t>
  </si>
  <si>
    <t>Wymiana doświadczeń oraz nawiązanie kontaktów  przedstawicieli  polskich LGD z portugalskimi na rzecz tworzenia sieci kontaktów dla Lokalnych Grup Działania (LGD). Organizacja wizyty studyjnej w Portugalii przybliży uczestnikom doświadczenia portugalskich LGD związanych z: aktywizacją mieszkańców wsi, zarządzaniem projektami z zakresu rozwoju obszarów wiejskich oraz planowania rozwoju lokalnego z uwzględnieniem potencjału ekonomicznego, społecznego i środowiskowego, przy wykorzystaniu wielofunduszowego mechanizmu rozwoju lokalnego kierowanego przez społeczność (RLKS/ ang. CLLD). Operacja będzie r</t>
  </si>
  <si>
    <t>Uczestnikami wyjazdy studyjnego będą przedstawiciel LGD z czterech województw: mazowieckiego, lubelskiego, świętokrzyskiego oraz wielkopolskiego.</t>
  </si>
  <si>
    <t>II, III,IV</t>
  </si>
  <si>
    <t>Lokalna Grupa Działania „Puszcza Kozienicka”</t>
  </si>
  <si>
    <t>26-900 Kozienice 
M. Kopernika 8/17</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</si>
  <si>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</si>
  <si>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</si>
  <si>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</si>
  <si>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I,II,III,IV</t>
  </si>
  <si>
    <t>63-004 Tulce
Poznańska 13</t>
  </si>
  <si>
    <t>280</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</si>
  <si>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</si>
  <si>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</si>
  <si>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</si>
  <si>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</si>
  <si>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150 osób, w każdym województwie biorącym udział w operacji. Łącznie w II etapach, 1500 uczestników seminariów (150*5*2).
</t>
  </si>
  <si>
    <t xml:space="preserve">Zachodniopomorski Ośrodek Doradztwa Rolniczego w Barzkowicach </t>
  </si>
  <si>
    <t xml:space="preserve">73-134 Barzkowice 2 
</t>
  </si>
  <si>
    <t>liczba artykułów w prasie</t>
  </si>
  <si>
    <t xml:space="preserve">liczba stron internetowych </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</si>
  <si>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</si>
  <si>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</si>
  <si>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</si>
  <si>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Grupę docelową operacji stanowić będzie 17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</si>
  <si>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Województwo Podlaskie</t>
  </si>
  <si>
    <t>15-888 Białystok, 
Kardynała Stefana Wyszyńskiego 1</t>
  </si>
  <si>
    <t>17</t>
  </si>
  <si>
    <t>Rozwój produkcji bydła ras mięsnych, integracja i innowacje w modelu francuskim</t>
  </si>
  <si>
    <t>Przeszkolenie i podniesienie wiedzy uczestników wyjazdu studyjnego do Francji oraz spotkań, które zostaną po nim zorganizowane w zakresie hodowli i produkcji bydła ras mięsnych,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 (szczególnie w obszarze bydła mięsnego).</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</si>
  <si>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</si>
  <si>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I,II</t>
  </si>
  <si>
    <t>01-031 Warszawa, Al. Jana Pawła II 61/123</t>
  </si>
  <si>
    <t>II,II,IV</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</si>
  <si>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</si>
  <si>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</si>
  <si>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</si>
  <si>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35-234 Rzeszów, ul. Stanisława Trembeckiego 11A</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</si>
  <si>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</si>
  <si>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</si>
  <si>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</si>
  <si>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publikacji/liczba egzemplarzy</t>
  </si>
  <si>
    <t>60/78/1/20000-40000</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</si>
  <si>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</si>
  <si>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</si>
  <si>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</si>
  <si>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</si>
  <si>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</si>
  <si>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wyjazd studyjny/konferencja/publikacja</t>
  </si>
  <si>
    <t>liczba wyjazdów studyjnych/liczba uczestników konferencji/ publikacja/liczba  egzemplarzy</t>
  </si>
  <si>
    <t>3/100/1/1000</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</si>
  <si>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</si>
  <si>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</si>
  <si>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</si>
  <si>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</si>
  <si>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</si>
  <si>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24</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</si>
  <si>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</si>
  <si>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</si>
  <si>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</si>
  <si>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</si>
  <si>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</si>
  <si>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</si>
  <si>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</si>
  <si>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 xml:space="preserve">Lokalne grupy działania, aktualni i byli prezesi sieci regionalnych, jednostki regionalne KSOW, zainteresowani sieciowaniem członkowie LGD </t>
  </si>
  <si>
    <t>Fundacja Idealna Gmina</t>
  </si>
  <si>
    <t>ul. Gdańska 2 lok. 128a
01-633 Warszawa</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</si>
  <si>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</si>
  <si>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</si>
  <si>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</si>
  <si>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</si>
  <si>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</si>
  <si>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</si>
  <si>
    <t>Krajowe Zrzeszenie Plantatorów Aronii ARONIA POLSKA</t>
  </si>
  <si>
    <t>ul. Konstytucji 3 Maja 1/3
96-100 Skierniewice</t>
  </si>
  <si>
    <t>„Przetwórstwo oparte na lokalnych zasobach szansą na rozwój obszarów wiejskich”</t>
  </si>
  <si>
    <t xml:space="preserve">Celem operacji jest upowszechnienie wiedzy i znaczenia przetwórstwa lokalnego w rozwoju obszarów wiejskich na przykładzie rozwiązań angielskich.
</t>
  </si>
  <si>
    <t xml:space="preserve">Wyjazd studyjny
</t>
  </si>
  <si>
    <t xml:space="preserve">Grupą docelową operacji będą m.in.: 
- rolnicy/sadownicy specjalizujący się w produkcji jabłek- zajmujący się produkcją sadowniczą,
- osoby/podmioty zajmujące się przetwórstwem owoców,
- producenci cydru/jabłecznika,
- przedstawiciele organizacji udzielających dotacji na podejmowanie i rozwój działalności gospodarczej na obszarach wiejskich tj. LGD,
- przedstawiciele organizacji branżowych związanych z sadownictwem/przetwórstwem,
- przedstawiciele ośrodków doradztwa rolniczego.  
</t>
  </si>
  <si>
    <t>Lubelskie Stowarzyszenie Miłośników Cydru</t>
  </si>
  <si>
    <t>Mikołajówka 11
23-250 Urzędów</t>
  </si>
  <si>
    <t>Liczba uczestników wyjazdu studyjnego</t>
  </si>
  <si>
    <t>Forum opinii, potrzeb i ograniczeń we wdrażaniu działań ochrony środowiska oraz klimatu w polskim rolnictwie</t>
  </si>
  <si>
    <t>Celem operacji jest zebranie szerokiej opinii i doświadczeń rolników z dotychczasowego działania zobowiązań na rzecz ochrony środowiska w gospodarstwach rolnych oraz ustalenie możliwie najłatwiejszych do wdrożenia, technik redukcji emisji amoniaku i GHG, w kontekście upowszechnienie wyników badania tych opinii w kręgach administracji państwowej, samorządowej, doradztwa, świata nauki i innych interesariuszy, w tym samych rolników. rozpoznawania, nabywania i przechowywania.</t>
  </si>
  <si>
    <t xml:space="preserve">Konferencja
Publikacja
Analiza
</t>
  </si>
  <si>
    <t xml:space="preserve">Grupę docelową stanowić będą rolnicy z obszaru całej Polski, którzy będą mogli wyrazić swoje opinie, ograniczenia i możliwości na temat ochrony środowiska i zmian klimatu w rolnictwie. 
Uzyskane rezultaty badania, zostaną zaprezentowane i skonsultowane na konferencjach, dedykowanych administracji, doradztwu i nauce oraz dużym gospodarstwom, a także małym i średnim gospodarstwom.
Natomiast wyniki konsultacji oraz podsumowanie ekspertyzy zawarte będą w opracowanym wydawnictwie/monografii przeznaczonej dla całego kraju. </t>
  </si>
  <si>
    <t>Instytut Zootechniki - Państwowy Instytut Badawczy</t>
  </si>
  <si>
    <t>ul.Sarego 2
04-373 Warszawa
31-047 Kraków</t>
  </si>
  <si>
    <t>Liczba uczestników
3 konferencji</t>
  </si>
  <si>
    <t>Liczba egzemplarzy publikacji</t>
  </si>
  <si>
    <t>Liczba analiz</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</si>
  <si>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</si>
  <si>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</si>
  <si>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Konferencja
Publikacja</t>
  </si>
  <si>
    <t>Grupę docelową stanowić będą przede wszystkim: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</si>
  <si>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</si>
  <si>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</si>
  <si>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</si>
  <si>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</si>
  <si>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</si>
  <si>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</si>
  <si>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</si>
  <si>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uczestników
3 seminariów</t>
  </si>
  <si>
    <t>Liczba stoisk wystawienniczych</t>
  </si>
  <si>
    <t>Szacowana liczba odwiedzających 
3 stoiska
wystawiennicze</t>
  </si>
  <si>
    <t>Liczba artykułów</t>
  </si>
  <si>
    <t>Liczba uczestników
2 konkursów</t>
  </si>
  <si>
    <t>Liczba informacji w internecie (filmów)</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</si>
  <si>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</si>
  <si>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</si>
  <si>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</si>
  <si>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</si>
  <si>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ul. Czysta 21; 31-121 Kraków</t>
  </si>
  <si>
    <t>Liczba publikacji / nakład</t>
  </si>
  <si>
    <t>1 / 200</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</si>
  <si>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</si>
  <si>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</si>
  <si>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</si>
  <si>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osoby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minimum 149 500 osób, w tym  województwa kujawsko-pomorskiego: 30 000, pomorskiego: 30 000, łódzkiego: 30 000, mazowieckiego: 32 000 i wielkopolskiego: 27 500.</t>
  </si>
  <si>
    <t>Fundacja Hodowców Polskiej Białej Gęsi</t>
  </si>
  <si>
    <t>Wróble 37, 88-153 Wróble</t>
  </si>
  <si>
    <t>5 / 25000</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</si>
  <si>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</si>
  <si>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</si>
  <si>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</si>
  <si>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</si>
  <si>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</si>
  <si>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</si>
  <si>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liczba szkoleń / uczestnicy</t>
  </si>
  <si>
    <t>30/720</t>
  </si>
  <si>
    <t xml:space="preserve">
a) niepracujący mieszkańcy obszarów wiejskich, w tym osoby młode (do 35 roku życia – minimum 50% grupy), w łącznej liczbie 768 osób (po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6.968.700 osób (w tym minimum 4.717.800 mieszkańców wsi i małych miast).
</t>
  </si>
  <si>
    <t>2 / 1600</t>
  </si>
  <si>
    <t>Audycja/ film/ spot</t>
  </si>
  <si>
    <t>liczba audycji/ filmów / spotów</t>
  </si>
  <si>
    <t>liczba felietonów</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</si>
  <si>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</si>
  <si>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</si>
  <si>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liczba szkoleń / liczba uczestników</t>
  </si>
  <si>
    <t>10 / 150</t>
  </si>
  <si>
    <t xml:space="preserve">Szkolenia:
- 15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</si>
  <si>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ul.C.K. Norwida 25, 50-375 Wrocław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</si>
  <si>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</si>
  <si>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</si>
  <si>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</si>
  <si>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</si>
  <si>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</si>
  <si>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</si>
  <si>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</si>
  <si>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</si>
  <si>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</si>
  <si>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wyjazd</t>
  </si>
  <si>
    <t xml:space="preserve"> rolnicy, pracownicy Ośrodka, pracownicy PODR  zajmujący się wdrażaniem nowych inicjatyw na terenach wiejskich, rolnicy z Podkarpacia, przedstawiciele instytucji rządowych / samorządowych instytucji rolniczych i około rolniczych</t>
  </si>
  <si>
    <t>160 702,2</t>
  </si>
  <si>
    <t>Podkarpacki Ośrodek Doradztwa Rolniczego z siedzibą w Boguchwale</t>
  </si>
  <si>
    <t>Boguchwała 36-040, Suszyckich/9</t>
  </si>
  <si>
    <t>1.</t>
  </si>
  <si>
    <t>2.</t>
  </si>
  <si>
    <t>3.</t>
  </si>
  <si>
    <t>4.</t>
  </si>
  <si>
    <t>5.</t>
  </si>
  <si>
    <t>6.</t>
  </si>
  <si>
    <t>7.</t>
  </si>
  <si>
    <t>8.</t>
  </si>
  <si>
    <t>9.</t>
  </si>
  <si>
    <t>10.</t>
  </si>
  <si>
    <t>Konkurs "Kultura i Folklor Podbabiogórza"</t>
  </si>
  <si>
    <t>Włączenie społeczności lokalnej w poprawę jakości życia i stanu dziedzictwa kulturowego Podbabiogórza- dzięki organizacji konkursu związanego z folklorem społeczność lokalna zostanie włączona w życie kulturalne. Jednocześnie zadanie ma wpłynąć na ochronę tradycji folkloru podbabiogórzańskiego, kultywowanie i poszanowanie dziedzictwa kulturowego Podbabiogórza.</t>
  </si>
  <si>
    <t xml:space="preserve"> Województwo Małopolskie (w szczególności osoby poniżej 35 roku życia)</t>
  </si>
  <si>
    <t>Wymiana dobrych praktyk i doświadczeń w zakresie rozwoju turystyki i ekoturystyki na obszarach wiejskich - organizacja wyjazdu studyjnego</t>
  </si>
  <si>
    <t>Celem operacji jest spotkanie przedstawicieli Partnera KSOW (Gmina Stryszów), organizacji pozarządowych i KGW z ternu Gminy Stryszów i Gminy Krokowa oraz Stowarzyszenia Północnokaszubska Lokalna Grupa Rybacka (woj. pomorskie, powiat pucki) zaczerpnięcie inspiracji w oparciu o przykłady dobrych praktyk w zakresie rozwoju turystyki i ekoturystyki, a także rozwiązań, jakie zostały zastosowane w zakresie gospodarki inskoemisyjnej i edukacji ekologicznej.</t>
  </si>
  <si>
    <t>przedstawiciele Gminy Stryszów, stowarzyszeń i KGW z terenu Gminy Stryszów</t>
  </si>
  <si>
    <t>Gmina Stryszów</t>
  </si>
  <si>
    <t>Siepraw 149, 34-146 Siepraw</t>
  </si>
  <si>
    <t>osoby z terenu Województwa Małopolskiego</t>
  </si>
  <si>
    <t>LGD Turystyczna Podkowa</t>
  </si>
  <si>
    <t>ul. Jana Pawła II 38, 32-447 Siepraw</t>
  </si>
  <si>
    <t>Ewaluacja zewnętrzna małopolskich Lokalnych Strategii Rozwoju</t>
  </si>
  <si>
    <t>Celem operacji jest identyfikacja i ocena efektów realizacji lokalnych strategii rozwoju 2014-2020 w województwie małopolskim zakończona opracowaniem narzędzia wspierającego zarządzanie LGD poprzez przeprowadzenie ewaluacji zewnętrznej w okresie czerwiec-październik 2021 r.</t>
  </si>
  <si>
    <t>badanie</t>
  </si>
  <si>
    <t>32 małopolskie LGD</t>
  </si>
  <si>
    <t>Federacja LGD</t>
  </si>
  <si>
    <t>ul. Papieska 2, 33-395 Chełmiec</t>
  </si>
  <si>
    <t>liczba uczestników badania</t>
  </si>
  <si>
    <t>Lokalne Targi Przedsiębiorczości 2021</t>
  </si>
  <si>
    <t>szkolenie, targi, publikacja/materiał drukowany</t>
  </si>
  <si>
    <t>szkolenia - mieszkańcy Gminy Michałowice, min. 50% osób poniżej 35 roku życia
Targi - lokalna społeczność
folder - dystrybucja woj.. Małopolskie oraz strona www
Targi - lokalna społeczność
folder - dystrybucja Województwo Małopolskie oraz strona www</t>
  </si>
  <si>
    <t>Gmina Michałowice</t>
  </si>
  <si>
    <t>Pl. Józefa Piłsudskiego 1, 32-091 Michałowice</t>
  </si>
  <si>
    <t>liczba targów</t>
  </si>
  <si>
    <t>szacowana liczba uczestników targów</t>
  </si>
  <si>
    <t>II Festiwal Folklorystyczny pn. "Zatrzymać zanikające tradycje"</t>
  </si>
  <si>
    <t>festiwal</t>
  </si>
  <si>
    <t>liczba festiwali</t>
  </si>
  <si>
    <t>mieszkańcy Województwa Małopolskiego</t>
  </si>
  <si>
    <t>Centrum Kultury Gminy Biskupice</t>
  </si>
  <si>
    <t>Tomaszkowice 455, 32-020 Wieliczka</t>
  </si>
  <si>
    <t>szacowana liczba uczestników festiwalu</t>
  </si>
  <si>
    <t>Organizacja stosika dla producentów produktów regionalnych, tradycyjnych, ekologicznych z Województwa Małopolskiego oraz należący do Sieci Dziedzictwa Kulinarnego Małopolska podczas Targów Smaki Regionów 2021 w Poznaniu</t>
  </si>
  <si>
    <t xml:space="preserve">Celem operacji jest organizacja stoiska podczas Targów Smaki Regionów w Poznaniu, na którym wystawcami będą producenci produktów regionalnych, tradycyjnych, ekologicznych oraz należących do Sieci Dziedzictwa Kulinarnego Małopolska </t>
  </si>
  <si>
    <t>Ul. Racławicka 56,
30-017 Kraków</t>
  </si>
  <si>
    <t>Organizacja stoiska dla winiarzy i producentów cydrów z Małopolski podczas Targów WINO-Targi Polskich Win i Winnic 2021 w Poznaniu</t>
  </si>
  <si>
    <t>Branża hotelarska, restauracje, firmy cateringowe, winiarze, sommelierzy, sklepy specjalistyczne, działy marketingowe, domy mediowe, pasjonaci i kolekcjonerzy wina</t>
  </si>
  <si>
    <t>200 000</t>
  </si>
  <si>
    <t>Warsztaty dla dzieci i młodzieży mające na celu przygotowanie do przyszłej pracy społecznej na rzecz ochrony przeciwpożarowej i ewentualnej służby w szeregach OSP oraz zwiększenie bezpieczeństwa w ruchu drogowym na obszarach wiejskich</t>
  </si>
  <si>
    <t>Członkowie i potencjalni członkowie Młodzieżowych Drużyn Pożarniczych w Województwie Małopolskim - 90 osób. Zostaną zorganizowane 3-dniowe warsztaty dla dzieci i młodzieży w 3 powiatach Województwa Małopolskiego: Powiecie Krakowskim, Powiecie Proszowickim i Powiecie Dąbrowskim, w każdym weźmie udział 30 osób</t>
  </si>
  <si>
    <t>Sołtys, rada sołecka, zebranie wiejskie…czyli co komu wolno w sołectwie-3 dniowe warsztaty dla sołtysów oraz członków rad sołeckich z Województwa Małopolskiego</t>
  </si>
  <si>
    <t>Celem operacji jest wzmocnienie kompetencji i podniesienie kwalifikacji sołtysów z Województwa Małopolskiego jako liderów lokalnych inicjatyw i animatorów partycypacji społecznej.</t>
  </si>
  <si>
    <t>Sołtysi Województwa Małopolskiego i członkowie rad sołeckich (100 osób), wykładowcy (4 osoby), przedstawiciele partnerów KSOW (16 osób)</t>
  </si>
  <si>
    <t>Przedstawiciele Kół Gospodyń Wiejskich z Województwa Małopolskiego - 100 osób, wykładowcy (3 osoby), przedstawiciele partnerów KSOW (Instytutu, partnerów dodatkowych - 17 osób)</t>
  </si>
  <si>
    <t>Przykłady dobrych praktyk w zakresie regionalnego dziedzictwa kulinarnego-organizacja dwóch wizyt studyjnych: dla obecnych oraz potencjalnych członków Sieci Dziedzictwa Kulinarnego Małopolska w Województwie Warmińsko-Mazurskim</t>
  </si>
  <si>
    <t>Członkowie i kandydaci Sieci Dziedzictwo Kulinarne Małopolska - producenci surowców żywnościowych, przetwórcy artykułów rolno - spożywczych, właściciele obiektów gastronomicznych, hotelarskich świadczących usługi gastronomiczne, sprzedawcy artykułów rolno - spożywczych - po 25 osób na każdy wyjazd</t>
  </si>
  <si>
    <t>24.</t>
  </si>
  <si>
    <t>Podstawy produkcji wyrobów z mleka-skracanie łańcucha żywności</t>
  </si>
  <si>
    <t>Celem operacji jest rozwój małego przetwórstwa na obszarach wiejskich poprzez r+E123:F157ozbudowę małych serowarni</t>
  </si>
  <si>
    <t>osoby z terenów wiejskich planujących uruchomienie własnej działalności w zakresie produkcji przetworów z mleka i serów farmerskich lub posiadających podstawowe kompetencje w ww. zakresie - 12 osób, przedstawiciele partnerów KSOW (Instytutu, partnerów dodatkowych-2 osoby)</t>
  </si>
  <si>
    <t>25.</t>
  </si>
  <si>
    <t>Magia ziół i miodów dla zdrowia i zwiększenia dochodów</t>
  </si>
  <si>
    <t xml:space="preserve">Operacja zakłada przeprowadzenie 6 jednodniowych szkoleń połączonych z zajęciami praktycznymi na terenie Województwa Małopolskiego. </t>
  </si>
  <si>
    <t>84 rolników, 3 przedstawicieli LGD, 3 przedstawicieli PZDR</t>
  </si>
  <si>
    <t>os. Krakowiaków 45A/15, 31-964 Kraków</t>
  </si>
  <si>
    <t>26.</t>
  </si>
  <si>
    <t>Współczesna kobieta w środowisku wiejskim</t>
  </si>
  <si>
    <t>48</t>
  </si>
  <si>
    <t>27.</t>
  </si>
  <si>
    <t>właściciele gospodarstw ekologicznych i agroturystycznych, rolnicy konwencjonalni zainteresowani zmianą profilu produkcji</t>
  </si>
  <si>
    <t>28.</t>
  </si>
  <si>
    <t>Chusty malowane - warsztaty artystyczne dla Kół Gospodyń Wiejskich</t>
  </si>
  <si>
    <t>mieszkańcy powiatów (po 15 osób): tatrzański, nowotarski, wadowicki, limanowski, nowosądecki, gorlickiego</t>
  </si>
  <si>
    <t>29.</t>
  </si>
  <si>
    <t>Zgoda, szacunek i praca każdą wieś wzbogaca</t>
  </si>
  <si>
    <t>przedstawiciele wiejsko-miejskich samorządów gminnych z Małopolski (wójtowie/burmistrzowie, pracownicy referatów ds. planowania przestrzennego, ochrony środowiska i rolnictwa, członkowie rad gmin, sołtysi). 5 przedstawicieli małopolskich LGD, 5 przedstawicieli samorządu rolniczego (MIR), 5 przedstawicieli MSDR, 5 przedstawicieli IROW</t>
  </si>
  <si>
    <t>30.</t>
  </si>
  <si>
    <t>Warsztaty pieczenia i dekoracji ciast dla Kół Gospodyń Wiejskich z Powiatu Dąbrowskiego II edycja</t>
  </si>
  <si>
    <t>Głównym celem operacji jest zwiększenie wiedzy KGW na temat przygotowywania ciast i dekoracji tych ciast poprzez zorganizowanie 2 warsztatów</t>
  </si>
  <si>
    <t xml:space="preserve">liczba uczestników konkursu </t>
  </si>
  <si>
    <t>31.</t>
  </si>
  <si>
    <t>Współpraca na rzecz rozwoju i promocji polskiej wsi</t>
  </si>
  <si>
    <t>Celem realizacji operacji jest zbudowanie i ugruntowanie trwałej współpracy z inną organizacją pozarządową na rzecz wielowymiarowego rozwoju i promocji Kryspinowa.</t>
  </si>
  <si>
    <t>członkowie KGW Kryspinianki</t>
  </si>
  <si>
    <t>Koło Gospodyń Wiejskich Kryspinianki w Kryspinowie</t>
  </si>
  <si>
    <t>32.</t>
  </si>
  <si>
    <t>Produkt lokalny-dźwignią rozwoju turystyki na obszarach Lokalnej Grupy Działania Dunajec Biała</t>
  </si>
  <si>
    <t>Celem operacji jest zapoznanie uczestników projektu z działaniem certyfikatu produktu lokalnego na przykładzie Nyskiego Księstwa Jezior i Gór oraz przedstawienie dobrych praktyk w zakresie wykorzystania produktów lokalnych w rozwoju turystycznym obszaru poprzez organizację i przeprowadzenie seminarium, wyjazdu studyjnego oraz opracowanie poradnika.</t>
  </si>
  <si>
    <t>Lokalna Grupa Działania Dunajec-Biała</t>
  </si>
  <si>
    <t>ul. Browarki 7, 32-840 Zakliczyn</t>
  </si>
  <si>
    <t>31</t>
  </si>
  <si>
    <t>33.</t>
  </si>
  <si>
    <t>Zrównoważony rozwój obszarów wiejskich dzięki lokalnym producentom żywności wysokiej jakości</t>
  </si>
  <si>
    <t>spot wideo</t>
  </si>
  <si>
    <t>liczba spotów wideo</t>
  </si>
  <si>
    <t xml:space="preserve">liczba osób oglądających program </t>
  </si>
  <si>
    <t>liczba informacji i publikacji w internecie</t>
  </si>
  <si>
    <t>liczba stoisk wystawienniczych</t>
  </si>
  <si>
    <t>szacowana liczba odwiedzających stoiska wystawiennicze</t>
  </si>
  <si>
    <t>34.</t>
  </si>
  <si>
    <t>Sprzedaż własnych produktów-szansa dla rolnictwa</t>
  </si>
  <si>
    <t>rolnicy z terenu Województwa Małopolskiego, Świętokrzyskiego i Podkarpackiego</t>
  </si>
  <si>
    <t>Tarnowska Agencja Rozwoju Regionalnego S.A.</t>
  </si>
  <si>
    <t>ul. Szujskiego 66, 33-100 Tarnów</t>
  </si>
  <si>
    <t>35.</t>
  </si>
  <si>
    <t>Strażacy Ochotnicy w służbie na rzecz swoich społeczności</t>
  </si>
  <si>
    <t xml:space="preserve">Celem operacji jest zapoznanie się z rozwiązaniami ochrony przeciwpożarowej, ekologii czy działalności statutowej jednostek w różnych częściach kraju i województwa. </t>
  </si>
  <si>
    <t>przedstawiciele OSP z terenu wszystkich powiatów ( co najmniej połowa grupy do 35 roku życia)</t>
  </si>
  <si>
    <t>Związek Ochotniczych Straży Pożarnych RP Województwa Małopolskiego</t>
  </si>
  <si>
    <t>ul. Wyki 3, 31-223 Kraków</t>
  </si>
  <si>
    <t>160</t>
  </si>
  <si>
    <t>36.</t>
  </si>
  <si>
    <t>Dobre praktyki w zakresie enoturystyki na obszarze ENOTarnowskie</t>
  </si>
  <si>
    <t>film wideo</t>
  </si>
  <si>
    <t>liczba filmów wideo</t>
  </si>
  <si>
    <t>Tarnowska Organizacja Turystyczna</t>
  </si>
  <si>
    <t>ul. Wałowa 2/12, 33-100 Tarnów</t>
  </si>
  <si>
    <t xml:space="preserve">Lokalni twórcy, członkowie i członkinie KGW, mieszkańcy odwiedzający placówki kultury, oświaty, urzędy gmin i starostw z terenu działania LGD. </t>
  </si>
  <si>
    <t xml:space="preserve">Liderzy obszarów wiejskich, rolnicy, sołtysi, osoby aktywne w swoich społecznościach. </t>
  </si>
  <si>
    <t>Szkoła praktycznego działania dla młodych rolników</t>
  </si>
  <si>
    <t xml:space="preserve">ul. Chmielna 6/6
00-020 Warszawa
</t>
  </si>
  <si>
    <t>Automatyka i Robotyka w Rolnictwie</t>
  </si>
  <si>
    <t xml:space="preserve">Celem wyjazdu jest wymiana/poszerzenie wiedzy na temat nowych technologii stosowanych w rolnictwie oraz zdobycie doświadczenia, a tym samym zwiększenie konkurencyjności Polskiej wsi na arenie międzynarodowej. </t>
  </si>
  <si>
    <t>Uczniowie i nauczyciele Technikum Automatyki i Robotyki w Łodzi</t>
  </si>
  <si>
    <t>Strefa Edukacji Sp. z o.o.</t>
  </si>
  <si>
    <t xml:space="preserve">ul. Ks. Bp. Wincentego Tymienieckiego 22 G
 90-349 Łódź
</t>
  </si>
  <si>
    <t>X Jubileuszowe Wojewódzkie Święto Chrzanu</t>
  </si>
  <si>
    <t>Celem operacji jest promocja produktów tradycyjnych regionu, szczególnie nadwarciańskiego chrzanu.
Celem działań jest promocja produktu, który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t>
  </si>
  <si>
    <t>Mieszkańcy województwa łódzkiego</t>
  </si>
  <si>
    <t>Gminny Ośrodek Kultury w Osjakowie</t>
  </si>
  <si>
    <t xml:space="preserve">ul. Wieluńska 26
98-320 Osjaków
</t>
  </si>
  <si>
    <t>Stoiska wystawiennicze</t>
  </si>
  <si>
    <t>Liczba odwiedzających</t>
  </si>
  <si>
    <t>Lokalna wieś miejscem do życia i rozwoju – warsztaty aktywizujące</t>
  </si>
  <si>
    <t>Celem operacji jest udział w warsztatach uczniów szkół rolniczych- z Zespołu szkół Rolnicze Centrum Kształcenia Ustawicznego w Wojsławicach i Zespołu Szkół Rolniczych w Zduńskiej Dąbrowie oraz rolników. Poprzez udział w warsztatach uczestnicy poznają dobre praktyki, nabędą praktyczne umiejętności oraz skorzystają z porad specjalistów z zakresu rozwijania działalności pozarolniczej, wymogów dotyczących prowadzenia takiej działalności, rolniczego handlu detalicznego, przetwórstwa i sprzedaży bezpośredniej produktów rolnych, bezpieczeństwa i higieny pracy.</t>
  </si>
  <si>
    <t>Mieszkańcy terenów wiejskich - rolnicy i uczniowie szkół rolniczych</t>
  </si>
  <si>
    <t>Stowarzyszenie Ekobiesiada</t>
  </si>
  <si>
    <t>99-440 Zduny 64</t>
  </si>
  <si>
    <t>Promocja produktów lokalnych Ziemi Piotrkowskiej prosto z serca</t>
  </si>
  <si>
    <t xml:space="preserve">Celem operacji jest podniesienie wiedzy mieszkańców Powiatu Piotrkowskiego na temat produktów lokalnych Ziemi Piotrkowskiej, ich wytwórców, marki lokalnej, rejestracji produktów, krótkich łańcuchów dostaw poprzez wydanie publikacji i zorganizowanie konkursu. </t>
  </si>
  <si>
    <t>ul. Dąbrowskiego 7
97-300 Piotrków Trybunalski</t>
  </si>
  <si>
    <t>Uczniowie i nauczyciele szkół rolniczych z terenu województwa łódzkiego</t>
  </si>
  <si>
    <t>ul. Lubelska 4                                               24-300 Opole Lubelskie</t>
  </si>
  <si>
    <t>mieszkańcy obszarów wiejskich z terenu województwa lubelskiego, w tym głównie społeczność gminy Fajsławice</t>
  </si>
  <si>
    <t>Fajsławice 107a lok. 1                                21-060 Fajsławice</t>
  </si>
  <si>
    <t>Strzyżewice 109                                             23-107  Strzyżewice</t>
  </si>
  <si>
    <t>Gmina Wojciechów - moje miejsce na Ziemi</t>
  </si>
  <si>
    <t>Film w internecie</t>
  </si>
  <si>
    <t>mieszkańcy województwa lubelskiego</t>
  </si>
  <si>
    <t>Gmina Wojciechów</t>
  </si>
  <si>
    <t>Wojciechów 5                                              24-204 Wojciechów</t>
  </si>
  <si>
    <t>przedstawiciele Lokalnych Grup Działania woj. lubelskiego, członkowie zarządów i rad LGD, pracownicy biur związani z wdrażaniem Lokalnych Strategii Rozwoju</t>
  </si>
  <si>
    <t>II, IV</t>
  </si>
  <si>
    <t xml:space="preserve">Lokalna Grupa Działania "Owocowy Szlak" </t>
  </si>
  <si>
    <t>ul. Lubelska 4                       24-300 Opole Lubelskie</t>
  </si>
  <si>
    <t>Dobre praktyki za granicą - szansą na rozwój obszarów wiejskich w Gminie Opole Lubelskie</t>
  </si>
  <si>
    <t>mieszkańcy obszarów wiejskich, przedstawiciele organizacji pozarządowych oraz przedstawiciele przedsiębiorców</t>
  </si>
  <si>
    <t>Gmina Opole Lubelskie</t>
  </si>
  <si>
    <t>ul. Lubelska 4                         23-300 Opole Lubelskie</t>
  </si>
  <si>
    <t xml:space="preserve">Święto Produktu Lokalnego </t>
  </si>
  <si>
    <t>lokalna społeczność - mieszkańcy obszarów wiejskich</t>
  </si>
  <si>
    <t>ul. Lubelska 4                                           24-300 Opole Lubelskie</t>
  </si>
  <si>
    <t>Spot w internecie</t>
  </si>
  <si>
    <t>Festiwal Promocyjno - Edukacyjny "Kiszeniaki i Kwaszeniaki"</t>
  </si>
  <si>
    <t>mieszkańcy województwa lubelskiego, koła gospodyń wiejskich</t>
  </si>
  <si>
    <t>Regionalny Ośrodek Kultury i Sportu w Krzczonowie</t>
  </si>
  <si>
    <t xml:space="preserve">ul. Stefana Żeromskiego 11   23-110 Krzczonów </t>
  </si>
  <si>
    <t>Dobre bo Nasze - sprzedawaj lokalnie, wspieraj regionalnie</t>
  </si>
  <si>
    <t>mieszkańcy terenu województwa lubelskiego głównie obszarów wiejskich, społeczność Gminy Fajsławice i powiatu krasnostawskiego, przedstawiciele organizacji pozarządowych, KGW, rękodzielnicy, producenci produktów rolniczych, przedsiębiorcy, przedstawiciele sektora publicznego, osoby i instytucje spoza gminy</t>
  </si>
  <si>
    <t>Gminny Ośrodek Kultury w Fajsławicach</t>
  </si>
  <si>
    <t>Fajsławice 96                             21-060 Fajsławice</t>
  </si>
  <si>
    <t xml:space="preserve">Uprawa winorośli i produkcja wina szansą na rozwój obszarów wiejskich </t>
  </si>
  <si>
    <t>producenci wina, osoby związane z branżą winiarską, osoby zainteresowane podjęciem zatrudnienia lub własną działalnością w branży winiarskiej, rolnicy, producenci produktów lokalnych i tradycyjnych, przedstawiciele ośrodków doradztwa rolniczego</t>
  </si>
  <si>
    <t>Fundacja Winiarnie Zamojskie</t>
  </si>
  <si>
    <t>ul. Stanisława Staszica 27         22-400 Zamość</t>
  </si>
  <si>
    <t>Smaki tradycji szansą zrównoważonego rozwoju wsi</t>
  </si>
  <si>
    <t>Oddział Regionalny Polskiej Izby Produktu Regionalnego i Lokalnego w Lublinie</t>
  </si>
  <si>
    <t>Elizówka 65                                  21-003 Ciecierzyn</t>
  </si>
  <si>
    <t>Wiejski Kramik Rozmaitości</t>
  </si>
  <si>
    <t>mieszkańcy wsi z Gminy Ryki, rolnicy, lokalni przedsiębiorcy, organizacje pozarządowe, turyści</t>
  </si>
  <si>
    <t>Miejsko - Gminne Centrum Kultury w Rykach</t>
  </si>
  <si>
    <t>Wiedza i współpraca w rozwoju obszarów wiejskich</t>
  </si>
  <si>
    <t>rolnicy, sadownicy, producenci cydru, przedstawiciele organizacji udzielających dotacji, LGD, przedstawiciele organizacji branżowych związanych z sadownictwem, ODR</t>
  </si>
  <si>
    <t>Mikołajówka 11                               23-250 Urzędów</t>
  </si>
  <si>
    <t>Ułęskie Święto Jabłka</t>
  </si>
  <si>
    <t xml:space="preserve">mieszkańcy Gminy  Ułęż, mieszkańcy obszarów wiejskich, producenci produktów regionalnych i tradycyjnych, rolnicy </t>
  </si>
  <si>
    <t>Ułęż 173                                                    08-504 Ułęż</t>
  </si>
  <si>
    <t>Kluchy Mełgiewskie - przez tradycję do aktywności i przedsiębiorczości</t>
  </si>
  <si>
    <t>Gmina Mełgiew</t>
  </si>
  <si>
    <t>ul. Partyzancka 2                                     21-007 Mełgiew</t>
  </si>
  <si>
    <t>Jarmark Opolski</t>
  </si>
  <si>
    <t>ul. Lubelska 4                                             24-300 Opole Lubelskie</t>
  </si>
  <si>
    <t>Dziedzictwo lokalne Gminy Wojciechów - nowoczesne formy dystrybucji</t>
  </si>
  <si>
    <t>organizacje pozarządowe, KGW</t>
  </si>
  <si>
    <t>Gminny Ośrodek Kultury w Wojciechowie</t>
  </si>
  <si>
    <t>Wojciechów 9                                              24-204 Wojciechów</t>
  </si>
  <si>
    <t>Eko babki - aktywizacja kobiet w środowisku wiejskim</t>
  </si>
  <si>
    <t>mieszkańcy obszarów wiejskich</t>
  </si>
  <si>
    <t>Gmina Wierzbica</t>
  </si>
  <si>
    <t>ul. Włodawska 1                                       22-150 Wierzbica</t>
  </si>
  <si>
    <t>Spławy - mała wieś wielkich możliwości</t>
  </si>
  <si>
    <t xml:space="preserve">Stowarzyszenie Koło Gospodyń Wiejskich w Spławach </t>
  </si>
  <si>
    <t>Spławy 11                                            24-320 Spławy</t>
  </si>
  <si>
    <t>Na ludowo i sportowo łączymy pokolenia</t>
  </si>
  <si>
    <t>Koło Gospodyń Wiejskich w Tarnawatce</t>
  </si>
  <si>
    <t>ul. Księdza Boguty 48                                                                                                     22-604 Tarnawatka</t>
  </si>
  <si>
    <t>"Pszczelarstwo - rękodzieło i kulinaria" cykl warsztatów promujących lokalne produkty w oparciu o infrastrukturę Inkubatora Pszczelarstwa</t>
  </si>
  <si>
    <t>Lokalna Grupa Działania na Rzecz Rozwoju Gmin Powiatu Lubelskiego "Kraina wokół Lublina"</t>
  </si>
  <si>
    <t>Celem operacji jest nabycie umiejętności podstawowych technik wikliniarskich i ich wykorzystanie przy kreowaniu postaw przedsiębiorczych oraz tworzenie nowych miejsc pracy.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</si>
  <si>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organizacje pozarządowe, KGW, osoby młode</t>
  </si>
  <si>
    <t>Koło Gospodyń Wiejskich "Wysoki Obcasy" w Modliborzycach</t>
  </si>
  <si>
    <t>ul. Piłsudskiego 58                                                  23-310 Modliborzyce</t>
  </si>
  <si>
    <t>Zielarstwo - od tradycji do współczesności</t>
  </si>
  <si>
    <t>Al. Jana Pawła II                               21-010 Łęczna</t>
  </si>
  <si>
    <t>AGRO FESTIWAL jako metoda rozpowszechniania informacji na temat rozwoju obszarów wiejskich oraz promocji wsi jako miejsca do życia i rozwoju zawodowego</t>
  </si>
  <si>
    <t xml:space="preserve">Celem operacji jest rozpowszechnianie informacji na temat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</si>
  <si>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mieszkańcy gminy, powiatów ościennych, mieszkańcy obszarów wiejskich</t>
  </si>
  <si>
    <t>Powiat Świdnicki w Świdniku</t>
  </si>
  <si>
    <t>ul. Niepodległości 13                                   21-040 Świdnik</t>
  </si>
  <si>
    <t>15-17</t>
  </si>
  <si>
    <t>liczba  imprez plenerowych</t>
  </si>
  <si>
    <t>min. 15</t>
  </si>
  <si>
    <t xml:space="preserve">liczba tytułów </t>
  </si>
  <si>
    <t>min. 12</t>
  </si>
  <si>
    <t>"Powiat świdnicki - wschód możliwości" - promocja wsi jako miejsca do życia i rozwoju zawodowego</t>
  </si>
  <si>
    <t>Spot radiowy</t>
  </si>
  <si>
    <t>liczba emisji</t>
  </si>
  <si>
    <t>Informacje w internecie</t>
  </si>
  <si>
    <t xml:space="preserve">liczba informacji </t>
  </si>
  <si>
    <t>Piknik kulinarny w Gminie Czemierniki</t>
  </si>
  <si>
    <t>mieszkańcy gminy w tym rolnicy, dzieci, osoby bezrobotne, seniorzy</t>
  </si>
  <si>
    <t xml:space="preserve">Gmina Czemierniki </t>
  </si>
  <si>
    <t>ul. Zamkowa 9 21-306 Czemierniki</t>
  </si>
  <si>
    <t>min. 100 max. 200</t>
  </si>
  <si>
    <t>Cel: Zwiększenie udziału zainteresowanych stron we wdrażaniu inicjatyw na rzecz rozwoju obszarów wiejskich. Przedmiot: przeprowadzenie procesu certyfikacji (audytów), organizacja konferencji branżowej połączonej z warsztatami. Tematy zgodne z § 17 ust. 1 pkt  9 rozporządzenia  Ministra Rolnictwa i Rozwoju Wsi z dnia 17 stycznia 2017 r. w sprawie krajowej sieci obszarów wiejskich w ramach Programu Rozwoju Obszarów Wiejskich na lata 2014–2020.</t>
  </si>
  <si>
    <t>Cel: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Przedmiot:  organizacja
zagranicznego wyjazdu studyjnego. Tematy zgodne z § 17 ust. 1 pkt  9 rozporządzenia  Ministra Rolnictwa i Rozwoju Wsi z dnia 17 stycznia 2017 r. w sprawie krajowej sieci obszarów wiejskich w ramach Programu Rozwoju Obszarów Wiejskich na lata 2014–2020.</t>
  </si>
  <si>
    <t>Cel: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Przedmiot:  produkcja 10 odcinków audycji  pt. „Sielskie życie”. Tematy zgodne z § 17 ust. 1 pkt  9 rozporządzenia  Ministra Rolnictwa i Rozwoju Wsi z dnia 17 stycznia 2017 r. w sprawie krajowej sieci obszarów wiejskich w ramach Programu Rozwoju Obszarów Wiejskich na lata 2014–2020.</t>
  </si>
  <si>
    <t>Współpraca, partnerstwo, rozwój - wymiana wiedzy i  doświadczeń pomiędzy partnerami KSOW</t>
  </si>
  <si>
    <t xml:space="preserve">Cel: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 Przedmiot: organizacja 1 krajowego wyjazdu studyjnego, wydanie publikacji książkowej.  Tematy zgodne z § 17 ust. 1 pkt  9 rozporządzenia  Ministra Rolnictwa i Rozwoju Wsi z dnia 17 stycznia 2017 r. w sprawie krajowej sieci obszarów wiejskich w ramach Programu Rozwoju Obszarów Wiejskich na lata 2014–2020.
</t>
  </si>
  <si>
    <t xml:space="preserve">Cel: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Przedmiot: organizacja spotkania, wyjazdu studyjnego, konferencji, wydanie publikacji. Tematy zgodne z § 17 ust. 1 pkt  9 rozporządzenia  Ministra Rolnictwa i Rozwoju Wsi z dnia 17 stycznia 2017 r. w sprawie krajowej sieci obszarów wiejskich w ramach Programu Rozwoju Obszarów Wiejskich na lata 2014–2020.
</t>
  </si>
  <si>
    <t xml:space="preserve">Celem operacji jest zwiększenie wiedzy mieszkańców na temat zwyczajów i tradycji przyrządzania potraw tradycyjnych.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optymalizacji wykorzystywania przez mieszkańców obszarów wiejskich zasobów środowiska naturalnego. </t>
  </si>
  <si>
    <t>Liczba wyjazdów studyjnych/liczba uczestników/liczba przedstawicieli LGD</t>
  </si>
  <si>
    <t>Liczba wyjazdów studyjnych/liczba uczestników</t>
  </si>
  <si>
    <t>Cel operacji: uświadomienie najmłodszym, że segregacja odpadów jest bardzo ważna dla naszej planety i w naszych rękach leży to czy wykorzystamy ten fakt. Konkurs ekologiczny ma na celu najpierw zmotywować dzieci do twórczego działania i wykonania pomysłowego rysunku, przedstawiającego jak w ciekawy sposób można segregować odpady, by zachęć do tego każdego</t>
  </si>
  <si>
    <t xml:space="preserve">Celem operacji jest wymiana wiedzy pomiędzy młodymi rolnikami oraz podmiotami uczestniczącymi w rozwoju obszarów wiejskich, wpływającej na aktywizację i zwiększenie ich udziału w podejmowaniu inicjatyw na rzecz rozwoju gospodarczego oraz poprawy jakości życia na obszarach wiejskich poprzez organizację szkolenia oraz przeprowadzenie prezentacji w gospodarstwach. </t>
  </si>
  <si>
    <t>Uczniowie szkół rolniczych, rolnicy i domownicy rolników oraz przedstawiciele jednostek samorządu terytorialnego i organizacji pozarządowych zamieszkujący obszary wiejskie województwa łódzkiego i województwa śląskiego.</t>
  </si>
  <si>
    <t>Liczba imprez plenerowych</t>
  </si>
  <si>
    <t xml:space="preserve">Mieszkańcy powiatu piotrkowskiego, lokalni wytwórcy, producenci, koła gospodyń wiejskich </t>
  </si>
  <si>
    <t>Wspólne przedsięwzięcia rolników ukierunkowane na wzrost dochodowości gospodarstw rolnych</t>
  </si>
  <si>
    <t>Włączanie społeczności lokalnej w poprawę jakości życia i stanu dziedzictwa kulturowego Podbabiogórza-dzięki promocji lokalnych produktów społeczność Podbabiogórza przyczyni się do wzmocnienia dorobku kulturowego, zostanie wypromowana działalność twórców ludowych, ich pasje, zaangażowanie w kultywowanie sztuki i rzemiosła ludowego.</t>
  </si>
  <si>
    <t>Przykłady dobrych praktyk w zakresie regionalnego dziedzictwa kulinarnego - organizacja dwóch wizyt studyjnych: dla obecnych oraz dla potencjalnych członków Sieci Dziedzictwa Kulinarnego Małopolska w Województwie Opolskim</t>
  </si>
  <si>
    <t>członkowie i kandydaci sieci Dziedzictwo Kulinarne Małopolska-pochodzący z Województwa Małopolskiego producenci surowców żywnościowych, przetwórcy artykułów rolno-spożywczych, właściciele obiektów gastronomicznych, hotelarskich świadczących usługi gastronomiczne, sprzedawcy artykułów rolno-spożywczych</t>
  </si>
  <si>
    <t>konkurs/warsztaty</t>
  </si>
  <si>
    <t>Włączanie społeczności lokalnej w poprawę jakości życia i dziedzictwa kulturowego Podbabiogórza dzięki organizacji konkursu związanego z folklorem społeczność lokalna zostanie włączona w życie kulturalne.</t>
  </si>
  <si>
    <t>Podniesienie wiedzy , doskonalenie umiejętności oraz rozbudzenie potrzeby kultywowania tradycji poprzez poznawanie technik wykonywania ozdób okolicznościowych.</t>
  </si>
  <si>
    <t>przedstawiciele KGW z Województwa Małopolskiego, z terenu powiatów: gorlickiego, nowosądeckiego, nowotarskiego i tatrzańskiego</t>
  </si>
  <si>
    <t>Rolnicy, przedstawiciele jednostek doradztwa rolniczego, instytucji okołorolniczych, mieszkańcy obszarów wiejskich, studenci uczelni rolniczych z terenu Województwa Małopolskiego</t>
  </si>
  <si>
    <t>Promocja walorów turystycznych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</si>
  <si>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mieszkańcy Gminy Ochotnica Dolna, podmioty z sektora społecznego, gospodarczego i publicznego realizujące inicjatywy na rzecz zrównoważonego rozwoju obszarów wiejskich</t>
  </si>
  <si>
    <t>Organizacja wyjazdu studyjnego dla KGW ma na celu wymianę wiedzy i doświadczeń dotyczących szans i zagrożeń dla rozwoju współczesnej wsi.</t>
  </si>
  <si>
    <t>Celem operacji jest włączenie społeczności lokalnej w poprawę jakości życia i stanu dziedzictwa kulturowego Podbabiogórza- dzięki promocji lokalnych produktów społeczność Podbabiogórza przyczyni się do wzmocnienia dorobku kulturowego, zostanie wypromowana działalność twórców ludowych, ich pasje, zaangażowanie w kultywowanie sztuki i rzemiosła ludowego.</t>
  </si>
  <si>
    <t>mieszkańcy Województwo Małopolskie, Powiat Suski (ponad połowę grupy docelowej stanowią osoby poniżej 35 roku życia)</t>
  </si>
  <si>
    <t>Działalność lokalnych społeczności w aspekcie turystycznego rozwoju obszarów wiejskich Europy</t>
  </si>
  <si>
    <t>Celem operacji jest ukazanie mieszkańcom obszarów wiejskich poprzez wizyty studyjne alternatywnych zajęć, przynoszącym im dochody finansowe. Wyjazd studyjny przyczyni się również do ograniczenia ubóstwa oraz rozwoju gospodarczego, poprzez ukazanie potencjalnych nowych możliwości rozwoju przedsiębiorczości na obszarach wiejskich.   Wyjazd studyjny będzie służył też identyfikacji i upowszechnianiu dobrych praktyk z zakresu radzenia sobie podmiotów z branży turystycznej poprzez wydaną publikacje (dostępna w formie papierowej i elektronicznej).</t>
  </si>
  <si>
    <t>Celem operacji jest informowanie społeczeństwa oraz potencjalnych beneficjentów o polityce rozwoju obszarów wiejskich oraz wymiana doświadczeń i pomysłów w jaki sposób można przyczynić się do rozwoju obszarów wiejskich, promocja lokalnych wyrobów, promocja walorów wsi jako miejsca do życia i rozwoju zawodowego oraz wzrost wiedzy i umiejętności z obszaru przedsiębiorczości poprzez organizację lokalnych targów przedsiębiorczości oraz przygotowanie i druk katalogu "Przedsiębiorczo nad Dłubnią.</t>
  </si>
  <si>
    <t>Celem operacji jest zwiększenie udziału zainteresowanych stron we wdrażaniu inicjatyw na rzecz rozwoju obszarów wiejskich, poprzez organizację wydarzenia kulturalnego, upowszechniającego i podtrzymującego zanikające tradycje ludowe, folklor, rzemiosło, staropolskie kulinaria, edukację z zakresu ochrony środowiska, promocję obszarów wiejskich, a także przekazanie wiedzy mieszkańcom gminy Biskupice (m.in. osobom fizycznym, rolnikom, mikro przedsiębiorcom, lokalnym KGW) istotnych informacji na temat polityki rozwoju obszarów wiejskich i wsparciu.</t>
  </si>
  <si>
    <t>Konsumenci przykładający dużą uwagę do spożywania produktów i poszukujących tych, które mają ekologiczne pochodzenie czy też ich produkcja jest potwierdzana certyfikatami jakości</t>
  </si>
  <si>
    <t>Celem operacji jest zwiększenie liczby odbiorców (konsumentów) wina oraz cydrów od winiarzy z Małopolski, a także nawiązanie przez nich nowych znajomości i kontaktów w branży winiarskiej.</t>
  </si>
  <si>
    <t>Celem operacji jest zainteresowanie dzieci młodzieży tematem ochrony przeciwpożarowej oraz przygotowania jej do służby w szeregach OSP poprzez działanie w Młodzieżowych Drużynach Pożarniczych oraz zwiększanie bezpieczeństwa w ruchu drogowym na obszarach wiejskich.</t>
  </si>
  <si>
    <t>Celem operacji jest nadrobienie braków oraz zniwelowanie wykluczenia cyfrowego wśród przedstawicieli Kół Gospodyń Wiejskich w Województwie Małopolskim, aby jak najlepiej umieli wykorzystać nowe technologie w służbie kultury.</t>
  </si>
  <si>
    <t xml:space="preserve">Celem operacji jest wizyta studyjna do Województwa Warmińsko-Mazurskiego dla obecnych i potencjalnych członków Sieci Dziedzictwa Kulinarnego z Województwa Małopolskiego </t>
  </si>
  <si>
    <t>Celem operacji jest organizacja 5-dniowego wyjazdu studyjnego dla grupy 48 osób podczas którego uczestnicy poznają aktywności i inicjatywy podejmowane przez kobiety na obszarach wiejskich w Rumunii i na Węgrzech.</t>
  </si>
  <si>
    <t>kobiety z obszarów wiejskich z Małopolski: właścicielek, współwłaścicielek gospodarstw rolnych, członkiń KGW, delegatek MIR, doradczyń rolnych, sołtysek, radnych, kobiet prow. Działał. Gops.</t>
  </si>
  <si>
    <t>Inspirująca wymiana doświadczeń właścicieli gospodarstw ekologicznych i agroturystycznych</t>
  </si>
  <si>
    <t>Celem wyjazdu studyjnego jest usprawnienie ekologicznego systemu produkcji poprzez wymianę wiedzy i doświadczeń pomiędzy rolnikami z południa, a rolnikami z północy Polski oraz dążenie do zatrzymania tendencji spadowej ilości gospodarstw ekologicznych.</t>
  </si>
  <si>
    <t>Głównym celem operacji jest podniesienie wiedzy, doskonalenie umiejętności oraz rozbudzenie potrzeby rozwoju twórczości artystyczo-regionalnej uczestników poprzez poznawanie sztuki i techniki malowania na tkaninie.</t>
  </si>
  <si>
    <t>Celem projektu jest organizacja 5-dniowego wyjazdu studyjnego do Austrii i Niemiec, dla 40 osób z Małopolski. Program wyjazdu będzie skoncentrowany na poszukiwaniu efektywnych strategii prowadzących do harmonijnego rozwoju społecznego oraz poprawy jakości mieszkańców na obszarach wiejskich.</t>
  </si>
  <si>
    <t>członkinie KGW i stowarzyszeń skupiających gospodynie wiejskie</t>
  </si>
  <si>
    <t>osoby zajmujące się produktem lokalnym, przedstawiciele LGD oraz mieszkańcy zainteresowani produktem lokalnym oraz rozwojem turystyki</t>
  </si>
  <si>
    <t>Celem operacji jest przedstawienie korzyści i możliwości jakie daje zrównoważony rozwój obszarów wiejskich w ramach istniejących systemów jakości żywności, opierając to na konkretnych przykładach wsparcia promocji tych produktów oraz umożliwienie producentom bezpośredniego przedstawienia tych korzyści i sposobu w jaki sami pokonali bariery przystąpienia do systemu poprzez rzeczowe wystąpienia w spotach video.</t>
  </si>
  <si>
    <t xml:space="preserve">producenci żywności wysokiej jakości i mieszkańcy Małopolski </t>
  </si>
  <si>
    <t xml:space="preserve">Celem operacji jest zwiększenie udziału zainteresowanych stron we wdrażaniu inicjatyw na rzecz rozwoju obszarów wiejskich. Zadanie ma na celu zachęcenie rolników do rozpoczęcia sprzedaży bezpośredniej swoich produktów, w tym przekazanie im niezbędnej do tego wiedzy i umiejętności. </t>
  </si>
  <si>
    <t>Celem operacji jest zidentyfikowanie i zgromadzenie dobrych praktyk w zakresie wykorzystania produktu lokalnego do rozwoju obszaru, w tym praktyk związanych z tworzeniem partnerstw na rzecz realizacji projektów pozwalających zwiększyć konkurencyjność małych, rodzinnych gospodarstw na przykładzie rolników i producentów lokalnych z obszaru ENOTarnowskie i ich upowszechnienie poprzez opracowanie poradnika po dobrych praktykach w wersji elektronicznej, filmów, jak też poprzez przeprowadzenie kampanii informacyjnej w sieci Internet.</t>
  </si>
  <si>
    <t>producenci lokalni z ENOTarnowskie, mieszkańcy Malop9olski - rolnicy, lokalni producenci, rękodzielnicy, przetwórcy, ich rodziny</t>
  </si>
  <si>
    <t>konferencja, kongres/stoisko wystawiennicze, punkt informacyjnych na targach, imprezie plenerowej, wystawie/publikacja, materiał drukowany/ konkurs olimpiada</t>
  </si>
  <si>
    <t>Poszukiwanie inspiracji we współpracy partnerskiej, jako źródła dobrych praktyk kształtujących rozwój gospodarczy i turystyczny na obszarach wiejskich</t>
  </si>
  <si>
    <t>1) 1 szt.,  2) 30 osób</t>
  </si>
  <si>
    <t>1)1 szt., 2) 100 osób</t>
  </si>
  <si>
    <t>beneficjenci/potencjalni beneficjenci</t>
  </si>
  <si>
    <t>1) Liczba spotykań, 2) Liczba uczestników spotkań, 3) Liczba imprez plenerowych, 4) Liczba uczestników imprez plenerowych, 5) Liczba Konkursów, 6) Liczba uczestników konkursu, 7) Liczba informacji w internecie, 8) Liczba stron internetowych</t>
  </si>
  <si>
    <t xml:space="preserve">1. Konkurs-mieszkańcy Gminy, 2. Impreza plenerowa - mieszkańcy powiatu rzeszowskiego, 3. Publikacja w internecie - mieszkańcy województwa Podkarpackiego, 4. Spotkania - rodziny z gminy Krasne min. 50 osób </t>
  </si>
  <si>
    <t>Uczestnicy szkolenia tj. Przedstawiciele LGD z Podkarpacia</t>
  </si>
  <si>
    <t xml:space="preserve">Celem operacji jest nawiązanie współpracy międzynarodowej w obszarze działań Lokalnych Grup Działania w celu wypracowania innowacyjnych instrumentów wykorzystujących zasoby lokalne oraz poprawiające wdrażanie inicjatyw z zakresu rozwoju obszarów wiejskich. Wspieranie rozwoju przedsiębiorczości na obszarach wiejskich przez podnoszenie poziomu wiedzy. Nawiązanie współpracy międzynarodowej, wizyta w miejscach, które osiągnęły sukces w swojej działalności oraz poznanie dobrych praktyk przyczynią się do zdobycia wiedzy. 
Podczas wizyty studyjnej uczestnicy będą upowszechniać i promować dobre praktyki związane z rozwojem obszarów wiejskich, a nawiązana współpraca międzynarodowa zapewni promocje poza granicami Polski.
</t>
  </si>
  <si>
    <t>Grupą docelowa będą przedstawiciele LGD z Podkarpacia należący do sektorów publicznego, gospodarczego, NGO i mieszkańcy ponadto przedstawiciele zarządów, członkowie rad, pracownicy biura</t>
  </si>
  <si>
    <t>Ekologia a turystyka - wymiana wiedzy i rozpowszechnianie rezultatów działań na przykładzie Austrii</t>
  </si>
  <si>
    <t>1) 1 szt., 2) 40 osób, 3) 1 szt.,  4) 20 osób</t>
  </si>
  <si>
    <t xml:space="preserve">Celem operacji jest zapewnienie rolnikom z  województwa podkarpackiego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Zamierzeniem operacji jest praktyczne zapoznanie rolników z cechami użytkowo -rolniczymi różnych gatunków i odmian roślin będących wynikiem postępu biologicznego w rolnictwie. </t>
  </si>
  <si>
    <t>1) 1 szt., 2)110 osób,  3) 1 szt.,   4) 3000 osób,  5) a )40 szt., b)25 szt., 6) 7 szt.,  7) 1 szt.</t>
  </si>
  <si>
    <t>Rolnicy, doradcy, studenci uczelni wyższych oraz uczniowie  szkół rolniczych, mieszkańcy wsi</t>
  </si>
  <si>
    <t>1) liczba wyjazdów studyjnych, 2) liczba uczestników wyjazdu studyjnego, 3) liczba informacji, publikacji w internecie, 4) liczba stron internetowych na których zostanie zamieszczona informacja, publikacja, 5) liczba odwiedzin strony</t>
  </si>
  <si>
    <t>1) 1 szt. , 2) 45 osób, 3) 1szt, 4) 1 szt., 5) 200 odwiedzin</t>
  </si>
  <si>
    <t xml:space="preserve">Wyjazd studyjny do gospodarstw rolnych w Grecji, szansa rozwoju obszarów wiejskich Podkarpacia, poprzez przeniesienie dobrych praktyk w zakresie produkcji zdrowej żywności. </t>
  </si>
  <si>
    <t xml:space="preserve">Celem operacji jest zapoznanie się z funkcjonowaniem ekologicznych gospodarstw rodzinnych i gospodarstw edukacyjnych w Grecji poprzez zorganizowanie wyjazdu studyjnego dla rolników i przedstawicieli  instytucji działających na rzecz rolnictwa. Organizacja wyjazdu studyjnego jest instrumentem podnoszenia wiedzy i umiejętności w zakresie wspierania rozwoju przedsiębiorczości na obszarach wiejskich poprzez tworzenie ekologicznych gospodarstw rodzinnych i edukacyjnych oraz tworzenie i prowadzenie zagród edukacyjnych. </t>
  </si>
  <si>
    <t>Celem operacji jest wskazanie szerokiego zakresu istniejących narzędzi, które mogą wspierać długoterminowe, zintegrowane strategie i społeczności wiejskie w realizacji projektów ukierunkowanych na rozwój obszarów wiejskich. Wspieranie rozwoju obszarów wiejskich poprzez aktywizację mieszkańców do podejmowania nowych aktywności. Podniesienie poziomu wiedzy uczestników projektu.</t>
  </si>
  <si>
    <t>1) liczba szkoleń, 2) liczba uczestników szkoleń</t>
  </si>
  <si>
    <t>1) 3 szt., 2) 50 osób</t>
  </si>
  <si>
    <t>1) 1 szt., 2) 35 osób</t>
  </si>
  <si>
    <t>osoby bezpośrednio  zaangażowane działalność i tworzenie grup producentów rolnych w woj. Podkarpackim</t>
  </si>
  <si>
    <t>1)  1 szt.  , 2)10 000 osób, 3)1 szt., 4)  66 osób</t>
  </si>
  <si>
    <t xml:space="preserve">Celem operacji jest zaprezentowanie jak największej ilości odbiorcom kultury podkarpackiej wsi, jej tradycji i możliwości wykorzystania potencjału do rozwoju działalności. Istotne dla operacji jest przedstawienie rozwoju gospodarki oraz turystyki wiejskiej. Celem operacji jest również promocja i wspieranie przedsiębiorczości lokalnej branży spożywczej i dziedzictwa kulturowego prezentowanego przez wielu wystawców. Organizowane Dni Otwartych Drzwi połączone z XXII Regionalną Wystawą Zwierząt Hodowlanych mają stworzyć okazję do nawiązywania kontaktów i współpracy mających za zadanie wypłynąć na rozwój gospodarstw bądź przetwórstwa oraz jego restrukturyzację, a przez to zwiększenie dochodowości. Zainteresowanym mają zostać przedstawione innowacyjne rozwiązania, możliwości pozyskania pomocy finansowej i sposoby promocji produktów i usług. Operacja daje również możliwość realizacji celu jakim jest przedstawienie opcji wykorzystania potencjału odnawialnych źródeł energii i pokazania racjonalnej gospodarki zasobami środowiska naturalnego.  
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Dni Otwartych Drzwi połączonych z XXII Regionalną Wystawą Zwierząt Hodowlanych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t>
  </si>
  <si>
    <t>1) 50 osób, 200 firm a, 2) 20 000osóbh, 3) 7 szt. , 4) 40 szt., 25 szt., 5) 15osób</t>
  </si>
  <si>
    <t>Hodowcy z terenu województwa podkarpackiego, rolnicy, mieszkańcy wsi i miast, osoby prowadzące działalność związaną z rolnictwem, konsumenci produktów spożywczych, Grupa docelowa konkursu: zakłady przetwórcze, KGW, Stowarzyszenia, podmioty gospodarcze i indywidualni producenci z terenu woj. podkarpackiego</t>
  </si>
  <si>
    <t xml:space="preserve">Celem operacji jest  zwiększenie aktywności  mieszkańców terenów wiejskich gminy  Błażowa na rzecz podejmowania inicjatyw służących zapobieganiu wykluczenia społecznemu, a także poprawa ich pozycji na rynku pracy i pomoc w samozatrudnieniu oraz aktywizacja społeczności wiejskich. Promocja jakości życia na wsi lub promocja wsi jako miejsca do życia i rozwoju zawodowego jest tematem niezwykle ważnym w XXI wieku. Podczas realizacji operacji adresaci/uczestnicy będą mieli możliwość zdobywać wiedzę i informacje   w zakresie realizacji projektów służących  aktywizacji lokalnej społeczności i zarzadzania projektami  z zakresu rozwoju obszarów wiejskich. </t>
  </si>
  <si>
    <t xml:space="preserve">1) 1 szt.   2) 8 000 </t>
  </si>
  <si>
    <t>Mieszkańcy terenów wiejskich w Gminie Błażowa, twórcy ludowi i przedsiębiorcy.</t>
  </si>
  <si>
    <t>1) 1 szt., 2) 1 szt.</t>
  </si>
  <si>
    <t xml:space="preserve">1) Liczba imprez plenerowych , 2) Liczba uczestników  imprezy plenerowej, 3) Liczba warsztatów, 4) Liczba uczestników warsztatów . </t>
  </si>
  <si>
    <t xml:space="preserve">Celem operacji jest aktywizacja mieszkańców wsi na rzecz podejmowania inicjatyw służących wyłączeniu społecznemu. Udział mieszkańców wsi przyczyni się do nabycia wiedzy, umiejętności i doświadczenia w zakresie technik wykorzystywanych do tworzenia sztuki artystycznego układania kwiatów. </t>
  </si>
  <si>
    <t xml:space="preserve">1) 1 szt., 2) 1000 szt., 3) 1 szt., 4)  konkurs otwarty . </t>
  </si>
  <si>
    <t>Mieszkańcy województwa podkarpackiego, rolnicy województwa podkarpackiego</t>
  </si>
  <si>
    <t>KGW z terenu woj. podkarpackiego, producenci żywności, rolnicy, przetwórcy, potencjalni nabywcy, właściciele restauracji i gospodarstw agroturystycznych</t>
  </si>
  <si>
    <t xml:space="preserve"> Cel operacji to ukazanie piękna polskiej wsi, korzyści osiąganych z uprawiania ziemi, hodowli zwierząt. Celem operacji jest także kształtowanie u dzieci poczucia więzi z najbliższym środowiskiem i regionem. Dzieci życie w środowisku naturalnym znają w dużej mierze tylko z opowieści, natomiast podczas wyjazdu będą mieć szansę zobaczenia wszystkiego na własne oczy, dotknięcia, posmakowania. Pokazując dzieciom korzyści płynące z uprawiania ziemi, hodowli zwierząt przyczyniamy się do rozwoju gospodarczego na obszarach wiejskich – jadąc na warsztaty do prawdziwej wsi dzieci poznają naturalne smaki, uczą się wykorzystywać naturalne zasoby. Jest bardzo duża szansa na to, ze wrócą tam lub pojadą w podobne miejsca z rodzicami, a ci skorzystają z produktów, które daje wieś</t>
  </si>
  <si>
    <t xml:space="preserve">1) Warsztaty, 2) Wyjazd studyjny </t>
  </si>
  <si>
    <t xml:space="preserve">Celem operacji jest ochrona dziedzictwa kulturowego województwa podkarpackiego, zwłaszcza terenów wiejskich a  także krzewienie bogatych tradycji zakorzenionych w kulturze ludowej obrzędowej mieszkańców podkarpacia a przede wszystkim aktywizacja mieszkańców wsi  na rzecz podejmowania inicjatyw społecznych służących wyłączeniu społecznemu.  Podczas konkursów promowane są tradycyjne wartości, dorobek muzyczny, kulinarny i kulturalny Podkarpacia. Operacja przyczyni się do rozwoju współpracy regionalnej i budowania partnerskich relacji ze społecznością lokalną. </t>
  </si>
  <si>
    <t xml:space="preserve">ul. Armii Krajowej 17 A, 36-030 Błażowa </t>
  </si>
  <si>
    <t>Celem operacji jest promocja lokalnych produktów, sprzedaży bezpośredniej, zwyczajów, tradycji, rozwoju wszelkich form turystyki wiejskiej oraz promowanie zdrowego stylu życia wraz ze zdrową żywnością.</t>
  </si>
  <si>
    <t>warsztaty, konferencja, stoisko wystawiennicze, publikacja/ materiał drukowany, konkurs</t>
  </si>
  <si>
    <t>1)  liczba warsztatów, 2) liczba uczestników warsztatów, 3) liczba konferencji, 4) liczba uczestników konferencji, 5) liczba stoisk wystawienniczych, 6) liczba publikacji, 7) nakład, 8) liczba plakatów, 9) nakład, 10) liczba konkursów, 11) liczba uczestników konkursów</t>
  </si>
  <si>
    <t>1) 1 szt., 2) 400 osób, 3) 1 szt., 4) 100 szt.,  5) 20 szt., 6) 1 szt. 7) 500 szt.,8) 1 szt. 9)  500 szt., 10) 2 szt., 11) 30 osób</t>
  </si>
  <si>
    <t>publikacja/ materiał drukowany, prasa, informacja i publikacja w internecie</t>
  </si>
  <si>
    <t>1) liczba materiałów drukowanych,2) liczba artykułów/ ogłoszeń w prasie, 3) liczba informacji w internecie, 4) liczba stron internetowych, 5) liczba odwiedzanych stron</t>
  </si>
  <si>
    <t>1)  10 000 szt.,2) 4 szt., 2 szt., 3) 30 szt., 4) 6 szt., 5)  10 000 szt.</t>
  </si>
  <si>
    <t xml:space="preserve">1) liczba stoisk 2) liczba odwiedzających 3) liczba konkursów 4) liczba uczestników konkursu 5)liczba szkoleń  6)liczba uczestników szkolenia7) liczba imprez    8)liczba uczestników 9)liczba pokazów 10) liczba kucharzy 11) liczba uczestników pokazu  </t>
  </si>
  <si>
    <t xml:space="preserve">Członkinie KGW </t>
  </si>
  <si>
    <t xml:space="preserve">Mieszkańcy Gminy Dydnia </t>
  </si>
  <si>
    <r>
      <rPr>
        <b/>
        <sz val="10"/>
        <rFont val="Calibri"/>
        <family val="2"/>
        <charset val="238"/>
        <scheme val="minor"/>
      </rPr>
      <t xml:space="preserve">Cel operacji: </t>
    </r>
    <r>
      <rPr>
        <sz val="10"/>
        <rFont val="Calibri"/>
        <family val="2"/>
        <charset val="238"/>
        <scheme val="minor"/>
      </rPr>
      <t xml:space="preserve">Celem operacji jest podniesienie wiedzy z zakresu odmianoznawstwa i innowacji w rolnictwie. </t>
    </r>
    <r>
      <rPr>
        <b/>
        <sz val="10"/>
        <rFont val="Calibri"/>
        <family val="2"/>
        <charset val="238"/>
        <scheme val="minor"/>
      </rPr>
      <t>Przedmiot operacji: P</t>
    </r>
    <r>
      <rPr>
        <sz val="10"/>
        <rFont val="Calibri"/>
        <family val="2"/>
        <charset val="238"/>
        <scheme val="minor"/>
      </rPr>
      <t xml:space="preserve">rzeprowadzenie warsztatów polowych przez wykwalifikowanych ekspertów przyczyni się do podniesienia poziomu wiedzy z zakresu  stosowania odmian rekomendowanych, jak również uczestnicy zdobędą wiedzę z zakresu stosowania bezzałogowych statków powietrznych (dronów) w produkcji roślinnej. Ponadto przewiduje się, że młodzi rolnicy zwrócą większą uwagę na nowo zarejestrowane odmiany, odmiany zalecane do uprawy  na teren woj. podlaskiego. Wykorzystanie tej wiedzy spowoduje korzystanie z List odmian zalecanych i wysiew ich we własnych gospodarstwach, co podniesie poziom produkcji roślinnej we własnych gospodarstwach oraz dochód z ich uprawy.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</si>
  <si>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 xml:space="preserve">Liczba Warsztatów/ Liczba uczestników warsztatów/ Liczba wyjazdów studyjnych/ Liczba uczestników wyjazdu studyjnego/ Liczba informacji/publikacji w internecie/ Liczba stron internetowych, na których zostanie zamieszczona informacja/publikacja/ Liczba odwiedzin strony internetowej </t>
  </si>
  <si>
    <t>Liczba Szkoleń/ Liczba uczestników szkoleń</t>
  </si>
  <si>
    <r>
      <rPr>
        <b/>
        <sz val="10"/>
        <rFont val="Calibri"/>
        <family val="2"/>
        <charset val="238"/>
        <scheme val="minor"/>
      </rPr>
      <t>Cel operacji:</t>
    </r>
    <r>
      <rPr>
        <sz val="10"/>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0"/>
        <rFont val="Calibri"/>
        <family val="2"/>
        <charset val="238"/>
        <scheme val="minor"/>
      </rPr>
      <t xml:space="preserve"> Przedmiot operacji:</t>
    </r>
    <r>
      <rPr>
        <sz val="10"/>
        <rFont val="Calibri"/>
        <family val="2"/>
        <charset val="238"/>
        <scheme val="minor"/>
      </rPr>
      <t xml:space="preserve"> Organizacja szkolenia z zakresu promocji, sprzedaży oraz marketingu turystyki wiejskiej za pomocą narzędzi internetowych.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</si>
  <si>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 xml:space="preserve"> mieszkańcy działający w obszarze lokalnej grupy działania STK, w tym w szczególności przedstawiciele organizacji pozarządowych, jst, branży turystycznej i okołoturystycznej </t>
  </si>
  <si>
    <t xml:space="preserve"> mieszkańcy działający w obszarze lokalnej grupy działania PLGR, w tym w szczególności: przedstawiciele organizacji pozarządowych,  jst,  branży turystycznej, restauracyjnej, lokalni producenci i przetwórcy </t>
  </si>
  <si>
    <t>rolnicy, przedstawiciele organizacji pozarządowych, doradcy, przedstawiciele pomorskich LGD</t>
  </si>
  <si>
    <t>koła gospodyń wiejskich z województwa pomorskiego, odwiedzający: mieszkańcy województwa pomorskiego, turyści</t>
  </si>
  <si>
    <t>seminarium, wyjazd studyjny, publikacja, opracowanie (logotyp)</t>
  </si>
  <si>
    <t>Zwiedzanie zgodnie z naturą - promocja szlaków rekreacyjnych szansą na rozwój Gminy Somonino</t>
  </si>
  <si>
    <t xml:space="preserve">spotkania, warsztaty, koncepcja marki, </t>
  </si>
  <si>
    <t xml:space="preserve"> mieszkańcy powiatu człuchowskiego, w tym w szczególności: przedstawiciele jst, przedstawiciele organizacji pozarządowych, przedstawiciele branży turystycznej i okołoturystycznej</t>
  </si>
  <si>
    <t>hodowcy zwierząt, rolnicy, przedstawiciele związków branżowych, przedsiębiorcy branżowi, odwiedzający - mieszkańcy województwa pomorskiego</t>
  </si>
  <si>
    <t>warsztaty, wystawa, konkurs</t>
  </si>
  <si>
    <t>hodowcy koni, rolnicy, przedstawiciele związków branżowych, przedsiębiorcy branżowi, odwiedzający - mieszkańcy województwa pomorskiego</t>
  </si>
  <si>
    <t>Wizyta studyjna w przedsiębiorstwie społecznym "Garncarska Wioska" we wsi Kamionka</t>
  </si>
  <si>
    <t>mieszkańcy gminy Morzeszczyn zainteresowani zdobyciem wiedzy z zakresu tworzenia wiosek tematycznych i przedsiębiorstw społecznych</t>
  </si>
  <si>
    <t>wystawcy: rolnicy, przetwórcy, rękodzielnicy; odwiedzający:  mieszkańcy województwa pomorskiego, w tym głównie powiatu słupskiego</t>
  </si>
  <si>
    <t>Gospodarstwa opiekuńcze szansą na rozwój dzielności pozarolniczej</t>
  </si>
  <si>
    <t>szkolenia, warsztaty, wyjazd studyjny, publikacja, konkurs</t>
  </si>
  <si>
    <t>konkurs, publikacja, audycja telewizyjna</t>
  </si>
  <si>
    <t>Konferencja, wyjazd studyjny</t>
  </si>
  <si>
    <t>liczba uczestnik konkursu, ilość sztuk publikacji</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</si>
  <si>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Grupą docelową operacji będą także wszyscy uczestnicy wydarzenia plenerowego - XXII Dnia Świętokrzyskiej Truskawki. 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mieszkańcy sąsiednich gmin, powiatu, regionu, a także turyści z kraju i zza granicy, którzy zwłaszcza w okresie wiosenno-letnim odwiedzają Góry Świętokrzyskie i poszukują ciekawej oferty spędzenia wolnego czasu.</t>
  </si>
  <si>
    <t xml:space="preserve">Celem głównym operacji jest zapoznanie się z systemem  transferu wiedzy i rozwiązaniami dotyczącymi racjonalnego wykorzystania zasobów środowiska naturalnego i zachowania bioróżnorodności stosowanymi w ogrodnictwie słoweńskim. 
Celem szczegółowym operacji jest organizacja wyjazdu studyjnego liderów podmiotów działających na rzecz  rozwoju obszarów wiejskich w województwie świętokrzyskim, głównie w sadowniczym rejonie sandomierskim. Do odwiedzenia wybrano uznane i doświadczone instytucje, realizujące projekty na rzecz zrównoważonego rolnictwa, w tym finansowany ze środków unijnych projekt „Fruit growers for pollinators and pollinators for fruit growers” Producenci owoców dla zapylaczy, zapylacze dla producentów owoców). Liderem projektu jest Narodowy Instytut Biologii, Departament badania ekosystemów, a uczestnikami m.in..  Słoweński Instytut Uprawy Chmielu i Piwowarstwa, Park Koziński, Słoweńskie Stowarzyszenie Pszczelarzy, których siedziby i uprawy doświadczalne odwiedzą uczestnicy operacji. Zapoznają się też z efektami wdrażanych badań w praktyce, odwiedzając gospodarstwa ogrodnicze. </t>
  </si>
  <si>
    <t>Celem operacji jest przeprowadzenie serii szkoleń dotyczących między innymi: uprawy winorośli, przetwórstwa winogron, tworzenia sieci współpracy, marketingu oraz obsługi turystycznej. Planowane jest przeprowadzenie kilku szkoleń, spotkań i prezentacji, podczas których uczestnicy podniosą swą wiedzę. Nauczą się nawiązywania współpracy oraz tworzenia wspólnej sieci współpracy. Cztery szkolenia mają podnieść wiedzę na temat uprawy winorośli, podniesienia jakości wytwarzanych produktów, oraz mają podnieść wiedzę marketingową i reklamową na temat sprzedaży i nowoczesnych technik prezentowania własnych produktów oraz tworzenia sieci współpracy. Kolejne szkolenia i spotkania z partnerami KSOW mają umożliwić wymianę doświadczeń oraz zdobycie dobrych praktyk na przykładzie współpracy w sektorze rolnym pomiędzy podmiotami winiarskimi i około winiarskimi.</t>
  </si>
  <si>
    <t>Winiarze z województwa świętokrzyskiego (minimum 15 osób), w  celu podniesienia wiedzy i nawiązania współpracy z lokalnymi podmiotami.
Lokalne podmioty, lokalne władze, partnerzy KSOW, turyści – w celu zapoznania się z ofertą świętokrzyskich winiarzy i sprawdzenia możliwości nawiązania współpracy.</t>
  </si>
  <si>
    <t>Głównym celem jest przeprowadzenie szkolenia i warsztatów z zakresu zdobycia wiedzy na temat podejmowania nowych działań oraz wzmocnienia i kreowania nowych miejsc pracy na obszarach wiejskich poprzez rozwój własnych produktów, sieci sprzedaży i nawiązywania współpracy z innymi podmiotami, które przyczynią się do zbycia produktów. Szkolenie i warsztaty mają zaprezentować dobre praktyki wykorzystywane w innych regionach oraz możliwości ich zainicjowania pomiędzy podmiotami w naszym regionie. Wskazane zostaną przykłady działań zarówno w działalności standardowej jak i nowoczesne umiejętności wykorzystywania sieci Internet do budowania własnej marki, sprzedaży, reklamy, marketingu. Uczestnicy na podstawie dobrych praktyk, prezentacji współczesnych technik sprzedaży i marketingu będą nie tylko zdobywać wiedzę, podczas warsztatów opracują własne formy współpracy prowadzące do rozwoju.</t>
  </si>
  <si>
    <t>Winiarze z rejonu świętokrzyskiego, którzy będą promować enoturystykę i walory obszarów wiejskich woj. świętokrzyskiego na obu wydarzeniach (6 podmiotów)
Mieszkańcy, władze miasta, lokalni przedsiębiorcy, turyści – poznający ofertę enoturystyczną regionu oraz możliwości wynikające ze współpracy różnych podmiotów. A także osoby szukające pomysłu na tworzenie własnych projektów na obszarach wiejskich. (ok 900 osób)</t>
  </si>
  <si>
    <t>Organizacja wyjazdu studyjnego w celu promowania życia na wsi, podniesienia poziomu wiedzy i świadomości na temat ochrony środowiska a także upowszechniania wiedzy w zakresie planowania rozwoju lokalnego z uwzględnieniem potencjału, społecznego i środowiskowego oraz wymiany doświadczeń pomiędzy LGD "Między Ludźmi i Jeziorami" a LGD "Krajna Złotowska"</t>
  </si>
  <si>
    <t>Organizacja konferencji oraz wydanie ulotki w formie drukowanej i elektronicznej w celu zwiększenia zaangażowania zainteresowanych stron we wdrażaniu z inicjatyw na rzecz rozwoju obszarów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</si>
  <si>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Lokalni liderzy. Grupa 15 dorosłych osób w różnym wieku i różnych zawodów spełniających kryterium aktywności społecznej i publicznej na terenie Gminy Kołaczkowo. Co najmniej 8 osób szkolących będzie miało wiek do 35 lat.
Koła Gospodyń Wiejskich z terenu Gminy Kołaczkowo – 12 kół, dla których biorący udział w szkoleniu przygotują (we współpracy z Kołami i GOK Kołaczkowo) biesiadę. Mieszkańcy Gminy Kołaczkowo biorący udział w „Sołtysiadzie”</t>
  </si>
  <si>
    <t>Głównym celem operacji jest zwiększenie udziału zainteresowanych stron we wdrażaniu inicjatyw na rzecz rozwoju obszarów wiejskich. W tym celu zamierza się przeprowadzić następujące działania: zorganizowanie spotkań (dla każdego powiatu) on-line i zachęcenie do udziału w projekcie; warsztaty - wyjazd do Muzeum Rolnictwa celem promowania tradycyjnej żywności regionalnej poprzez naukę wytwarzania produktów regionalnych; zorganizowanie i przeprowadzenie spotkania on-line w celu podsumowania efektów zrealizowanej operacji oraz wymiana doświadczeń wśród uczestników operacji.</t>
  </si>
  <si>
    <t>Bezpośredni odbiorcy operacji to osoby z terenu Wielkopolski:  uczestnicy szkolenia oraz trzech webinarów zorganizowanych przez partnerów, w tym: przedstawiciele organizacji pozarządowych (np. Lokalnych Grup Działania), przedstawiciele doradztwa rolniczego, przedstawiciele samorządów, nauczyciele i uczniowie szkół rolniczych leśnych i mieszkańcy obszarów wiejskich (np. rolnicy, przedsiębiorcy) zainteresowani ochroną klimatu i poprawą jakości powietrza z wykorzystaniem odnawialnych źródeł energii oraz ich zastosowaniem w przedsiębiorczości, inwestycjach komunalnych. budownictwie. Odbiorcami są także strony realizujące projekt, ponieważ dzięki udziałowi w projekcie same podwyższają swój kapitał wiedzy i wymieniają doświadczenia.</t>
  </si>
  <si>
    <t>Konferencja: Produkcja bydła w warunkach niepewności i gwałtownych zwrotów akcji na rynkach - integracja, innowacje, krótkie łańcuchy dostaw, ekologia i rasy rodzime, klasyfikacja poubojowa, paszportyzacja żywności.</t>
  </si>
  <si>
    <t>Celem operacji jest zorganizowanie konferencji i akcji informacyjno-promocyjnej dla rolników z Wielkopolski oraz pozostałych przedstawicieli łańcucha produkcji wołowiny, w tym m.in. doradców rolniczych, lekarzy weterynarii, zootechników, przedstawicieli ubojni i przetwórni oraz przedstawicieli samorządu terytorialnego,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</si>
  <si>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Celem operacji jest upowszechnianie wiedzy, wymiana doświadczeń i promocja w zakresie dobrych praktyk tradycyjnej wytwórczości lokalnej, folkloru oraz organizacji wydarzeń i inicjatyw promujących wykorzystanie zasobów lokalnych twórców ludowych, przedstawicieli zespołów folklorystycznych, Kół Gospodyń Wiejskich, producentów produktów lokalnych oraz ich aktywizacja przez uczestnictwo w wyjeździe studyjnym na JarmarkFolkloru w Węgorzewie oraz przygotowanie stoiska promocyjnego.</t>
  </si>
  <si>
    <t>Celem operacji jest poszerzanie i upowszechnianie wiedzy przez reprezentantów Lokalnej Grupy Działania z powiatu krotoszyńskiego i gostyńskiego w zakresie wdrażania i realizacji wielofunduszowego RLKS, w kontekście dotychczasowych doświadczeń LGD z woj. podlaskiego poprzez nawiązanie kontaktu i wymianę doświadczeń.</t>
  </si>
  <si>
    <t>Głównym celem operacji jest przeszkolenie uczestniczek i zainspirowanie ich do zakładania działalności związanych z rękodziełem artystycznym oraz prezentacja przykładów i możliwości poprawy warunków ekonomicznych kobiet, a także integracja kobiet w środowisku wiejskim.</t>
  </si>
  <si>
    <t>Mieszkańcy południowej części Wielkopolski m.in. powiatów rawickiego, gortyńskiego, krotoszyńskiego i leszczyńskiego.</t>
  </si>
  <si>
    <t>Olej lniany, kiełbasa nowotomyska - czyli zdrowo i tradycyjnie wokół wielkopolskiego stołu.</t>
  </si>
  <si>
    <t>Celem operacji jest przekazanie wiedzy i umiejętności rolnikom i innym podmiotom w zakresie przetwórstwa żywności w oparciu o produkt lokalny i tradycyjne metody wytwarzania, co wpłynie na zrównoważony rozwój obszarów wiejskich.</t>
  </si>
  <si>
    <t>Grupa docelowa będzie pochodzić z województwa wielkopolskiego, będą to głównie rolnicy (48 osób). Zamierzający rozpocząć przetwórstwo żywności w oparciu o produkt lokalny i tradycyjne metody wytwarzania oraz sprzedaż tych produktów w ramach krótkich łańcuchów dostaw.</t>
  </si>
  <si>
    <t>Celem operacji jest przybliżenie mieszkańcom województwa wielkopolskiego sposobów kultywowania dziedzictwa kulturowego w codziennym życiu oraz wykorzystanie go do promocji obszarów wiejskich.</t>
  </si>
  <si>
    <t>Osoby prowadzące gospodarstwa rolne, agroturystyczne, zagrody edukacyjne, osoby prowadzące obiekty turystyki wiejskiej oraz inni mieszkańcy obszarów wiejskich, których "zagrody" prezentują dziedzictwo kulturowe Wielkopolski, a także pozostali mieszkańcy Wielkopolski, którzy uzyskają lub poszerzą swoją wiedzę z zakresu dziedzictwa kulturowego.</t>
  </si>
  <si>
    <t>Liczba odwiedzin strony internetowej</t>
  </si>
  <si>
    <t>Celem operacji jest zwiększenie wiedzy uczestników wyjazdu studyjnego z zakresu uprawy ziół i ich przetwórstwa poprzez skorzystanie z gotowych wzorców i dobrych praktyk w województwie podlaskim. Zorganizowany zostanie wyjazd studyjny połączony ze szkoleniem i warsztatami do "Zielonego Zakątka" w Korycinach na Podlasiu, który jest unikatowym obiektem agroturystycznym.</t>
  </si>
  <si>
    <t>Celem operacji jest promocja i rozpowszechnianie dobrych praktyk w jaki sposób rolnicy i mieszkańcy terenów wiejskich dbają o środowisko i klimat wiejskim gospodarstwie domowym i/lub gospodarstwie rolnym. Podczas trwania konkursu uczestnicy będą musieli nagrać krótkie filmy prezentujące dobre przykłady praktyk służących ochronie środowiska i zmianom klimatu podejmowane w wiejskim gospodarstwie domowym i/lub gospodarstwie rolnym, stanowiących podstawę zrównoważonego rozwoju.</t>
  </si>
  <si>
    <t>Całość grupy pochodzić będzie z terenu wielkopolski. Będą to liderzy rozwoju lokalnego, członkowie organizacji pozarządowych, działający na terenach wiejskich (w tym członkowie samorządu rolniczego) oraz osoby aktywnie działające na rzecz rozwoju obszarów wiejskich. Do udziału w spotkaniu zaproszeni zostaną również przedstawiciele instytucji działających w otoczeniu rolnictwa i lokalnych samorządów.</t>
  </si>
  <si>
    <t>Celem operacji jest organizacja spotkania w formie imprezy plenerowej, w ramach którego podjęte zostaną działania zmierzające do rozpropagowania wśród mieszkańców obszarów wiejskich wiedzy z zakresu prowadzenia przyzagrodowego chowu gęsi, przetwórstwa i sprzedaży gęsiny w ramach rolniczego handlu detalicznego (RHD) oraz poprzez nawiązanie do tradycji chowu przyzagrodowego gęsi, wykreowanie lokalnego produktu i zainteresowanie nim potencjalnych konsumentów.</t>
  </si>
  <si>
    <t>Operacja ma służyć aktywizacji mieszkańców wsi (zwłaszcza dzieci i młodzieży, także dorosłych) oraz przyczyniać się do powstawania nowych miejsc integracji społecznej, pozwalającej na społeczny kontakt, nawiązywanie relacji, realizowanie zainteresowań. Operacja ma sprzyjać aktywizacji społeczności wiejskich poprzez włączenie mieszkańców wsi do planowania i wdrażania lokalnych inicjatyw.</t>
  </si>
  <si>
    <t>Konferencja: Produkcja trzody chlewnej w warunkach niepewności i gwałtownych zwrotów akcji na rynkach - integracja, innowacje, krótkie łańcuchy dostaw, ekologia i rasy rodzime, klasyfikacja poubojowa, paszportyzacja żywności.</t>
  </si>
  <si>
    <t>Celem operacji jest zorganizowanie konferencji i akcji informacyjno-promocyjnej dla rolników z Wielkopolski oraz pozostałych przedstawicieli łańcucha produkcji wieprzowiny, w tym m.in. doradców rolniczych, lekarzy weterynarii, zootechników, przedstawicieli ubojni i przetwórni oraz przedstawicieli samorządu terytorialnego,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</si>
  <si>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Badanie uwarunkowań rozwoju obszarów wiejskich województwa wielkopolskiego w kontekście kryzysu wywołanego przez COVID-19 (w poszukiwaniu innowacji organizacyjnych i społecznych)</t>
  </si>
  <si>
    <t>Poprzez wyjazd studyjny i wymianę doświadczeń nastąpi promowanie życia na wsi, podniesienie poziomu wiedzy i świadomości na temat zdrowego żywienia i produktów regionalnych a także upowszechnianie wiedzy w zakresie planowania rozwoju lokalnego z uwzględnieniem potencjału ekonomicznego, społecznego i środowiskowego danego obszaru.</t>
  </si>
  <si>
    <t>Opracowanie i realizacja materiału w postaci cyklu 3 audycji telewizyjnych oraz 3 publikacji w prasie i 3 na portalu internetowym. Treść materiału dotyczy będzie zagadnień traktujących o bezpieczeństwie użytkowania maszyn rolniczych i wypadkowości w rolnictwie, dobrych praktyk w zakresie zrealizowanych projektów, potencjale i możliwościach współpracy i tworzeniu sieci współpracy partnerskiej dot. rolnictwa i obszarów wiejskich.</t>
  </si>
  <si>
    <t>Przedsiębiorstwa o profilu branży inżynierii rolniczej i spożywczej, rolnicy i przetwórcy indywidualni, uczelnie wyższe o profilach  rolniczym i technicznym, inne instytucje (ośrodki doradztwa rolniczego, szkoły rolnicze, instytucje naukowe, naukowcy, instytucje otoczenia biznesu)</t>
  </si>
  <si>
    <t>Celem operacji jest wymiana doświadczeń oraz zwiększenie świadomości członków grupy docelowej (przedstawicieli  jednostek  samorządu terytorialnego, organizacji i stowarzyszeń, mieszkańców Gminy i Miasta Stawiszyn oraz mieszkańców Powiatu Kaliskiego) poprzez organizację spotkania informacyjno-integracyjnego "Koła Gospodyń Wiejskich  - źródłem promocji i rozwoju obszarów wiejskich" połączonego z konkursem kulinarnym na temat potencjału zespołów biesiadnych i KGW jako produktów lokalnych, przyczyniających się do rozwoju obszarów wiejskich oraz możliwości podejmowania inicjatyw promujących działalność zespołów biesiadnych oraz KGW na terenie Gminy i Miasta Stawiszyn oraz powiatu Kaliskiego.</t>
  </si>
  <si>
    <t>Celem operacji jest poprawa dostępu do wiedzy i informacji z zastosowaniem stworzonej platformy transferu wiedzy innowacyjnej, służącej budowie powiązań organizacyjnych o charakterze informacyjnym wśród rolników z obszaru województwa wielkopolskiego, w szczególności plantatorów buraka cukrowego jako źródła współpracy w sektorze rolnym, które wzmocni ich pozycję w łańcuchu żywnościowym i poprawi zdolności integracyjne.</t>
  </si>
  <si>
    <t>Celem operacji jest włączenie społeczne mieszkańców, ze szczególnym uwzględnieniem młodych kobiet oraz seniorów zamieszkujących obszar dziewięciu gmin członkowskich LGD TUR - Brudzew, Dobra, Goszczanów, Kawęczyn, Kościelec, Malanów, Turek, Przykona, Władysławów - przez aktywizację artystyczną w II półroczu 2021 (udział w warsztatach i sztuce) przedstawicieli różnych pokoleń oraz promocja wsi jako miejsca atrakcyjnego kulturowo, z poszanowaniem i przywiązaniem do tradycji i sztuki ludowej.</t>
  </si>
  <si>
    <t>68 uczniów szkół rolniczych oraz szkół średnich na obszarach wiejskich oraz 7 nauczycieli. Przynajmniej połowę grupy docelowej będą stanowiły osoby do 35 roku życia zamieszkujące obszary wiejskie w Polsce.</t>
  </si>
  <si>
    <t>Zwiększenie udziału zainteresowanych stron i aktywizacja mieszkańców wsi we wdrażaniu inicjatyw na rzecz rozwoju obszarów wiejskich, uwzględniając ochronę klimatu w zakresie wykorzystania błękitno-zielonej infrastruktury przez seminarium, szkolenie i upowszechnianie wykonanego w ramach operacji planowania i kosztorysowania ogrodu deszczowego. Zainteresowanie oraz zainspirowanie do podjęcia działań osób odwiedzających strony internetowe tematyką błękitno-zielonej infrastruktury poprzez publikację filmu i broszury.</t>
  </si>
  <si>
    <t>Mieszkańcy obszarów wiejskich, którzy w ostatnich wyborach otrzymali mandat społeczny do sprawowania funkcji sołtysa, a także lokalni liderzy i przedstawiciele organizacji pozarządowych.</t>
  </si>
  <si>
    <t>Cel: wymiana doświadczeń uczestników wyjazdu studyjnego oraz ich spotkania z litewskimi lokalnymi grupami działania. Poznanie zrealizowanych litewskich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</si>
  <si>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Celem imprezy plenerowej jest zwiększenie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 </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</si>
  <si>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umiejętności praktycznych w zakresie nowych kierunków działalności pozarolniczej. </t>
  </si>
  <si>
    <t>Wyjazd studyjno - szkoleniowy, impreza plenerowa</t>
  </si>
  <si>
    <t xml:space="preserve">Zwiększenie udziału zainteresowanych stron we wdrażaniu inicjatyw na rzecz rozwoju obszarów wiejskich. Upowszechnianie wiedzy w zakresie tworzenia krótkich łańcuchów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</si>
  <si>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 xml:space="preserve">Cech Rzemiosł Spożywczych </t>
  </si>
  <si>
    <t>Inkubatory Przetwórstwa Lokalnego szansa na współprace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</si>
  <si>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</si>
  <si>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Mieszkańcy Województwa Lubelskiego w tym rolnicy, pszczelarze, przedstawiciele organizacji pozarządowych, przedstawiciele zakładów gastronomicznych, przetwórstwa produktów rolniczych, przedstawiciele samorządu oraz instytucji publicznych</t>
  </si>
  <si>
    <t>Przedstawiciele podmiotów prowadzących działalność gospodarczą związaną z obsługa ruchu turystycznego na terenie powiatu łęczyńskiego, przedstawiciele lokalnych samorządów i samorządowych jednostek kultury, przedstawiciele organizacji pozarządowych</t>
  </si>
  <si>
    <t>liczba godzin doradztwa</t>
  </si>
  <si>
    <t xml:space="preserve">liczba podmiotów objętych doradztwem </t>
  </si>
  <si>
    <t xml:space="preserve">Zwiększenie udziału zainteresowanych stron we wdrażaniu inicjatyw na rzecz rozwoju obszarów wiejskich. Informowanie społeczeństwa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</si>
  <si>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 xml:space="preserve">Mieszkańcy województwa lubelskiego, gminy Annopol, członkowie KGW Świeciechów, Dąbrowa </t>
  </si>
  <si>
    <t xml:space="preserve">liczba uczestników warsztatów  </t>
  </si>
  <si>
    <t xml:space="preserve">ilość konferencji </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</si>
  <si>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</si>
  <si>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 xml:space="preserve">szacowana liczba uczestników imprezy plenerowej </t>
  </si>
  <si>
    <t>ilość uczestników konkursu</t>
  </si>
  <si>
    <t>mieszkańcy wsi z powiatu ryckiego, rolnicy, lokalni przedsiębiorcy, organizacje pozarządowe oraz turyści</t>
  </si>
  <si>
    <t>ilość uczestników szkoleń</t>
  </si>
  <si>
    <t>członkowie organizacji pozarządowych, w szczególności Koła Gospodyń Wiejskich , osoby młode działające na rzecz rozwoju obszarów wiejskich</t>
  </si>
  <si>
    <t>ilość warsztatów</t>
  </si>
  <si>
    <t>ilość uczestników warsztatu</t>
  </si>
  <si>
    <t>Wydanie publikacji promującej jakość  życia w Gminie Strzyżewice</t>
  </si>
  <si>
    <t xml:space="preserve">Zwiększenie udziału zainteresowanych stron we wdrażaniu inicjatyw na rzecz rozwoju obszarów wiejskich. Podniesienie jakości realizacji programu. netów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</si>
  <si>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Celem operacji jest budowanie pozytywnego wizerunku Gminy Wojciechów poprzez promocje potencjału społecznego, gospodarczego i turystycznego oraz upowszechnianie wiedzy na temat środków unijnych oraz ich wykorzystanie w gminie. Upowszechnianie wiedzy w zakresie optymalizacji wykorzystywania przez mieszkańców obszarów wiejskich zasobów środowiska naturalnego. Promocja jakości życia na wsi lub promocja wsi jako miejsca do życia i rozwoju zawodowego.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planowania rozwoju lokalnego z uwzględnieniem potencjału ekonomicznego, społecznego i środowiskowego danego obszaru. </t>
  </si>
  <si>
    <t>Organizacja szkoleń dla przedstawicieli Lokalnych Grup Działania podnoszących wiedzę i umiejętności niezbędne w procesie realizacji Lokalnych Strategii Rozwoju</t>
  </si>
  <si>
    <t>Celem operacji jest podniesienie wiedzy i umiejętności przedstawicieli Lokalnych Grup Działania woj.. Lubelskiego w zakresie podejmowanych działań związanych z prawidłowym wdrażaniem Lokalnych Strategii Rozwoju oraz rozwojem obszarów wiejskich. Wspieranie rozwoju przedsiębiorczości na obszarach wiejskich przez podnoszenie poziomu wiedzy i umiejętności. Promocja jakości życia na wsi lub promocja wsi jako miejsca do życia i rozwoju zawodowego. Wspieranie rozwoju społeczeństwa cyfrowego na obszarach wiejskich przez podnoszenie poziomu wiedzy w tym zakresie. Upowszechnianie wiedzy w zakresie planowania rozwoju lokalnego z uwzględnieniem potencjału ekonomicznego, społecznego i środowiskowego danego obszaru.</t>
  </si>
  <si>
    <t xml:space="preserve">Celem operacji jest wymiana wiedzy pomiędzy podmiotami uczestniczącymi w rozwoju obszarów wiejskich oraz zwiększenie promocji integracji i współpracy między nimi po przez prezentacje dobrych praktyk krajów zagranicznych.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i tworzenie sieci współpracy partnerskiej dotyczącej rolnictwa i obszarów wiejskich przez podnoszenie poziomu wiedzy w tym zakresie. </t>
  </si>
  <si>
    <t>Celem operacji jest zwiększenie wiedzy i wymiana doświadczeń w zakresie przedsiębiorczości i wykorzystania lokalnych zasobów oraz wzrosty integracji i aktywności wśród mieszkańców obszarów LGD.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</si>
  <si>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</si>
  <si>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Celem operacji jest transfer wiedzy i zwiększenie udziału zainteresowanych stron we wdrażaniu inicjatyw na rzecz popularyzacji sprzedaży produktów lokalnych, tradycyjnych, regionalnych wspierającej rozwój gospodarczy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</si>
  <si>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Podniesienie poziomu wiedzy i wymiana doświadczeń w zakresie nowych kierunków rozwoju obszarów wiejskich.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Upowszechnianie wiedzy w zakresie planowania rozwoju lokalnego z uwzględnieniem potencjału ekonomicznego, społecznego i środowiskowego danego obszaru.</t>
  </si>
  <si>
    <t>Celem operacji jest zachowanie dziedzictwa kulturowego poprzez upowszechnianie wiedzy na temat tradycyjnej lubelskiej kuchni.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Upowszechnianie wiedzy w zakresie planowania rozwoju lokalnego z uwzględnieniem potencjału ekonomicznego, społecznego i środowiskowego danego obszaru.</t>
  </si>
  <si>
    <t>producenci produktów lokalnych i tradycyjnych z województwa lubelskiego, przedstawiciele gospodarstw agroturystycznych, przedstawiciele szkół rolniczych/ szkół zawodowych, branżowych, LGD, KGW, ODR, rolnicy</t>
  </si>
  <si>
    <t>Celem operacji jest przekazanie wiedzy dotyczącej możliwości dodatkowych źródeł dochodu dla  mieszkańców wsi, wprowadzenie innowacyjnych rozwiązań w rolnictwie i leśnictwie, poprawa jakości życia mieszkańców.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</si>
  <si>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 xml:space="preserve">Celem projektu jest rozwój współpracy oraz wymiana dobrych praktyk i doświadczeń w zakresie inicjatyw wspierających przedsiębiorczość na obszarach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</si>
  <si>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Celem projektu jest zwiększenie udziału zainteresowanych stron we wdrażaniu wszelkich projektów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</si>
  <si>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Celem operacji jest aktywizacja mieszkańców gminy Mełgiew poprzez przeszkolenie z zakresu  możliwości rozwoju indywidualnych gospodarstw domowych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</si>
  <si>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 xml:space="preserve">mieszkańcy gminy, KGW, OSP, organizacje pozarządowe, koła seniora, rady sołecki, </t>
  </si>
  <si>
    <t xml:space="preserve">Celem operacji jest zwiększenie integracji i aktywizacja mieszkańców wsi, w tym grup wykluczonych społecznie na rzecz podejmowania inicjatyw w zakresie rozwoju obszarów wiejskich, w tym kreowania miejsc pracy na terenach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</si>
  <si>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organizacje pozarządowe, przedstawiciele JST, przedsiębiorcy z terenu Gminy Opole Lubelskie, LODR, ARiMR, ZS RP, społeczność lokalna</t>
  </si>
  <si>
    <t>Celem operacji jest podjęcie współpracy z sektorem prywatnym i społecznym w zakresie tworzenia nowych inicjatyw dla rozwoju obszarów wiejskich.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t>
  </si>
  <si>
    <t>Celem operacji jest podniesienie wiedzy i umiejętności kobiet ze środowiska wiejskiego, a także zakładanie własnej działalności gospodarczej.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t>
  </si>
  <si>
    <t>Celem operacji jest aktywizacja mieszkańców wsi poprzez włączenie ich w inicjatywy społeczne, wykorzystujące dziedzictwo i zasoby naturalnej polskiej wsi.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t>
  </si>
  <si>
    <t xml:space="preserve">Celem operacji jest budowanie tożsamości lokalnej oraz włączenie społeczne różnych grup wiekowych we wspólne działania. Promocja jakości życia na wsi lub promocja wsi jako miejsca do życia i rozwoju zawodowego. </t>
  </si>
  <si>
    <t>mieszkańcy obszarów wiejskich, KGW, osoby wykluczone społecznie, stowarzyszenie, kluby seniora</t>
  </si>
  <si>
    <t>Celem operacji jest zwiększenie zainteresowania lokalnymi produktami, ich promocja i wykorzystanie w działalności wpływającej na rozwój obszarów wiejskich województwa lubelskiego.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</si>
  <si>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mieszkańcy województwa w tym: rolnicy, pszczelarze, przedstawiciele organizacji pozarządowych, młodzież ucząca się, przedstawiciele zakładów gastronomicznych, przetwórstwa produktów rolniczych</t>
  </si>
  <si>
    <t>Wikliną wyplatane - tradycja połączona z nowoczesnością</t>
  </si>
  <si>
    <t>Celem projektu jest tworzenie partnerstw oraz możliwość generowania nowych miejsc pracy.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</si>
  <si>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 xml:space="preserve">mieszkańcy obszarów wiejskich, KGW, podmioty odpowiedzialne za rozwój społeczno - gospodarczy </t>
  </si>
  <si>
    <t xml:space="preserve">Celem operacji jest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</si>
  <si>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mieszkańcy województwa lubelskiego, rolnicy, lokalni producenci żywności, przedsiębiorcy, osoby prowadzące działalność agroturystyczną</t>
  </si>
  <si>
    <r>
      <rPr>
        <b/>
        <sz val="10"/>
        <rFont val="Calibri"/>
        <family val="2"/>
        <charset val="238"/>
        <scheme val="minor"/>
      </rPr>
      <t>CEL:</t>
    </r>
    <r>
      <rPr>
        <sz val="10"/>
        <rFont val="Calibri"/>
        <family val="2"/>
        <charset val="238"/>
        <scheme val="minor"/>
      </rPr>
      <t xml:space="preserve"> Wzrost wiedzy mieszkańców z terenu LGD na temat inteligentnych wsi oraz stworzenie koncepcji wsi, które wykorzystają swoje istniejące mocne strony i zasoby, a także nowe możliwości, aby osiągać wartość dodaną.  
</t>
    </r>
    <r>
      <rPr>
        <b/>
        <sz val="10"/>
        <rFont val="Calibri"/>
        <family val="2"/>
        <charset val="238"/>
        <scheme val="minor"/>
      </rPr>
      <t>PRZEDMIOT:</t>
    </r>
    <r>
      <rPr>
        <sz val="10"/>
        <rFont val="Calibri"/>
        <family val="2"/>
        <charset val="238"/>
        <scheme val="minor"/>
      </rPr>
      <t xml:space="preserve"> przeprowadzenie cyklu 6 warsztatów dotyczących tworzenia koncepcji inteligentnych wsi.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Upowszechnianie wiedzy w zakresie optymalizacji wykorzystywania przez mieszkańców obszarów wiejskich zasobów środowiska naturalnego.</t>
    </r>
    <r>
      <rPr>
        <b/>
        <sz val="10"/>
        <rFont val="Calibri"/>
        <family val="2"/>
        <charset val="238"/>
        <scheme val="minor"/>
      </rPr>
      <t xml:space="preserve"> 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 xml:space="preserve">4. </t>
    </r>
    <r>
      <rPr>
        <sz val="10"/>
        <rFont val="Calibri"/>
        <family val="2"/>
        <charset val="238"/>
        <scheme val="minor"/>
      </rPr>
      <t>Upowszechnianie wiedzy w zakresie planowania rozwoju lokalnego z uwzględnieniem potencjału ekonomicznego, społecznego i środowiskowego danego obszaru.</t>
    </r>
  </si>
  <si>
    <t>Stowarzyszenie  Lokalna Grupa Działania "Dolina Stobrawy"</t>
  </si>
  <si>
    <r>
      <rPr>
        <b/>
        <sz val="10"/>
        <rFont val="Calibri"/>
        <family val="2"/>
        <charset val="238"/>
        <scheme val="minor"/>
      </rPr>
      <t xml:space="preserve">CEL: </t>
    </r>
    <r>
      <rPr>
        <sz val="10"/>
        <rFont val="Calibri"/>
        <family val="2"/>
        <charset val="238"/>
        <scheme val="minor"/>
      </rPr>
      <t xml:space="preserve">Rozwój współpracy i skuteczności liderów wsi na rzecz rozwoju lokalnych społeczności poprzez poznanie dobrych praktyk, narzędzia do kooperacji  i wymianę doświadczeń pomiędzy podmiotami uczestniczącymi w rozwoju obszarów wiejskich, którzy nawiążą relacje w trakcie wizyty studyjnej.    
</t>
    </r>
    <r>
      <rPr>
        <b/>
        <sz val="10"/>
        <rFont val="Calibri"/>
        <family val="2"/>
        <charset val="238"/>
        <scheme val="minor"/>
      </rPr>
      <t xml:space="preserve">PRZEDMIOT: </t>
    </r>
    <r>
      <rPr>
        <sz val="10"/>
        <rFont val="Calibri"/>
        <family val="2"/>
        <charset val="238"/>
        <scheme val="minor"/>
      </rPr>
      <t xml:space="preserve">zorganizowanie 2 - dniowego wyjazdu studyjnego do woj. małopolskiego (Gmina Wieprz) z udziałem przedstawicieli Gmin: Gogolin, Jemielnica i Strumień.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3.</t>
    </r>
    <r>
      <rPr>
        <sz val="10"/>
        <rFont val="Calibri"/>
        <family val="2"/>
        <charset val="238"/>
        <scheme val="minor"/>
      </rPr>
      <t>Wspieranie rozwoju społeczeństwa cyfrowego na obszarach wiejskich przez podnoszenie poziomu wiedzy w tym zakresie.</t>
    </r>
    <r>
      <rPr>
        <b/>
        <sz val="10"/>
        <rFont val="Calibri"/>
        <family val="2"/>
        <charset val="238"/>
        <scheme val="minor"/>
      </rPr>
      <t xml:space="preserve"> 4.</t>
    </r>
    <r>
      <rPr>
        <sz val="10"/>
        <rFont val="Calibri"/>
        <family val="2"/>
        <charset val="238"/>
        <scheme val="minor"/>
      </rPr>
      <t xml:space="preserve"> Upowszechnianie wiedzy dotyczącej zarządzania projektami z zakresu rozwoju obszarów wiejskich.</t>
    </r>
  </si>
  <si>
    <t>osoby z terenu województwa opolskiego, w tym co najmniej połowę będą stanowić rolnicy</t>
  </si>
  <si>
    <t>ul. Północna 2, 45-805 Opole</t>
  </si>
  <si>
    <r>
      <rPr>
        <b/>
        <sz val="10"/>
        <rFont val="Calibri"/>
        <family val="2"/>
        <charset val="238"/>
        <scheme val="minor"/>
      </rPr>
      <t xml:space="preserve">CEL: </t>
    </r>
    <r>
      <rPr>
        <sz val="10"/>
        <rFont val="Calibri"/>
        <family val="2"/>
        <charset val="238"/>
        <scheme val="minor"/>
      </rPr>
      <t xml:space="preserve">Wskazanie możliwości wykorzystania potencjału "Parku" , wskazanie przesłanek dla tworzenia nowych miejsc pracy, zwiększenie rentowności i zdobycia przewagi rynkowej lokalnej produkcji rolnej oraz upowszechnienie systemu krótkich łańcuchów dostaw.
</t>
    </r>
    <r>
      <rPr>
        <b/>
        <sz val="10"/>
        <rFont val="Calibri"/>
        <family val="2"/>
        <charset val="238"/>
        <scheme val="minor"/>
      </rPr>
      <t xml:space="preserve">PRZEDMIOT: </t>
    </r>
    <r>
      <rPr>
        <sz val="10"/>
        <rFont val="Calibri"/>
        <family val="2"/>
        <charset val="238"/>
        <scheme val="minor"/>
      </rPr>
      <t xml:space="preserve">organizacja warsztatu  z przetwórstwa na niewielką skalę w oparciu o zasoby bioróżnorodności "Parku" oraz organizacja  konkursu fotograficznego z nagrodami rzeczowymi dla wyróżnionych w konkursie. Obie formy realizacji operacji   mają miejsce podczas imprezy plenerowej.
</t>
    </r>
    <r>
      <rPr>
        <b/>
        <sz val="10"/>
        <rFont val="Calibri"/>
        <family val="2"/>
        <charset val="238"/>
        <scheme val="minor"/>
      </rPr>
      <t>TEMATY: 1.</t>
    </r>
    <r>
      <rPr>
        <sz val="10"/>
        <rFont val="Calibri"/>
        <family val="2"/>
        <charset val="238"/>
        <scheme val="minor"/>
      </rPr>
      <t xml:space="preserve">  Upowszechnienie wiedzy w zakresie tworzenia krótkich łańcuchów dostaw w rozumieniu art. 2 ust. 1 akapit drugi lit. m rozporządzenia nr 1305/2013 w sektorze rolno-spożywczym.</t>
    </r>
    <r>
      <rPr>
        <b/>
        <sz val="10"/>
        <rFont val="Calibri"/>
        <family val="2"/>
        <charset val="238"/>
        <scheme val="minor"/>
      </rPr>
      <t xml:space="preserve"> 2. </t>
    </r>
    <r>
      <rPr>
        <sz val="10"/>
        <rFont val="Calibri"/>
        <family val="2"/>
        <charset val="238"/>
        <scheme val="minor"/>
      </rPr>
      <t xml:space="preserve">Upowszechnianie wiedzy w zakresie optymalizacji wykorzystywania przez mieszkańców obszarów wiejskich zasobów środowiska naturalnego. </t>
    </r>
    <r>
      <rPr>
        <b/>
        <sz val="10"/>
        <rFont val="Calibri"/>
        <family val="2"/>
        <charset val="238"/>
        <scheme val="minor"/>
      </rPr>
      <t>3.</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t>
    </r>
  </si>
  <si>
    <t xml:space="preserve">mieszkańcy Gminy Pokój oraz działacze ngo z terenu gminy Pokój współpracujący przy organizacji oraz przeprowadzeniu warsztatów
</t>
  </si>
  <si>
    <t>Promocja przedsiębiorczości na obszarach wiejskich</t>
  </si>
  <si>
    <t xml:space="preserve">mieszkańcy obszarów wiejskich, a także potencjalni turyści, producenci rolni, lokalni przedsiębiorcy prowadzący dostawy bezpośrednie, sprzedaż pośrednią, handel detaliczny, gospodarstwa agroturystyczne, członkowie sieci Dziedzictwo Kulinarne Opolskie </t>
  </si>
  <si>
    <t>Cel: wymiana doświadczeń uczestników wyjazdu studyjnego oraz ich spotkania z rumuńskimi lokalnymi grupami działania. Poznanie zrealizowanych rumuńskich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</si>
  <si>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Cel: zwiększenie wiedzy na temat projektów, oddolnych inicjatyw które wpłynęły na rozwój gospodarczy obszaru  wykorzystując naturalny potencjał , zasoby kulturowe, historyczne, lokalizacyjne. W szczególności poznanie  projektów , które wpierały proces integracji i  aktywizacji mieszkańców, promocję obszaru, zwiększenie jego atrakcyjności, możemy je nazwać  „dobrymi  praktykami”. Przedmiot: wyjazd studyjny. Tematy: upowszechnianie wiedzy w zakresie planowania rozwoju lokalnego z uwzględnieniem potencjału ekonomicznego, społecznego i środowiskowego danego obszaru </t>
  </si>
  <si>
    <t xml:space="preserve">Celem operacji jest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wspieranie tworzenia sieci współpracy partnerskiej dotyczącej rolnictwa i obszarów wiejskich przez podnoszenie poziomu wiedzy w tym zakresie. 
</t>
  </si>
  <si>
    <t>Cel: Zaktywizowanie mieszkańców z województwa zachodniopomorskiego (powiat koszaliński) do podjęcia działań/ inicjatyw lokalnych na rzecz rozwoju obszarów wiejskich, obszarów swoich wsi. Przedmiot realizacji: szkolenie, wyjazd studyjny, publikacja. Temat: Promocja jakości życia na wsi lub promocja wsi jako miejsca do życia i rozwoju zawodowego</t>
  </si>
  <si>
    <t>liczba szkoleń/liczba wyjazdów/liczba publikacji</t>
  </si>
  <si>
    <t>Rolnicy, mieszkańcy Pomorza Zachodniego, zwłaszcza osoby mieszkające na obszarach wiejskich, dzieci i młodzież szkolna. Związki i federacje hodowców zwierząt hodowlanych. Przedstawiciele państwowych agencji rolnych, przedstawiciele LGD, członkowie kół gospodyń wiejskich, sołtysi, twórcy ludowi, przedsiębiorcy z obszaru województwa zachodniopomorskiego i całej Polski.</t>
  </si>
  <si>
    <t>Celem operacji jest aktywizacja jak największej liczby sołectw znajdujących się na terenie powiatu koszalińskiego, podzielenie się doświadczeniem z realizowanych działań co za tym idzie, zaangażowanie jak największej liczby mieszkańców do udziału w projekcie. Zadaniem operacji jest zwiększenie integracji społecznej mieszkańców, umacnianie więzi pomiędzy poszczególnymi pokoleniami, pobudzanie aktywności społecznej oraz promocja wsi jako  miejsca do życia i  rozwoju zawodowego. Tematy: Promocja jakości życia na wsi lub promocja wsi jako miejsca do życia i rozwoju zawodowego.</t>
  </si>
  <si>
    <t>liczba imprez plenerowych/liczba uczestników imprez plenerowych/liczba warsztatów/liczba uczestników warsztatów/liczba materiałów drukowanych</t>
  </si>
  <si>
    <t>Celem operacji jest przeszkolenie 100 osób w zakresie stosowania Kodeksu dobrej praktyki rolniczej sporządzonego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</si>
  <si>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Rolnicy z Wielopolski, w szczególności producenci bydła opasowego oraz pozostali przedstawiciele łańcucha produkcji wołowiny, w tym m.in. dorady rolniczych,  lekarze weterynarii, zootechnicy, przedstawiciele ubojni i przetwórni oraz przedstawicieli samorządu terytorialnego. Preferowani będą uczestnicy poniżej 35 roku życia, którzy stanowić będą co najmniej 50% osób objętych działaniem.</t>
  </si>
  <si>
    <t xml:space="preserve">ul. Słowackiego 12  87-700 Aleksandrów Kuj. </t>
  </si>
  <si>
    <t>usprawnienie ekologicznego systemu produkcji poprzez wymianę wiedzy i doświadczeń celem zatrzymania procesu wyłączania małych gospodarstw z produkcji rolnej, poszukiwanie nowych kierunków produkcji żywności wysokiej jakości, popularyzacja idei zrzeszania się rolników i przetwórców</t>
  </si>
  <si>
    <t>wsparcie szkoleniowe dla młodych osób zainteresowanych utworzeniem własnej firmy opartej na wdrożeniu innowacji we własnym biznesie</t>
  </si>
  <si>
    <t>podniesienie wiedzy nt. istoty tworzenia i funkcjonowania grup producentów rolnych oraz korzyści ze wspólnego działania i funkcjonowania na rynku</t>
  </si>
  <si>
    <t>wymiana wiedzy pomiędzy podmiotami uczestniczącymi w rozwoju obszarów wiejskich, zwiększenie intensywności współpracy i integracji oraz poznanie dobrych praktyk w obszarze rozwoju turystyki i innych form aktywizacji obszarów wiejskich</t>
  </si>
  <si>
    <t>usprawnienie ekologicznego systemu produkcji poprzez wymianę wiedzy i doświadczeń pomiędzy podmiotami uczestniczącymi w rozwoju obszarów wiejskich, zatrzymanie tendencji spadkowej liczby  gospodarstw rolnych, poszukiwanie nowych kierunków produkcji żywności wysokiej jakości, popularyzacja idei zrzeszania się rolników ekologicznych oraz skracanie łańcuchów dostaw</t>
  </si>
  <si>
    <t>doskonalenie metod ekologicznego systemu produkcji poprzez wymianę wiedzy i doświadczeń, poszukiwanie nowych kierunków produkcji żywności wysokiej jakości, prezentacja dobrych praktyk w rolnictwie ekologicznym</t>
  </si>
  <si>
    <t>podniesienie poziomu wiedzy rolników w zakresie bezpieczeństwa i higieny w małym, lokalnym przetwórstwie spożywczym, wymogów dotyczących znakowania żywności, prezentacja nowym metod marketingowych</t>
  </si>
  <si>
    <t>wsparcie regionalnej marki turystyczno-kulinarnej "Niech cię Zakole" w tworzeniu krótkich łańcuchów dostaw i wprowadzania do obrotu produktów wytwarzanych w oparciu o lokalny potencjał hodowlany rodzimych raz</t>
  </si>
  <si>
    <t>hodowcy, właściciele i zarządzający lokalami gastronomicznymi oraz właściciele gospodarstw agroturystycznych, lokalne podmioty gospodarcze funkcjonujące na obszarze Doliny Dolnej Wisły, przedstawiciele instytucji wspierających rozwój produkcji żywności wysokiej jakości w regionie, konsumenci</t>
  </si>
  <si>
    <t>stoisko wystawiennicza</t>
  </si>
  <si>
    <t>wyeksponowanie różnorodności zagospodarowania obszarów wiejskich regionu i dostarczenie wiedzy nt., rozmieszczenia potencjału tych obszarów celem zdynamizowania ich rozwoju</t>
  </si>
  <si>
    <t>samorządy gminne, uczniowie szkół, instytucje wspierające rozwój obszarów wiejskich, zrzeszenia przedsiębiorców, mieszkańcy regionu</t>
  </si>
  <si>
    <t>konsumenci zainteresowani lokalnymi wyrobami i dziedzictwem kulinarnym regionu, wytwórcy z terenów wiejskich województwa, rolnicy, przetwórcy lokalni</t>
  </si>
  <si>
    <t>podniesienie poziomu wiedzy oraz prezentacja dobrych praktyk z zakresu turystyki etnograficznej właścicielom gospodarstw oraz osobom zainteresowanym</t>
  </si>
  <si>
    <t>rolnicy, właściciele gospodarstw agroturystycznych, osoby planujące prowadzić obiekty turystyki wiejskiej na obszarach wiejskich regionu, przedstawiciele instytucji wspierających rozwój agroturystyki w regionie</t>
  </si>
  <si>
    <t>Zapoznanie uczestników z województwa warmińsko-mazurskiego, w czasie wyjazdu studyjnego z wybranymi litewskimi przykładami dobrych praktyk i rozwiązań realizujących priorytety PROW</t>
  </si>
  <si>
    <t xml:space="preserve">rolnicy z województwa warmińsko-mazurskiego, pracownicy biura W-MIR, przedstawiciele W-M ODR reprezentanci LGD, Warmińsko-Mazurskiej  Agencji Energetycznej, Samorządu. </t>
  </si>
  <si>
    <t>Stowarzyszenie Lokalna Grupa Działania "Brama Mazurskiej Krainy"</t>
  </si>
  <si>
    <t>szkolenie/seminarium/warsztat/spotkanie, targi/impreza plenerowa/wystawa, publikacja/materiał drukowany, informacje i publikacje w internecie</t>
  </si>
  <si>
    <t>mieszkańcy województwa warmińsko-mazurskiego, właściciele gospodarstw rolnych, rolnicy indywidualni, przedstawiciele samorządu, Powiatowe Zespoły Doradztwa</t>
  </si>
  <si>
    <t>Wyzwalanie i wzmacnianie współpracy młodych rolników z instytucjami uczestniczącymi w rozwoju rolnictwa i obszarów wiejskich oraz upowszechnianie wiedzy i postępu rolniczego na rzecz poprawy warunków życiowych społeczności wiejskiej.</t>
  </si>
  <si>
    <t>mieszkańcy regionu: producenci gęsiny, członkowie Sieci Dziedzictwa Kulinarnego Warmia, Mazury, Powiśle, przetwórcy i restauratorzy, kucharze</t>
  </si>
  <si>
    <t>Umożliwienie wymiany wiedzy i doświadczeń podmiotom prowadzącym świetlice wiejskie na obszarach wiejskich poprzez udział w dwudniowym spotkaniu oraz Szkole Wymiany Wiedzy i Doświadczeń i wizycie studyjnej</t>
  </si>
  <si>
    <t>Wspieranie transferu wiedzy pomiędzy jednostkami naukowymi a producentami i mieszkańcami obszarów wiejskich; wymiana doświadczeń, nawiązywanie kontaktów oraz pogłębianie współpracy pomiędzy producentami, producentami i związkami hodowców zwierząt, przedstawicielami instytucji działających w branży, reprezentantami Spółdzielni Mleczarskich, firm. Upowszechnianie wiedzy w zakresie innowacyjnych rozwiązań w chowie i hodowli bydła mlecznego, wspieranie rozwoju przedsiębiorczości na obszarach wiejskich.</t>
  </si>
  <si>
    <t>mieszkańcy województwa warmińsko-mazurskiego, przedstawiciele gmin wiejskich i wiejsko-miejskich rolnicy indywidualni , producenci ekologiczni i tradycyjni</t>
  </si>
  <si>
    <t>Kultywowanie tradycji, promowanie dziedzictwa kulturowego oraz upowszechnianie wiedzy na temat współpracy i możliwości rozwoju przedsiębiorczości na obszarach wiejskich</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</si>
  <si>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aktywność społeczności lokalnej</t>
  </si>
  <si>
    <t>mieszkańcy województwa warmińsko-mazurskiego oraz województwa świętokrzyskiego</t>
  </si>
  <si>
    <t>Sztuka tworzenia bonsai jako przykład poszukiwania alternatywnych szans rozwoju mikro przedsiębiorczości</t>
  </si>
  <si>
    <t>mieszkańcy terenów wiejskich regionu Warmii i Mazur, pracownicy Nadleśnictwa Maskulińskie, uczniowie szkół średnich, przedstawiciele małych i średnich przedsiębiorstw z branży ogrodniczej, szkółkarskiej oraz turystycznej</t>
  </si>
  <si>
    <t>Wzrost skuteczności działań aktywizacyjnych prowadzonych na rzecz mieszkańców obszarów wiejskich przez 11 lokalnych grup działania województwa warmińsko-mazurskiego, w tym działań służących kreowaniu miejsc pracy na obszarach wiejskich</t>
  </si>
  <si>
    <t>członkowie organizacji pozarządowych terenu województwa warmińsko-mazurskiego i małopolskiego</t>
  </si>
  <si>
    <t xml:space="preserve">Małopolskie Stowarzyszenie Doradztwa Rolniczego </t>
  </si>
  <si>
    <t xml:space="preserve">aktywizacja 40 mieszkańców gminy Małdyty na rzecz podejmowania inicjatyw w zakresie rozwoju obszarów wiejskich oraz wykorzystanie potencjału młodzieży, który będzie skutkował rozwojem działalności gospodarczej </t>
  </si>
  <si>
    <t xml:space="preserve">przygotowanie do rozwoju konkurencyjności prowadzonej działalności gospodarczej, przedstawicieli gospodarstw rolnych, właścicieli i/lub pracowników przedsiębiorstw produkujących i przetwarzających żywność na obszarach wiejskich Warmii i Mazur poprzez podniesienie wiedzy i umiejętności w zakresie prowadzenia zrównoważonej gospodarki. </t>
  </si>
  <si>
    <t>szkolenie, targi, kampania informacyjno-promocyjna</t>
  </si>
  <si>
    <t xml:space="preserve">Polski e-bazarek szansą promocji lokalnych producentów rolnych </t>
  </si>
  <si>
    <t>informowanie społeczeństwa i potencjalnych beneficjentów o polityce rozwoju obszarów wiejskich, wymiana doświadczeń i pomysłów na promowanie produktów regionalnych, wyrobów rękodzielniczych, promocja producentów i przetwórców regionalnej żywności i rękodzieła ludowego, promocja wsi, wspieranie rozwoju przedsiębiorczości, promocja idei krótkich łańcuchów dostaw, rozwoju obszarów wiejskich</t>
  </si>
  <si>
    <t>rolnicy, producenci rolni, producenci i przetwórcy regionalnej i ekologicznej żywności, KGW, twórcy rękodzieła ludowego z terenu Warmii  i Mazur</t>
  </si>
  <si>
    <t>promowanie wśród uczestników idei ustawicznego kształcenia i doskonalenia. Zdobywanie i promowanie wiedzy z zakresu rolnictwa i rozwoju wsi wśród młodych ludzi. Propagowanie bezpieczeństwa w rolnictwie, codziennych czynnościach gospodarskich oraz ochrona środowiska naturalnego.</t>
  </si>
  <si>
    <t>liczba informacji/publikacji /liczba stron, na których będzie zamieszczona/liczba odwiedzin strony internetowej</t>
  </si>
  <si>
    <t>5/3/100000 wyświetleń, 20000 obejrzeć</t>
  </si>
  <si>
    <t>Gminny Ośrodek Kultury w Lasecznie</t>
  </si>
  <si>
    <t>zidentyfikowanie, analiza i ocena czynników ekonomiczno-społecznych oraz instytucjonalnych mających wpływ na rozwój aktywności gospodarczej i społecznej młodych rolników. Wskazanie możliwości wsparcia procesu transferu wiedzy i innowacji. Wskazanie działań sprzyjających budowaniu trwałych podstaw rozwoju gospodarstw prowadzonych przez młodych rolników, wskazanie rozwiązań organizacyjnych sprzyjających wdrażaniu innowacji, budowaniu sieci współpracy itp.</t>
  </si>
  <si>
    <t>rolnicy, doradcy rolni, podmioty                 i  instytucje z otoczenia rolnictwa</t>
  </si>
  <si>
    <t>Przeprowadzeniu badań umożliwiających poznanie determinant i stanu zaawansowania procesu formowania się systemu przyczyniającego się do wdrażania dwóch wybranych inteligentnych specjalizacji w województwie warmińsko-mazurskim, a w szczególności opracowaniu raportu z badań, samorządy różnych szczebli, partnerstwa terytorialne, instytucje otoczenia rolnictwa, przedsiębiorcy, przedstawiciele świata nauki uzyskają nową wiedzę, która może przyczynić się do bardziej efektywnego wspierania procesu racjonalnego i inteligentnego zarządzania zasobami i przechodzenia na gospodarkę niskoemisyjną, odporną na zmianę klimatu. Dzięki nabyciu nowej wiedzy w/w podmioty będą mogły sprawniej i efektywniej wdrażać rozwiązania poprawiające efektywność gospodarowania zasobami.</t>
  </si>
  <si>
    <t>ul. Towarowa 9/101/A, 10-416 Olszyn</t>
  </si>
  <si>
    <t>Planowanie przestrzenne kluczem do rozwoju gmin</t>
  </si>
  <si>
    <t>Konferencja pt..:"Racjonalne gospodarowanie wodą w rolnictwie - jak zapobiegać skutkom suszy w produkcji rolnej"</t>
  </si>
  <si>
    <t>Operacje Partnerów KSOW wybrane w konkursie nr 4/2020 oraz nr 5/2021</t>
  </si>
  <si>
    <t>Załącznik nr 1 do uchwały nr 59 Grupy Roboczej do spraw Krajowej Sieci Obszarów Wiejskich z dnia     lipca 2021 r.</t>
  </si>
  <si>
    <t>Operacje partnerów KSOW do Planu operacyjnego KSOW na lata 2020-2021 - Województwo Dolnośląskie - lipiec 2021</t>
  </si>
  <si>
    <t>Operacje partnerów KSOW do Planu operacyjnego KSOW na lata 2020-2021 - Województwo Kujawsko-pomorskie -lipiec 2021</t>
  </si>
  <si>
    <t>Operacje partnerów KSOW do Planu operacyjnego KSOW na lata 2020-2021 - Województwo Lubelskie - lipiec 2021</t>
  </si>
  <si>
    <t>Operacje partnerów KSOW do Planu operacyjnego KSOW na lata 2020-2021 - Województwo Lubuskie - lipiec 2021</t>
  </si>
  <si>
    <t>Operacje partnerów KSOW do Planu operacyjnego KSOW na lata 2020-2021 - Województwo Łódzkie - lipiec 2021</t>
  </si>
  <si>
    <t>Plan operacyjny KSOW na lata 2020-2021 (z wyłączeniem działania 8 Plan komunikacyjny) - Województwo Małopolskie - lipiec 2021</t>
  </si>
  <si>
    <t>Operacje partnerów KSOW do Planu operacyjnego KSOW na lata 2020-2021 - Województwo Mazowieckie - lipiec 2021</t>
  </si>
  <si>
    <t>Operacje partnerów KSOW do Planu operacyjnego KSOW na lata 2020-2021 - Województwo Opolskie - lipiec 2021</t>
  </si>
  <si>
    <t>Operacje partnerów KSOW do Planu operacyjnego KSOW na lata 2020-2021 - Województwo Podkarpackie - lipiec 2021</t>
  </si>
  <si>
    <t>Operacje partnerów KSOW do Planu operacyjnego KSOW na lata 2020-2021 - Województwo Podlaskie - lipiec 2021</t>
  </si>
  <si>
    <t>Operacje partnerów KSOW do Planu operacyjnego KSOW na lata 2020-2021 - Województwo Pomorskie - lipiec 2021</t>
  </si>
  <si>
    <t>Operacje partnerów KSOW do Planu operacyjnego KSOW na lata 2020-2021 - Województwo Śląskie - lipiec 2021</t>
  </si>
  <si>
    <t>Operacje partnerów KSOW do Planu operacyjnego KSOW na lata 2020-2021 - Województwo Świętokrzyskie - lipiec 2021</t>
  </si>
  <si>
    <t>Operacje partnerów KSOW do Planu operacyjnego KSOW na lata 2020-2021 - Województwo Warmińsko-mazurskie - lipiec 2021</t>
  </si>
  <si>
    <t>Operacje partnerów KSOW do Planu operacyjnego KSOW na lata 2020-2021 - Województwo Wielkopolskie - lipiec 2021</t>
  </si>
  <si>
    <t>Operacje partnerów KSOW do Planu operacyjnego KSOW na lata 2020-2021 - Województwo Zachodniopomorskie - lipiec 2021</t>
  </si>
  <si>
    <t>Operacje partnerów KSOW do Planu operacyjnego KSOW na lata 2020-2021 - Centrum Doradztwa Rolniczego w Brwinowie (KSOW) - lipiec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</si>
</sst>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43" formatCode="_-* #,##0.00_-;\-* #,##0.00_-;_-* &quot;-&quot;??_-;_-@_-"/>
    <numFmt numFmtId="164" formatCode="[$-415]General"/>
    <numFmt numFmtId="165" formatCode="#,##0.00\ &quot;zł&quot;"/>
    <numFmt numFmtId="166" formatCode="#,##0.00\ _z_ł"/>
    <numFmt numFmtId="167" formatCode="#,##0.00;[Red]#,##0.00"/>
    <numFmt numFmtId="168" formatCode="_-* #,##0.00\ _z_ł_-;\-* #,##0.00\ _z_ł_-;_-* &quot;-&quot;??\ _z_ł_-;_-@_-"/>
    <numFmt numFmtId="169" formatCode="#,##0.000"/>
    <numFmt numFmtId="170" formatCode="#,##0.0000"/>
    <numFmt numFmtId="171" formatCode="_(* #,##0.00_);_(* \(#,##0.00\);_(* &quot;-&quot;??_);_(@_)"/>
  </numFmts>
  <fonts count="43" x14ac:knownFonts="1">
    <font>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color theme="1"/>
      <name val="Calibri"/>
      <family val="2"/>
      <scheme val="minor"/>
    </font>
    <font>
      <b/>
      <sz val="14"/>
      <color theme="1"/>
      <name val="Calibri"/>
      <family val="2"/>
      <charset val="238"/>
      <scheme val="minor"/>
    </font>
    <font>
      <sz val="11"/>
      <color indexed="8"/>
      <name val="Calibri"/>
      <family val="2"/>
      <charset val="238"/>
    </font>
    <font>
      <sz val="9"/>
      <name val="Calibri"/>
      <family val="2"/>
      <charset val="238"/>
      <scheme val="minor"/>
    </font>
    <font>
      <sz val="10"/>
      <color rgb="FFFF0000"/>
      <name val="Calibri"/>
      <family val="2"/>
      <charset val="238"/>
      <scheme val="minor"/>
    </font>
    <font>
      <sz val="11"/>
      <name val="Calibri"/>
      <family val="2"/>
      <charset val="238"/>
    </font>
    <font>
      <sz val="11"/>
      <name val="Arial CE"/>
      <charset val="238"/>
    </font>
    <font>
      <i/>
      <sz val="11"/>
      <name val="Calibri"/>
      <family val="2"/>
      <charset val="238"/>
      <scheme val="minor"/>
    </font>
    <font>
      <b/>
      <sz val="11"/>
      <name val="Calibri"/>
      <family val="2"/>
      <charset val="238"/>
      <scheme val="minor"/>
    </font>
    <font>
      <sz val="12"/>
      <color theme="1"/>
      <name val="Calibri"/>
      <family val="2"/>
      <charset val="238"/>
      <scheme val="minor"/>
    </font>
    <font>
      <sz val="12"/>
      <color theme="1"/>
      <name val="Times New Roman"/>
      <family val="1"/>
      <charset val="238"/>
    </font>
    <font>
      <sz val="11"/>
      <color theme="1"/>
      <name val="Tahoma"/>
      <family val="2"/>
      <charset val="238"/>
    </font>
    <font>
      <sz val="9"/>
      <color theme="1"/>
      <name val="Calibri"/>
      <family val="2"/>
      <charset val="238"/>
      <scheme val="minor"/>
    </font>
    <font>
      <sz val="10"/>
      <color indexed="8"/>
      <name val="Calibri"/>
      <family val="2"/>
      <charset val="238"/>
    </font>
    <font>
      <sz val="10"/>
      <color theme="1"/>
      <name val="Calibri"/>
      <family val="2"/>
      <charset val="238"/>
      <scheme val="minor"/>
    </font>
    <font>
      <b/>
      <sz val="12"/>
      <color theme="1"/>
      <name val="Calibri"/>
      <family val="2"/>
      <charset val="238"/>
      <scheme val="minor"/>
    </font>
    <font>
      <sz val="11"/>
      <color indexed="8"/>
      <name val="Calibri"/>
      <family val="2"/>
      <charset val="238"/>
      <scheme val="minor"/>
    </font>
    <font>
      <b/>
      <sz val="16"/>
      <color theme="1"/>
      <name val="Calibri"/>
      <family val="2"/>
      <charset val="238"/>
      <scheme val="minor"/>
    </font>
    <font>
      <sz val="9"/>
      <color indexed="81"/>
      <name val="Tahoma"/>
      <family val="2"/>
      <charset val="238"/>
    </font>
    <font>
      <i/>
      <sz val="10"/>
      <color theme="1"/>
      <name val="Calibri"/>
      <family val="2"/>
      <charset val="238"/>
      <scheme val="minor"/>
    </font>
    <font>
      <sz val="10"/>
      <color theme="1"/>
      <name val="Calibri"/>
      <family val="2"/>
      <charset val="238"/>
    </font>
    <font>
      <sz val="12"/>
      <color theme="1"/>
      <name val="Calibri"/>
      <family val="2"/>
      <scheme val="minor"/>
    </font>
    <font>
      <sz val="10"/>
      <name val="Arial"/>
      <family val="2"/>
      <charset val="238"/>
    </font>
    <font>
      <sz val="11"/>
      <color rgb="FF9C6500"/>
      <name val="Calibri"/>
      <family val="2"/>
      <charset val="238"/>
      <scheme val="minor"/>
    </font>
    <font>
      <b/>
      <sz val="11"/>
      <color theme="1"/>
      <name val="Calibri"/>
      <family val="2"/>
      <charset val="238"/>
      <scheme val="minor"/>
    </font>
    <font>
      <sz val="12"/>
      <name val="Calibri"/>
      <family val="2"/>
      <charset val="238"/>
      <scheme val="minor"/>
    </font>
    <font>
      <sz val="10"/>
      <name val="Calibri"/>
      <family val="2"/>
      <charset val="238"/>
      <scheme val="minor"/>
    </font>
    <font>
      <sz val="10"/>
      <name val="Calibri"/>
      <family val="2"/>
      <charset val="238"/>
    </font>
    <font>
      <b/>
      <sz val="10"/>
      <name val="Calibri"/>
      <family val="2"/>
      <charset val="238"/>
      <scheme val="minor"/>
    </font>
    <font>
      <sz val="12"/>
      <color indexed="8"/>
      <name val="Calibri"/>
      <family val="2"/>
      <charset val="238"/>
      <scheme val="minor"/>
    </font>
    <font>
      <sz val="12"/>
      <color rgb="FF000000"/>
      <name val="Calibri"/>
      <family val="2"/>
      <charset val="238"/>
      <scheme val="minor"/>
    </font>
    <font>
      <sz val="10"/>
      <name val="Times New Roman"/>
      <family val="1"/>
      <charset val="238"/>
    </font>
    <font>
      <sz val="11"/>
      <color theme="1"/>
      <name val="Arial"/>
      <family val="2"/>
      <charset val="238"/>
    </font>
    <font>
      <sz val="11"/>
      <color rgb="FF000000"/>
      <name val="Calibri"/>
      <family val="2"/>
      <charset val="238"/>
      <scheme val="minor"/>
    </font>
    <font>
      <b/>
      <sz val="9"/>
      <name val="Calibri"/>
      <family val="2"/>
      <charset val="238"/>
      <scheme val="minor"/>
    </font>
  </fonts>
  <fills count="10">
    <fill>
      <patternFill patternType="none"/>
    </fill>
    <fill>
      <patternFill patternType="gray125"/>
    </fill>
    <fill>
      <patternFill patternType="solid">
        <fgColor rgb="FFFFC7CE"/>
      </patternFill>
    </fill>
    <fill>
      <patternFill patternType="solid">
        <fgColor rgb="FFFFC7CE"/>
        <bgColor rgb="FFFFEB9C"/>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EB9C"/>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44" fontId="3" fillId="0" borderId="0" applyFont="0" applyFill="0" applyBorder="0" applyAlignment="0" applyProtection="0"/>
    <xf numFmtId="164" fontId="4" fillId="0" borderId="0" applyBorder="0" applyProtection="0"/>
    <xf numFmtId="0" fontId="3" fillId="0" borderId="0"/>
    <xf numFmtId="0" fontId="6" fillId="3" borderId="0" applyBorder="0" applyProtection="0"/>
    <xf numFmtId="0" fontId="5" fillId="2" borderId="0" applyNumberFormat="0" applyBorder="0" applyAlignment="0" applyProtection="0"/>
    <xf numFmtId="0" fontId="1" fillId="0" borderId="0"/>
    <xf numFmtId="0" fontId="8" fillId="0" borderId="0"/>
    <xf numFmtId="44" fontId="3" fillId="0" borderId="0" applyFont="0" applyFill="0" applyBorder="0" applyAlignment="0" applyProtection="0"/>
    <xf numFmtId="0" fontId="8" fillId="0" borderId="0"/>
    <xf numFmtId="43" fontId="3" fillId="0" borderId="0" applyFont="0" applyFill="0" applyBorder="0" applyAlignment="0" applyProtection="0"/>
    <xf numFmtId="0" fontId="29" fillId="0" borderId="0"/>
    <xf numFmtId="0" fontId="30" fillId="0" borderId="0"/>
    <xf numFmtId="0" fontId="30" fillId="0" borderId="0"/>
    <xf numFmtId="0" fontId="31" fillId="8"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cellStyleXfs>
  <cellXfs count="744">
    <xf numFmtId="0" fontId="0" fillId="0" borderId="0" xfId="0"/>
    <xf numFmtId="0" fontId="0" fillId="0" borderId="0" xfId="0"/>
    <xf numFmtId="4" fontId="0" fillId="0" borderId="0" xfId="0" applyNumberFormat="1"/>
    <xf numFmtId="0" fontId="2" fillId="0" borderId="0" xfId="0" applyFont="1"/>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9" fillId="0" borderId="0" xfId="0" applyFont="1"/>
    <xf numFmtId="0" fontId="1" fillId="0" borderId="0" xfId="0" applyFont="1" applyAlignment="1">
      <alignment horizontal="center" vertical="center"/>
    </xf>
    <xf numFmtId="0" fontId="1" fillId="0" borderId="0" xfId="0" applyFont="1"/>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0" fontId="10" fillId="4" borderId="5"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165" fontId="2"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17" fontId="11" fillId="0" borderId="0" xfId="0" applyNumberFormat="1" applyFont="1" applyAlignment="1">
      <alignment horizontal="center" vertical="center" wrapText="1"/>
    </xf>
    <xf numFmtId="4" fontId="11" fillId="0" borderId="0" xfId="0" applyNumberFormat="1" applyFont="1" applyAlignment="1">
      <alignment horizontal="center" vertical="center"/>
    </xf>
    <xf numFmtId="0" fontId="0" fillId="0" borderId="0" xfId="0" applyAlignment="1"/>
    <xf numFmtId="0" fontId="0" fillId="5" borderId="1" xfId="0" applyFill="1" applyBorder="1" applyAlignment="1">
      <alignment horizontal="center" vertical="center" wrapText="1"/>
    </xf>
    <xf numFmtId="0" fontId="2" fillId="5" borderId="0" xfId="0" applyFont="1" applyFill="1"/>
    <xf numFmtId="0" fontId="7" fillId="0" borderId="0" xfId="0" applyFont="1"/>
    <xf numFmtId="0" fontId="12" fillId="0" borderId="0" xfId="0" applyFont="1" applyAlignment="1">
      <alignment vertical="center" wrapText="1"/>
    </xf>
    <xf numFmtId="0" fontId="7" fillId="5" borderId="0" xfId="0" applyFont="1" applyFill="1"/>
    <xf numFmtId="0" fontId="12" fillId="5" borderId="0" xfId="0" applyFont="1" applyFill="1" applyAlignment="1">
      <alignment vertical="center" wrapText="1"/>
    </xf>
    <xf numFmtId="165" fontId="0" fillId="0" borderId="0" xfId="0" applyNumberForma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165" fontId="11" fillId="0" borderId="0" xfId="0" applyNumberFormat="1" applyFont="1" applyAlignment="1">
      <alignment horizontal="center" vertical="center"/>
    </xf>
    <xf numFmtId="0" fontId="11" fillId="0" borderId="0" xfId="0" applyFont="1"/>
    <xf numFmtId="0" fontId="0" fillId="0" borderId="1" xfId="0" applyBorder="1" applyAlignment="1">
      <alignment horizontal="left" vertical="center" wrapText="1"/>
    </xf>
    <xf numFmtId="0" fontId="2" fillId="0" borderId="1" xfId="0" applyFont="1" applyFill="1" applyBorder="1" applyAlignment="1">
      <alignment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17" fontId="2" fillId="0" borderId="1" xfId="0" applyNumberFormat="1" applyFont="1" applyBorder="1" applyAlignment="1">
      <alignment horizontal="left" vertical="center" wrapText="1"/>
    </xf>
    <xf numFmtId="17" fontId="2" fillId="5" borderId="1" xfId="0" applyNumberFormat="1" applyFont="1" applyFill="1" applyBorder="1" applyAlignment="1">
      <alignment horizontal="left" vertical="center" wrapText="1"/>
    </xf>
    <xf numFmtId="165" fontId="0" fillId="5" borderId="0" xfId="0" applyNumberFormat="1" applyFill="1" applyAlignment="1">
      <alignment horizontal="center" vertical="center"/>
    </xf>
    <xf numFmtId="0" fontId="0" fillId="5" borderId="0" xfId="0" applyFill="1"/>
    <xf numFmtId="0" fontId="0" fillId="5" borderId="1" xfId="0" applyFill="1" applyBorder="1" applyAlignment="1">
      <alignment horizontal="left" vertical="center" wrapText="1"/>
    </xf>
    <xf numFmtId="0" fontId="2" fillId="0" borderId="0" xfId="0" applyFont="1" applyAlignment="1">
      <alignment horizont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49" fontId="0" fillId="0" borderId="0" xfId="0" applyNumberFormat="1"/>
    <xf numFmtId="166" fontId="0" fillId="0" borderId="0" xfId="0" applyNumberFormat="1"/>
    <xf numFmtId="0" fontId="0" fillId="0" borderId="14" xfId="0" applyBorder="1"/>
    <xf numFmtId="0" fontId="1" fillId="0" borderId="15" xfId="0" applyFont="1" applyBorder="1"/>
    <xf numFmtId="0" fontId="1" fillId="0" borderId="14" xfId="0" applyFont="1" applyBorder="1"/>
    <xf numFmtId="0" fontId="2" fillId="5" borderId="15" xfId="0" applyFont="1" applyFill="1" applyBorder="1"/>
    <xf numFmtId="0" fontId="2" fillId="0" borderId="0" xfId="0" applyFont="1" applyFill="1"/>
    <xf numFmtId="4" fontId="2" fillId="0" borderId="1" xfId="0" applyNumberFormat="1" applyFont="1" applyFill="1" applyBorder="1" applyAlignment="1">
      <alignment horizontal="center" vertical="center"/>
    </xf>
    <xf numFmtId="0" fontId="9" fillId="0" borderId="0" xfId="0" applyFont="1" applyAlignment="1">
      <alignment vertical="top"/>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0" fillId="0" borderId="1" xfId="0" applyFill="1" applyBorder="1"/>
    <xf numFmtId="0" fontId="0" fillId="6" borderId="0" xfId="0" applyFill="1"/>
    <xf numFmtId="165" fontId="2" fillId="0" borderId="0" xfId="0" applyNumberFormat="1" applyFont="1" applyFill="1" applyAlignment="1">
      <alignment horizontal="center" vertical="center"/>
    </xf>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justify" vertical="center"/>
    </xf>
    <xf numFmtId="0" fontId="2" fillId="0" borderId="5" xfId="0" applyFont="1" applyFill="1" applyBorder="1" applyAlignment="1">
      <alignment horizontal="center" vertical="center" wrapText="1"/>
    </xf>
    <xf numFmtId="0" fontId="2" fillId="0" borderId="0" xfId="0" applyFont="1" applyFill="1" applyAlignment="1">
      <alignment horizontal="justify"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justify" vertical="center"/>
    </xf>
    <xf numFmtId="4" fontId="2" fillId="0" borderId="2" xfId="0" applyNumberFormat="1" applyFont="1" applyFill="1" applyBorder="1" applyAlignment="1">
      <alignment horizontal="center" vertical="center"/>
    </xf>
    <xf numFmtId="0" fontId="2" fillId="0" borderId="1" xfId="0" applyFont="1" applyFill="1" applyBorder="1" applyAlignment="1">
      <alignment horizontal="left" vertical="center"/>
    </xf>
    <xf numFmtId="17"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5" fontId="0" fillId="0" borderId="0" xfId="0" applyNumberFormat="1"/>
    <xf numFmtId="166" fontId="1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165" fontId="2" fillId="5" borderId="0" xfId="0" applyNumberFormat="1" applyFont="1" applyFill="1" applyAlignment="1">
      <alignment horizontal="center" vertical="center"/>
    </xf>
    <xf numFmtId="0" fontId="20" fillId="5" borderId="0" xfId="0" applyFont="1" applyFill="1" applyAlignment="1">
      <alignment horizontal="center" vertical="center" wrapText="1"/>
    </xf>
    <xf numFmtId="3" fontId="0" fillId="0" borderId="1" xfId="0" applyNumberFormat="1" applyBorder="1" applyAlignment="1">
      <alignment horizontal="center"/>
    </xf>
    <xf numFmtId="0" fontId="21" fillId="4"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1" fontId="21" fillId="4" borderId="1" xfId="0" applyNumberFormat="1" applyFont="1" applyFill="1" applyBorder="1" applyAlignment="1">
      <alignment horizontal="center" vertical="center" wrapText="1"/>
    </xf>
    <xf numFmtId="0" fontId="21" fillId="4" borderId="5" xfId="0" applyFont="1" applyFill="1" applyBorder="1" applyAlignment="1">
      <alignment horizontal="center" vertical="center"/>
    </xf>
    <xf numFmtId="4" fontId="21" fillId="4" borderId="1" xfId="0" applyNumberFormat="1" applyFont="1" applyFill="1" applyBorder="1" applyAlignment="1">
      <alignment horizontal="center" vertical="center" wrapText="1"/>
    </xf>
    <xf numFmtId="0" fontId="1" fillId="0" borderId="16" xfId="0" applyFont="1" applyBorder="1"/>
    <xf numFmtId="49" fontId="24" fillId="4" borderId="5"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5" fillId="0" borderId="0" xfId="0" applyFont="1"/>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top" wrapText="1"/>
    </xf>
    <xf numFmtId="0" fontId="0" fillId="5" borderId="1" xfId="0" applyFont="1" applyFill="1" applyBorder="1" applyAlignment="1">
      <alignment horizontal="center" vertical="center"/>
    </xf>
    <xf numFmtId="17" fontId="0" fillId="5" borderId="1" xfId="0" applyNumberFormat="1" applyFont="1" applyFill="1" applyBorder="1" applyAlignment="1">
      <alignment horizontal="center" vertical="center" wrapText="1"/>
    </xf>
    <xf numFmtId="4" fontId="0" fillId="5" borderId="1" xfId="0" applyNumberFormat="1" applyFont="1" applyFill="1" applyBorder="1" applyAlignment="1">
      <alignment horizontal="center" vertical="center" wrapText="1"/>
    </xf>
    <xf numFmtId="2" fontId="0" fillId="5" borderId="1" xfId="0" applyNumberFormat="1" applyFont="1" applyFill="1" applyBorder="1" applyAlignment="1">
      <alignment horizontal="center" vertical="center"/>
    </xf>
    <xf numFmtId="49" fontId="0" fillId="5" borderId="1" xfId="0" applyNumberFormat="1" applyFont="1" applyFill="1" applyBorder="1" applyAlignment="1">
      <alignment horizontal="center" vertical="center" wrapText="1"/>
    </xf>
    <xf numFmtId="4" fontId="0" fillId="5" borderId="1" xfId="0" applyNumberFormat="1" applyFont="1" applyFill="1" applyBorder="1" applyAlignment="1">
      <alignment horizontal="center" vertical="center"/>
    </xf>
    <xf numFmtId="0" fontId="17" fillId="5" borderId="5"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4" fontId="17" fillId="5" borderId="1" xfId="0" applyNumberFormat="1" applyFont="1" applyFill="1" applyBorder="1" applyAlignment="1">
      <alignment horizontal="center" vertical="center" wrapText="1"/>
    </xf>
    <xf numFmtId="4" fontId="17" fillId="5" borderId="1" xfId="0" applyNumberFormat="1" applyFont="1" applyFill="1" applyBorder="1" applyAlignment="1">
      <alignment horizontal="center" vertical="center"/>
    </xf>
    <xf numFmtId="49" fontId="17" fillId="5" borderId="1" xfId="0" applyNumberFormat="1" applyFont="1" applyFill="1" applyBorder="1" applyAlignment="1">
      <alignment horizontal="center" vertical="center" wrapText="1"/>
    </xf>
    <xf numFmtId="0" fontId="22" fillId="5" borderId="1" xfId="0" applyFont="1" applyFill="1" applyBorder="1" applyAlignment="1">
      <alignment horizontal="center" vertical="center" wrapText="1"/>
    </xf>
    <xf numFmtId="17" fontId="22" fillId="5" borderId="1" xfId="0" applyNumberFormat="1" applyFont="1" applyFill="1" applyBorder="1" applyAlignment="1">
      <alignment horizontal="center" vertical="center" wrapText="1"/>
    </xf>
    <xf numFmtId="0" fontId="22" fillId="5" borderId="17" xfId="0" applyFont="1" applyFill="1" applyBorder="1" applyAlignment="1">
      <alignment horizontal="center" vertical="center"/>
    </xf>
    <xf numFmtId="0" fontId="22" fillId="5" borderId="1" xfId="0" applyFont="1" applyFill="1" applyBorder="1" applyAlignment="1">
      <alignment horizontal="center" vertical="center"/>
    </xf>
    <xf numFmtId="3" fontId="22" fillId="5" borderId="1" xfId="0" applyNumberFormat="1" applyFont="1" applyFill="1" applyBorder="1" applyAlignment="1">
      <alignment horizontal="center" vertical="center"/>
    </xf>
    <xf numFmtId="0" fontId="28" fillId="5" borderId="1" xfId="0" applyFont="1" applyFill="1" applyBorder="1" applyAlignment="1">
      <alignment horizontal="center" vertical="center" wrapText="1"/>
    </xf>
    <xf numFmtId="0" fontId="22" fillId="5" borderId="0" xfId="0" applyFont="1" applyFill="1" applyAlignment="1">
      <alignment horizontal="center" vertical="center"/>
    </xf>
    <xf numFmtId="4" fontId="22" fillId="5" borderId="1" xfId="0" applyNumberFormat="1" applyFont="1" applyFill="1" applyBorder="1" applyAlignment="1">
      <alignment horizontal="center" vertical="center"/>
    </xf>
    <xf numFmtId="49" fontId="22" fillId="5" borderId="1" xfId="0" applyNumberFormat="1" applyFont="1" applyFill="1" applyBorder="1" applyAlignment="1">
      <alignment horizontal="center" vertical="center" wrapText="1"/>
    </xf>
    <xf numFmtId="1" fontId="22" fillId="5" borderId="1" xfId="0" applyNumberFormat="1" applyFont="1" applyFill="1" applyBorder="1" applyAlignment="1">
      <alignment horizontal="center" vertical="center" wrapText="1"/>
    </xf>
    <xf numFmtId="3" fontId="22" fillId="5" borderId="1" xfId="0" applyNumberFormat="1" applyFont="1" applyFill="1" applyBorder="1" applyAlignment="1">
      <alignment horizontal="center" vertical="center" wrapText="1"/>
    </xf>
    <xf numFmtId="0" fontId="0" fillId="5" borderId="7"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4" fontId="2" fillId="0" borderId="0" xfId="0" applyNumberFormat="1" applyFont="1" applyBorder="1" applyAlignment="1">
      <alignment horizontal="center" vertical="center"/>
    </xf>
    <xf numFmtId="0" fontId="2" fillId="0" borderId="0" xfId="0" applyFont="1"/>
    <xf numFmtId="4" fontId="2" fillId="0" borderId="1" xfId="0" applyNumberFormat="1" applyFont="1" applyBorder="1" applyAlignment="1">
      <alignment horizontal="center" vertical="center"/>
    </xf>
    <xf numFmtId="168" fontId="0" fillId="0" borderId="1" xfId="0" applyNumberFormat="1" applyBorder="1"/>
    <xf numFmtId="0" fontId="0" fillId="7" borderId="1" xfId="0" applyFill="1" applyBorder="1" applyAlignment="1">
      <alignment horizontal="center"/>
    </xf>
    <xf numFmtId="0" fontId="0" fillId="0" borderId="1" xfId="0" applyBorder="1" applyAlignment="1">
      <alignment horizontal="center"/>
    </xf>
    <xf numFmtId="0" fontId="7" fillId="0" borderId="0" xfId="0" applyFont="1"/>
    <xf numFmtId="0" fontId="0" fillId="0" borderId="1" xfId="0" applyBorder="1" applyAlignment="1">
      <alignment horizontal="center" vertical="center"/>
    </xf>
    <xf numFmtId="0" fontId="0" fillId="7" borderId="1" xfId="0" applyFill="1" applyBorder="1" applyAlignment="1">
      <alignment horizont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0" fillId="0" borderId="0" xfId="0"/>
    <xf numFmtId="0" fontId="22" fillId="5" borderId="0" xfId="0" applyFont="1" applyFill="1" applyBorder="1" applyAlignment="1">
      <alignment horizontal="center" vertical="center"/>
    </xf>
    <xf numFmtId="0" fontId="0" fillId="0" borderId="0" xfId="0"/>
    <xf numFmtId="4" fontId="0" fillId="0" borderId="0" xfId="0" applyNumberFormat="1"/>
    <xf numFmtId="0" fontId="1" fillId="0" borderId="0" xfId="0" applyFont="1" applyAlignment="1">
      <alignment horizontal="center" vertical="center"/>
    </xf>
    <xf numFmtId="0" fontId="1" fillId="0" borderId="0" xfId="0" applyFont="1"/>
    <xf numFmtId="1" fontId="21" fillId="4" borderId="1" xfId="0" applyNumberFormat="1"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9" fillId="0" borderId="0" xfId="0" applyFont="1"/>
    <xf numFmtId="0" fontId="21" fillId="4" borderId="4" xfId="0" applyFont="1" applyFill="1" applyBorder="1" applyAlignment="1">
      <alignment horizontal="center" vertical="center" wrapText="1"/>
    </xf>
    <xf numFmtId="4" fontId="0" fillId="0" borderId="1" xfId="0" applyNumberFormat="1" applyBorder="1"/>
    <xf numFmtId="0" fontId="0" fillId="9" borderId="1" xfId="0" applyFill="1" applyBorder="1" applyAlignment="1">
      <alignment horizontal="center"/>
    </xf>
    <xf numFmtId="2" fontId="0" fillId="9" borderId="1" xfId="0" applyNumberFormat="1" applyFill="1" applyBorder="1" applyAlignment="1">
      <alignment horizontal="center"/>
    </xf>
    <xf numFmtId="0" fontId="0" fillId="9" borderId="1" xfId="0" applyFill="1" applyBorder="1"/>
    <xf numFmtId="4" fontId="0" fillId="0" borderId="1" xfId="0" applyNumberFormat="1" applyBorder="1" applyAlignment="1">
      <alignment horizontal="right" vertical="center"/>
    </xf>
    <xf numFmtId="4" fontId="0" fillId="0" borderId="1" xfId="0" applyNumberFormat="1" applyBorder="1" applyAlignment="1">
      <alignment horizontal="right"/>
    </xf>
    <xf numFmtId="0" fontId="0" fillId="9" borderId="1" xfId="0" applyFill="1" applyBorder="1" applyAlignment="1">
      <alignment wrapText="1"/>
    </xf>
    <xf numFmtId="0" fontId="32" fillId="9" borderId="1" xfId="0" applyFont="1" applyFill="1" applyBorder="1"/>
    <xf numFmtId="0" fontId="32" fillId="0" borderId="1" xfId="0" applyFont="1" applyBorder="1" applyAlignment="1">
      <alignment horizontal="center"/>
    </xf>
    <xf numFmtId="4" fontId="32" fillId="0" borderId="1" xfId="0" applyNumberFormat="1" applyFont="1" applyBorder="1" applyAlignment="1">
      <alignment horizontal="right"/>
    </xf>
    <xf numFmtId="0" fontId="0" fillId="7" borderId="1" xfId="0" applyFill="1" applyBorder="1" applyAlignment="1">
      <alignment horizontal="center"/>
    </xf>
    <xf numFmtId="0" fontId="24" fillId="4" borderId="5" xfId="0" applyFont="1" applyFill="1" applyBorder="1" applyAlignment="1">
      <alignment horizontal="center" vertical="center"/>
    </xf>
    <xf numFmtId="0" fontId="24" fillId="4" borderId="5" xfId="0"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4" fontId="2" fillId="5" borderId="1" xfId="0" applyNumberFormat="1" applyFont="1" applyFill="1" applyBorder="1" applyAlignment="1">
      <alignment horizontal="center" vertical="center"/>
    </xf>
    <xf numFmtId="49" fontId="0" fillId="5" borderId="1" xfId="0" applyNumberForma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7" fontId="2" fillId="0" borderId="0" xfId="0" applyNumberFormat="1" applyFont="1" applyAlignment="1">
      <alignment horizontal="center" vertical="center" wrapText="1"/>
    </xf>
    <xf numFmtId="4" fontId="2" fillId="0" borderId="8" xfId="0" applyNumberFormat="1" applyFont="1" applyBorder="1" applyAlignment="1">
      <alignment horizontal="center" vertical="center"/>
    </xf>
    <xf numFmtId="1" fontId="0" fillId="0" borderId="1" xfId="0" applyNumberFormat="1" applyBorder="1" applyAlignment="1">
      <alignment horizontal="center"/>
    </xf>
    <xf numFmtId="4" fontId="0" fillId="0" borderId="1" xfId="0" applyNumberFormat="1" applyBorder="1" applyAlignment="1">
      <alignment horizontal="center"/>
    </xf>
    <xf numFmtId="0" fontId="0" fillId="7" borderId="4" xfId="0" applyFill="1" applyBorder="1" applyAlignment="1">
      <alignment horizontal="center" vertical="center"/>
    </xf>
    <xf numFmtId="0" fontId="0" fillId="7" borderId="7" xfId="0" applyFill="1" applyBorder="1" applyAlignment="1">
      <alignment horizontal="center" vertical="center"/>
    </xf>
    <xf numFmtId="0" fontId="24" fillId="4" borderId="5" xfId="0" applyFont="1" applyFill="1" applyBorder="1" applyAlignment="1">
      <alignment horizontal="center" vertical="center" wrapText="1"/>
    </xf>
    <xf numFmtId="0" fontId="24" fillId="4" borderId="1" xfId="0" applyFont="1" applyFill="1" applyBorder="1" applyAlignment="1">
      <alignment horizontal="center" vertical="center" wrapText="1"/>
    </xf>
    <xf numFmtId="4"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left" vertical="center" wrapText="1"/>
    </xf>
    <xf numFmtId="0" fontId="0" fillId="7" borderId="1" xfId="0" applyFill="1" applyBorder="1" applyAlignment="1">
      <alignment horizontal="center" vertical="center"/>
    </xf>
    <xf numFmtId="4" fontId="0" fillId="5" borderId="4" xfId="0" applyNumberFormat="1" applyFill="1" applyBorder="1" applyAlignment="1">
      <alignment horizontal="center" vertical="center"/>
    </xf>
    <xf numFmtId="0" fontId="0" fillId="5" borderId="4" xfId="0" applyFill="1" applyBorder="1" applyAlignment="1">
      <alignment horizontal="center" vertical="center" wrapText="1"/>
    </xf>
    <xf numFmtId="0" fontId="0" fillId="5" borderId="4" xfId="0" applyFill="1" applyBorder="1" applyAlignment="1">
      <alignment horizontal="center" vertical="center"/>
    </xf>
    <xf numFmtId="4" fontId="0" fillId="0" borderId="0" xfId="0" applyNumberFormat="1" applyAlignment="1">
      <alignment horizontal="center"/>
    </xf>
    <xf numFmtId="0" fontId="32" fillId="0" borderId="0" xfId="0" applyFont="1"/>
    <xf numFmtId="0" fontId="0" fillId="4" borderId="5" xfId="0" applyFill="1" applyBorder="1" applyAlignment="1">
      <alignment horizontal="center" vertical="center"/>
    </xf>
    <xf numFmtId="0" fontId="0" fillId="0" borderId="0" xfId="0" applyAlignment="1">
      <alignment horizontal="center" vertical="center"/>
    </xf>
    <xf numFmtId="49" fontId="2" fillId="0" borderId="0" xfId="0" applyNumberFormat="1" applyFont="1" applyAlignment="1">
      <alignment horizontal="center" vertical="center" wrapText="1"/>
    </xf>
    <xf numFmtId="17" fontId="0" fillId="0" borderId="0" xfId="0" applyNumberFormat="1" applyAlignment="1">
      <alignment horizontal="center" vertical="center" wrapText="1"/>
    </xf>
    <xf numFmtId="4" fontId="2" fillId="0" borderId="0" xfId="0" applyNumberFormat="1" applyFont="1" applyAlignment="1">
      <alignment horizontal="center" vertical="center"/>
    </xf>
    <xf numFmtId="0" fontId="0" fillId="0" borderId="0" xfId="0" applyAlignment="1">
      <alignment horizontal="center" vertical="center" wrapText="1"/>
    </xf>
    <xf numFmtId="168" fontId="0" fillId="0" borderId="0" xfId="0" applyNumberFormat="1"/>
    <xf numFmtId="0" fontId="2" fillId="5" borderId="1" xfId="0" applyFont="1" applyFill="1" applyBorder="1" applyAlignment="1">
      <alignment horizontal="center" vertical="center"/>
    </xf>
    <xf numFmtId="4" fontId="2" fillId="5" borderId="1" xfId="0" applyNumberFormat="1" applyFont="1" applyFill="1" applyBorder="1" applyAlignment="1">
      <alignment horizontal="right" vertical="center"/>
    </xf>
    <xf numFmtId="0" fontId="0" fillId="7" borderId="1" xfId="0" applyFill="1" applyBorder="1" applyAlignment="1">
      <alignment horizontal="center"/>
    </xf>
    <xf numFmtId="0" fontId="10" fillId="4" borderId="5"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xf>
    <xf numFmtId="1" fontId="10" fillId="4" borderId="1" xfId="0" applyNumberFormat="1" applyFont="1" applyFill="1" applyBorder="1" applyAlignment="1">
      <alignment horizontal="center" vertical="center" wrapText="1"/>
    </xf>
    <xf numFmtId="0" fontId="23" fillId="0" borderId="0" xfId="0" applyFont="1" applyAlignment="1">
      <alignment wrapText="1"/>
    </xf>
    <xf numFmtId="49" fontId="0" fillId="5" borderId="8" xfId="0" applyNumberFormat="1" applyFill="1" applyBorder="1" applyAlignment="1">
      <alignment horizontal="center" vertical="center" wrapText="1"/>
    </xf>
    <xf numFmtId="49" fontId="0" fillId="5" borderId="12" xfId="0" applyNumberFormat="1" applyFill="1" applyBorder="1" applyAlignment="1">
      <alignment horizontal="center" vertical="center" wrapText="1"/>
    </xf>
    <xf numFmtId="49" fontId="0" fillId="5" borderId="1" xfId="0" applyNumberFormat="1" applyFill="1" applyBorder="1" applyAlignment="1">
      <alignment horizontal="center" vertical="center"/>
    </xf>
    <xf numFmtId="166" fontId="0" fillId="5" borderId="4" xfId="0" applyNumberFormat="1" applyFill="1" applyBorder="1" applyAlignment="1">
      <alignment horizontal="center" vertical="center"/>
    </xf>
    <xf numFmtId="0" fontId="0" fillId="0" borderId="0" xfId="0" applyAlignment="1">
      <alignment vertical="center"/>
    </xf>
    <xf numFmtId="3" fontId="0" fillId="0" borderId="1" xfId="0" applyNumberFormat="1" applyBorder="1" applyAlignment="1">
      <alignment horizontal="center" vertical="center"/>
    </xf>
    <xf numFmtId="166" fontId="0" fillId="5" borderId="1" xfId="0" applyNumberFormat="1" applyFill="1" applyBorder="1" applyAlignment="1">
      <alignment vertical="center"/>
    </xf>
    <xf numFmtId="166" fontId="0" fillId="7" borderId="1" xfId="0" applyNumberFormat="1" applyFill="1" applyBorder="1" applyAlignment="1">
      <alignment horizontal="center"/>
    </xf>
    <xf numFmtId="0" fontId="0" fillId="5" borderId="1" xfId="0" applyFill="1" applyBorder="1" applyAlignment="1">
      <alignment horizontal="center"/>
    </xf>
    <xf numFmtId="4" fontId="0" fillId="5" borderId="1" xfId="0" applyNumberFormat="1" applyFill="1" applyBorder="1"/>
    <xf numFmtId="4" fontId="0" fillId="0" borderId="0" xfId="0" applyNumberFormat="1" applyAlignment="1">
      <alignment horizontal="center" vertical="center" wrapText="1"/>
    </xf>
    <xf numFmtId="4" fontId="0" fillId="5" borderId="1" xfId="0" applyNumberFormat="1" applyFill="1" applyBorder="1" applyAlignment="1">
      <alignment horizontal="right"/>
    </xf>
    <xf numFmtId="0" fontId="0" fillId="7" borderId="1" xfId="0" applyFill="1" applyBorder="1" applyAlignment="1">
      <alignment horizontal="center"/>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4" fontId="0" fillId="5" borderId="1" xfId="0" applyNumberFormat="1" applyFill="1" applyBorder="1" applyAlignment="1">
      <alignment horizontal="center" vertical="center" wrapText="1"/>
    </xf>
    <xf numFmtId="0" fontId="0" fillId="5" borderId="5" xfId="0" applyFill="1" applyBorder="1" applyAlignment="1">
      <alignment horizontal="center" vertical="center"/>
    </xf>
    <xf numFmtId="166" fontId="0" fillId="5" borderId="4" xfId="0" applyNumberFormat="1" applyFill="1" applyBorder="1" applyAlignment="1">
      <alignment horizontal="center" vertical="center"/>
    </xf>
    <xf numFmtId="4" fontId="0" fillId="5" borderId="1" xfId="0" applyNumberFormat="1" applyFill="1" applyBorder="1" applyAlignment="1">
      <alignment horizontal="center" vertical="center"/>
    </xf>
    <xf numFmtId="0" fontId="17" fillId="5" borderId="5" xfId="0" applyFont="1" applyFill="1" applyBorder="1" applyAlignment="1">
      <alignment horizontal="center" vertical="center"/>
    </xf>
    <xf numFmtId="0" fontId="17" fillId="5" borderId="7"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17" fontId="17"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20" fillId="5" borderId="1" xfId="0" applyFont="1" applyFill="1" applyBorder="1" applyAlignment="1">
      <alignment horizontal="center" vertical="center" wrapText="1"/>
    </xf>
    <xf numFmtId="17" fontId="20" fillId="5" borderId="1" xfId="0" applyNumberFormat="1" applyFont="1" applyFill="1" applyBorder="1" applyAlignment="1">
      <alignment horizontal="center" vertical="center" wrapText="1"/>
    </xf>
    <xf numFmtId="49" fontId="20" fillId="5" borderId="1" xfId="0" applyNumberFormat="1" applyFont="1" applyFill="1" applyBorder="1" applyAlignment="1">
      <alignment horizontal="center" vertical="center" wrapText="1"/>
    </xf>
    <xf numFmtId="0" fontId="20" fillId="5" borderId="1" xfId="0" applyFont="1" applyFill="1" applyBorder="1" applyAlignment="1">
      <alignment horizontal="center" vertical="center"/>
    </xf>
    <xf numFmtId="4" fontId="20" fillId="5" borderId="1" xfId="0" applyNumberFormat="1" applyFont="1" applyFill="1" applyBorder="1" applyAlignment="1">
      <alignment horizontal="center" vertical="center"/>
    </xf>
    <xf numFmtId="4" fontId="0" fillId="5" borderId="4" xfId="0" applyNumberFormat="1" applyFill="1" applyBorder="1" applyAlignment="1">
      <alignment horizontal="center" vertical="center"/>
    </xf>
    <xf numFmtId="4" fontId="0" fillId="5" borderId="5" xfId="0" applyNumberFormat="1" applyFill="1" applyBorder="1" applyAlignment="1">
      <alignment horizontal="center" vertical="center"/>
    </xf>
    <xf numFmtId="2" fontId="0" fillId="5" borderId="1" xfId="0" applyNumberFormat="1" applyFill="1" applyBorder="1" applyAlignment="1">
      <alignment horizontal="center" vertical="center"/>
    </xf>
    <xf numFmtId="2"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2" fillId="5" borderId="0" xfId="0" applyFont="1" applyFill="1" applyAlignment="1">
      <alignment horizontal="center" vertical="center" wrapText="1"/>
    </xf>
    <xf numFmtId="16" fontId="2" fillId="5" borderId="0" xfId="0" applyNumberFormat="1" applyFont="1" applyFill="1" applyAlignment="1">
      <alignment horizontal="center" vertical="center"/>
    </xf>
    <xf numFmtId="0" fontId="2" fillId="5" borderId="5" xfId="0" applyFont="1" applyFill="1" applyBorder="1" applyAlignment="1">
      <alignment horizontal="center" vertical="center"/>
    </xf>
    <xf numFmtId="49" fontId="2" fillId="5" borderId="1" xfId="0" applyNumberFormat="1" applyFont="1" applyFill="1" applyBorder="1" applyAlignment="1">
      <alignment horizontal="center" vertical="center" wrapText="1"/>
    </xf>
    <xf numFmtId="0" fontId="2" fillId="5" borderId="11" xfId="0" applyFont="1" applyFill="1" applyBorder="1" applyAlignment="1">
      <alignment horizontal="center" vertical="center"/>
    </xf>
    <xf numFmtId="1" fontId="2" fillId="5" borderId="1" xfId="0" applyNumberFormat="1" applyFont="1" applyFill="1" applyBorder="1" applyAlignment="1">
      <alignment horizontal="center" vertical="center" wrapText="1"/>
    </xf>
    <xf numFmtId="17" fontId="7" fillId="5"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8" xfId="0" applyFont="1" applyFill="1" applyBorder="1" applyAlignment="1">
      <alignment horizontal="center" vertical="center"/>
    </xf>
    <xf numFmtId="0" fontId="0" fillId="5" borderId="1" xfId="0" applyFill="1" applyBorder="1"/>
    <xf numFmtId="2" fontId="0" fillId="5" borderId="1" xfId="0" applyNumberFormat="1" applyFont="1" applyFill="1" applyBorder="1" applyAlignment="1">
      <alignment horizontal="center" vertical="center" wrapText="1"/>
    </xf>
    <xf numFmtId="169" fontId="0" fillId="5" borderId="1" xfId="0" applyNumberFormat="1" applyFont="1" applyFill="1" applyBorder="1" applyAlignment="1">
      <alignment horizontal="center" vertical="center" wrapText="1"/>
    </xf>
    <xf numFmtId="0" fontId="1" fillId="5" borderId="15" xfId="0" applyFont="1" applyFill="1" applyBorder="1"/>
    <xf numFmtId="0" fontId="1" fillId="5" borderId="14" xfId="0" applyFont="1" applyFill="1" applyBorder="1"/>
    <xf numFmtId="0" fontId="1" fillId="5" borderId="16" xfId="0" applyFont="1" applyFill="1" applyBorder="1"/>
    <xf numFmtId="0" fontId="1" fillId="5" borderId="0" xfId="0" applyFont="1" applyFill="1"/>
    <xf numFmtId="0" fontId="2" fillId="5" borderId="14" xfId="0" applyFont="1" applyFill="1" applyBorder="1"/>
    <xf numFmtId="0" fontId="2" fillId="5" borderId="16" xfId="0" applyFont="1" applyFill="1" applyBorder="1"/>
    <xf numFmtId="3" fontId="2" fillId="5" borderId="1" xfId="0" applyNumberFormat="1" applyFont="1" applyFill="1" applyBorder="1" applyAlignment="1">
      <alignment horizontal="center" vertical="center"/>
    </xf>
    <xf numFmtId="0" fontId="33" fillId="5" borderId="1" xfId="0" applyFont="1" applyFill="1" applyBorder="1" applyAlignment="1">
      <alignment horizontal="center" vertical="center" wrapText="1"/>
    </xf>
    <xf numFmtId="49"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xf>
    <xf numFmtId="49" fontId="33" fillId="5" borderId="5" xfId="0" applyNumberFormat="1" applyFont="1" applyFill="1" applyBorder="1" applyAlignment="1">
      <alignment horizontal="center" vertical="center" wrapText="1"/>
    </xf>
    <xf numFmtId="3" fontId="33" fillId="5" borderId="1" xfId="0" applyNumberFormat="1" applyFont="1" applyFill="1" applyBorder="1" applyAlignment="1">
      <alignment horizontal="center" vertical="center" wrapText="1"/>
    </xf>
    <xf numFmtId="3" fontId="33" fillId="5" borderId="1" xfId="0" applyNumberFormat="1" applyFont="1" applyFill="1" applyBorder="1" applyAlignment="1">
      <alignment horizontal="center" vertical="center"/>
    </xf>
    <xf numFmtId="0" fontId="34" fillId="5" borderId="5" xfId="0" applyFont="1" applyFill="1" applyBorder="1" applyAlignment="1">
      <alignment horizontal="center" vertical="center" wrapText="1"/>
    </xf>
    <xf numFmtId="49" fontId="34" fillId="5" borderId="5" xfId="0" applyNumberFormat="1" applyFont="1" applyFill="1" applyBorder="1" applyAlignment="1">
      <alignment horizontal="center" vertical="center" wrapText="1"/>
    </xf>
    <xf numFmtId="0" fontId="34" fillId="5" borderId="1" xfId="0" applyFont="1" applyFill="1" applyBorder="1" applyAlignment="1">
      <alignment horizontal="center" vertical="center"/>
    </xf>
    <xf numFmtId="49" fontId="34"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1" fontId="34" fillId="5" borderId="1" xfId="0" applyNumberFormat="1" applyFont="1" applyFill="1" applyBorder="1" applyAlignment="1">
      <alignment horizontal="center" vertical="center" wrapText="1"/>
    </xf>
    <xf numFmtId="3" fontId="34" fillId="5" borderId="1" xfId="0" applyNumberFormat="1" applyFont="1" applyFill="1" applyBorder="1" applyAlignment="1">
      <alignment horizontal="center" vertical="center" wrapText="1"/>
    </xf>
    <xf numFmtId="17" fontId="34" fillId="5" borderId="1" xfId="0" applyNumberFormat="1" applyFont="1" applyFill="1" applyBorder="1" applyAlignment="1">
      <alignment horizontal="center" vertical="center" wrapText="1"/>
    </xf>
    <xf numFmtId="0" fontId="34" fillId="5" borderId="1" xfId="0" quotePrefix="1" applyFont="1" applyFill="1" applyBorder="1" applyAlignment="1">
      <alignment horizontal="center" vertical="center" wrapText="1"/>
    </xf>
    <xf numFmtId="0" fontId="35" fillId="5" borderId="1" xfId="0" applyFont="1" applyFill="1" applyBorder="1" applyAlignment="1">
      <alignment horizontal="center" vertical="center" wrapText="1"/>
    </xf>
    <xf numFmtId="16" fontId="33" fillId="5" borderId="1" xfId="0" applyNumberFormat="1" applyFont="1" applyFill="1" applyBorder="1" applyAlignment="1">
      <alignment horizontal="center" vertical="center" wrapText="1"/>
    </xf>
    <xf numFmtId="17" fontId="33" fillId="5" borderId="1" xfId="0" applyNumberFormat="1" applyFont="1" applyFill="1" applyBorder="1" applyAlignment="1">
      <alignment horizontal="center" vertical="center" wrapText="1"/>
    </xf>
    <xf numFmtId="4" fontId="33" fillId="5" borderId="1" xfId="0" applyNumberFormat="1" applyFont="1" applyFill="1" applyBorder="1" applyAlignment="1">
      <alignment horizontal="center" vertical="center"/>
    </xf>
    <xf numFmtId="165" fontId="33" fillId="5" borderId="1" xfId="0" applyNumberFormat="1" applyFont="1" applyFill="1" applyBorder="1" applyAlignment="1">
      <alignment horizontal="center" vertical="center"/>
    </xf>
    <xf numFmtId="165" fontId="17" fillId="5" borderId="1" xfId="0" applyNumberFormat="1" applyFont="1" applyFill="1" applyBorder="1" applyAlignment="1">
      <alignment horizontal="center" vertical="center"/>
    </xf>
    <xf numFmtId="0" fontId="37" fillId="5" borderId="1" xfId="0" applyFont="1" applyFill="1" applyBorder="1" applyAlignment="1">
      <alignment horizontal="center" vertical="center" wrapText="1"/>
    </xf>
    <xf numFmtId="165" fontId="37" fillId="5" borderId="1" xfId="0" applyNumberFormat="1" applyFont="1" applyFill="1" applyBorder="1" applyAlignment="1">
      <alignment horizontal="center" vertical="center" wrapText="1"/>
    </xf>
    <xf numFmtId="165" fontId="33" fillId="5" borderId="1" xfId="0" applyNumberFormat="1" applyFont="1" applyFill="1" applyBorder="1" applyAlignment="1">
      <alignment horizontal="center" vertical="center" wrapText="1"/>
    </xf>
    <xf numFmtId="0" fontId="33" fillId="5"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5" xfId="0" applyFont="1" applyFill="1" applyBorder="1" applyAlignment="1">
      <alignment horizontal="center" vertical="center" wrapText="1"/>
    </xf>
    <xf numFmtId="165" fontId="17" fillId="5" borderId="5" xfId="0" applyNumberFormat="1" applyFont="1" applyFill="1" applyBorder="1" applyAlignment="1">
      <alignment horizontal="center" vertical="center"/>
    </xf>
    <xf numFmtId="0" fontId="37" fillId="5" borderId="7" xfId="0" applyFont="1" applyFill="1" applyBorder="1" applyAlignment="1">
      <alignment horizontal="center" vertical="center" wrapText="1"/>
    </xf>
    <xf numFmtId="0" fontId="17" fillId="5" borderId="0" xfId="0" applyFont="1" applyFill="1" applyAlignment="1">
      <alignment horizontal="center" vertical="center" wrapText="1"/>
    </xf>
    <xf numFmtId="165" fontId="37" fillId="5" borderId="7" xfId="0" applyNumberFormat="1" applyFont="1" applyFill="1" applyBorder="1" applyAlignment="1">
      <alignment horizontal="center" vertical="center" wrapText="1"/>
    </xf>
    <xf numFmtId="0" fontId="38" fillId="5" borderId="3" xfId="0" applyFont="1" applyFill="1" applyBorder="1" applyAlignment="1">
      <alignment horizontal="center" vertical="center" wrapText="1"/>
    </xf>
    <xf numFmtId="0" fontId="33" fillId="5" borderId="17" xfId="0" applyFont="1" applyFill="1" applyBorder="1" applyAlignment="1">
      <alignment horizontal="center" vertical="center"/>
    </xf>
    <xf numFmtId="0" fontId="17" fillId="5" borderId="8" xfId="0" applyFont="1" applyFill="1" applyBorder="1" applyAlignment="1">
      <alignment horizontal="center" vertical="center" wrapText="1"/>
    </xf>
    <xf numFmtId="0" fontId="33" fillId="5" borderId="18" xfId="0" applyFont="1" applyFill="1" applyBorder="1" applyAlignment="1">
      <alignment horizontal="center" vertical="center"/>
    </xf>
    <xf numFmtId="0" fontId="33" fillId="5" borderId="7" xfId="0" applyFont="1" applyFill="1" applyBorder="1" applyAlignment="1">
      <alignment horizontal="center" vertical="center" wrapText="1"/>
    </xf>
    <xf numFmtId="0" fontId="17" fillId="5" borderId="0" xfId="0" applyFont="1" applyFill="1" applyAlignment="1">
      <alignment horizontal="center" vertical="center"/>
    </xf>
    <xf numFmtId="165" fontId="33" fillId="5" borderId="7" xfId="0" applyNumberFormat="1" applyFont="1" applyFill="1" applyBorder="1" applyAlignment="1">
      <alignment horizontal="center" vertical="center" wrapText="1"/>
    </xf>
    <xf numFmtId="17" fontId="2" fillId="5" borderId="7" xfId="0" applyNumberFormat="1" applyFont="1" applyFill="1" applyBorder="1" applyAlignment="1">
      <alignment horizontal="left" vertical="center" wrapText="1"/>
    </xf>
    <xf numFmtId="3" fontId="0" fillId="5" borderId="1" xfId="0" applyNumberFormat="1" applyFill="1" applyBorder="1" applyAlignment="1">
      <alignment horizontal="center" vertical="center" wrapText="1"/>
    </xf>
    <xf numFmtId="0" fontId="0" fillId="5" borderId="4" xfId="0" applyFill="1" applyBorder="1" applyAlignment="1">
      <alignment horizontal="left" vertical="center" wrapText="1"/>
    </xf>
    <xf numFmtId="0" fontId="0" fillId="5" borderId="1" xfId="0" applyFill="1" applyBorder="1" applyAlignment="1">
      <alignment horizontal="left" vertical="center"/>
    </xf>
    <xf numFmtId="166" fontId="17"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4" fontId="24" fillId="5" borderId="1" xfId="0" applyNumberFormat="1" applyFont="1" applyFill="1" applyBorder="1" applyAlignment="1">
      <alignment vertical="center" wrapText="1"/>
    </xf>
    <xf numFmtId="0" fontId="24" fillId="5" borderId="1" xfId="0" applyFont="1" applyFill="1" applyBorder="1" applyAlignment="1">
      <alignment vertical="center" wrapText="1"/>
    </xf>
    <xf numFmtId="0" fontId="24" fillId="5" borderId="1" xfId="0" applyFont="1" applyFill="1" applyBorder="1" applyAlignment="1">
      <alignment vertical="center"/>
    </xf>
    <xf numFmtId="0" fontId="0" fillId="5" borderId="0" xfId="0" applyFill="1" applyAlignment="1">
      <alignment vertical="center" wrapText="1"/>
    </xf>
    <xf numFmtId="3" fontId="24" fillId="5" borderId="1"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4" fontId="10" fillId="5" borderId="4"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49" fontId="10" fillId="5" borderId="5" xfId="0" applyNumberFormat="1" applyFont="1" applyFill="1" applyBorder="1" applyAlignment="1">
      <alignment horizontal="center" vertical="center" wrapText="1"/>
    </xf>
    <xf numFmtId="4" fontId="10" fillId="5" borderId="5"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0" fontId="40" fillId="5" borderId="1" xfId="0" applyFont="1" applyFill="1" applyBorder="1" applyAlignment="1">
      <alignment horizontal="center" wrapText="1"/>
    </xf>
    <xf numFmtId="17" fontId="10" fillId="5" borderId="1" xfId="0" applyNumberFormat="1" applyFont="1" applyFill="1" applyBorder="1" applyAlignment="1">
      <alignment horizontal="center" vertical="center" wrapText="1"/>
    </xf>
    <xf numFmtId="2" fontId="10" fillId="5" borderId="5" xfId="0" applyNumberFormat="1" applyFont="1" applyFill="1" applyBorder="1" applyAlignment="1">
      <alignment horizontal="center" vertical="center" wrapText="1"/>
    </xf>
    <xf numFmtId="0" fontId="41" fillId="5" borderId="1" xfId="0" applyFont="1" applyFill="1" applyBorder="1" applyAlignment="1">
      <alignment horizontal="center" vertical="center" wrapText="1"/>
    </xf>
    <xf numFmtId="4" fontId="10" fillId="5" borderId="2" xfId="0" applyNumberFormat="1"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wrapText="1"/>
    </xf>
    <xf numFmtId="0" fontId="42" fillId="5" borderId="1" xfId="0" applyFont="1" applyFill="1" applyBorder="1" applyAlignment="1">
      <alignment horizontal="center" wrapText="1"/>
    </xf>
    <xf numFmtId="17" fontId="11" fillId="5" borderId="5"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0" fontId="11" fillId="5" borderId="1" xfId="0" quotePrefix="1" applyFont="1" applyFill="1" applyBorder="1" applyAlignment="1">
      <alignment horizontal="center" vertical="center"/>
    </xf>
    <xf numFmtId="166" fontId="11"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7" xfId="0" applyFont="1" applyFill="1" applyBorder="1" applyAlignment="1">
      <alignment vertical="center"/>
    </xf>
    <xf numFmtId="0" fontId="11" fillId="5" borderId="5" xfId="0" applyFont="1" applyFill="1" applyBorder="1" applyAlignment="1">
      <alignment horizontal="center" vertical="center" wrapText="1"/>
    </xf>
    <xf numFmtId="0" fontId="11" fillId="5" borderId="0" xfId="0" applyFont="1" applyFill="1" applyAlignment="1">
      <alignment horizontal="center" vertical="center" wrapText="1"/>
    </xf>
    <xf numFmtId="4" fontId="11" fillId="5" borderId="1" xfId="0" applyNumberFormat="1" applyFont="1" applyFill="1" applyBorder="1" applyAlignment="1">
      <alignment horizontal="center" vertical="center"/>
    </xf>
    <xf numFmtId="0" fontId="15" fillId="5" borderId="1" xfId="0" applyFont="1" applyFill="1" applyBorder="1" applyAlignment="1">
      <alignment horizontal="center" vertical="center"/>
    </xf>
    <xf numFmtId="0" fontId="34" fillId="5" borderId="1" xfId="0" applyFont="1" applyFill="1" applyBorder="1" applyAlignment="1">
      <alignment horizontal="center" vertical="center" wrapText="1"/>
    </xf>
    <xf numFmtId="0" fontId="34" fillId="5" borderId="1" xfId="0" applyFont="1" applyFill="1" applyBorder="1" applyAlignment="1">
      <alignment horizontal="center" vertical="center"/>
    </xf>
    <xf numFmtId="4" fontId="34" fillId="5" borderId="1" xfId="0" applyNumberFormat="1" applyFont="1" applyFill="1" applyBorder="1" applyAlignment="1">
      <alignment horizontal="center" vertical="center" wrapText="1"/>
    </xf>
    <xf numFmtId="49" fontId="34"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top" wrapText="1"/>
    </xf>
    <xf numFmtId="0" fontId="36" fillId="5" borderId="1" xfId="0" applyFont="1" applyFill="1" applyBorder="1" applyAlignment="1">
      <alignment horizontal="center" vertical="top"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left" vertical="top" wrapText="1"/>
    </xf>
    <xf numFmtId="4" fontId="39" fillId="5" borderId="1" xfId="0" applyNumberFormat="1" applyFont="1" applyFill="1" applyBorder="1" applyAlignment="1">
      <alignment horizontal="center" vertical="center"/>
    </xf>
    <xf numFmtId="0" fontId="39" fillId="5" borderId="0" xfId="0" applyFont="1" applyFill="1" applyAlignment="1">
      <alignment horizontal="center" vertical="center"/>
    </xf>
    <xf numFmtId="0" fontId="39" fillId="5" borderId="1" xfId="0" applyFont="1" applyFill="1" applyBorder="1" applyAlignment="1">
      <alignment horizontal="center" vertical="center"/>
    </xf>
    <xf numFmtId="0" fontId="0" fillId="9" borderId="1" xfId="0" applyFill="1" applyBorder="1" applyAlignment="1">
      <alignment horizontal="center"/>
    </xf>
    <xf numFmtId="0" fontId="2" fillId="5" borderId="1" xfId="0" applyFont="1" applyFill="1" applyBorder="1" applyAlignment="1">
      <alignment horizontal="center" vertical="center" wrapText="1"/>
    </xf>
    <xf numFmtId="0" fontId="0" fillId="7" borderId="4" xfId="0" applyFill="1" applyBorder="1" applyAlignment="1">
      <alignment horizontal="center" vertical="center"/>
    </xf>
    <xf numFmtId="0" fontId="0" fillId="7" borderId="7"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applyAlignment="1">
      <alignment horizontal="center"/>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5" xfId="0" applyFont="1" applyFill="1" applyBorder="1" applyAlignment="1">
      <alignment horizontal="center" vertical="center"/>
    </xf>
    <xf numFmtId="4" fontId="2" fillId="5" borderId="4" xfId="0" applyNumberFormat="1" applyFont="1" applyFill="1" applyBorder="1" applyAlignment="1">
      <alignment horizontal="center" vertical="center"/>
    </xf>
    <xf numFmtId="4" fontId="2" fillId="5" borderId="7" xfId="0" applyNumberFormat="1" applyFont="1" applyFill="1" applyBorder="1" applyAlignment="1">
      <alignment horizontal="center" vertical="center"/>
    </xf>
    <xf numFmtId="4" fontId="2" fillId="5" borderId="5" xfId="0" applyNumberFormat="1" applyFont="1" applyFill="1" applyBorder="1" applyAlignment="1">
      <alignment horizontal="center" vertical="center"/>
    </xf>
    <xf numFmtId="2" fontId="2" fillId="5" borderId="1"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167" fontId="2" fillId="5" borderId="1" xfId="0" applyNumberFormat="1" applyFont="1" applyFill="1" applyBorder="1" applyAlignment="1">
      <alignment horizontal="center" vertical="center" wrapText="1"/>
    </xf>
    <xf numFmtId="2" fontId="2" fillId="5" borderId="4" xfId="0" applyNumberFormat="1" applyFont="1" applyFill="1" applyBorder="1" applyAlignment="1">
      <alignment horizontal="center" vertical="center" wrapText="1"/>
    </xf>
    <xf numFmtId="2" fontId="2" fillId="5" borderId="7" xfId="0" applyNumberFormat="1" applyFont="1" applyFill="1" applyBorder="1" applyAlignment="1">
      <alignment horizontal="center" vertical="center" wrapText="1"/>
    </xf>
    <xf numFmtId="2" fontId="2" fillId="5" borderId="5"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wrapText="1"/>
    </xf>
    <xf numFmtId="3" fontId="2" fillId="5" borderId="7" xfId="0" applyNumberFormat="1" applyFont="1" applyFill="1" applyBorder="1" applyAlignment="1">
      <alignment horizontal="center" vertical="center" wrapText="1"/>
    </xf>
    <xf numFmtId="3" fontId="2" fillId="5" borderId="5"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4" fontId="2" fillId="5" borderId="7" xfId="0" applyNumberFormat="1" applyFont="1" applyFill="1" applyBorder="1" applyAlignment="1">
      <alignment horizontal="center" vertical="center" wrapText="1"/>
    </xf>
    <xf numFmtId="4" fontId="2" fillId="5" borderId="5"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xf>
    <xf numFmtId="3" fontId="2" fillId="5" borderId="4" xfId="0" applyNumberFormat="1" applyFont="1" applyFill="1" applyBorder="1" applyAlignment="1">
      <alignment horizontal="center" vertical="center"/>
    </xf>
    <xf numFmtId="3" fontId="2" fillId="5" borderId="7" xfId="0" applyNumberFormat="1" applyFont="1" applyFill="1" applyBorder="1" applyAlignment="1">
      <alignment horizontal="center" vertical="center"/>
    </xf>
    <xf numFmtId="3" fontId="2" fillId="5" borderId="5"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2" fontId="2" fillId="5" borderId="4" xfId="0" applyNumberFormat="1" applyFont="1" applyFill="1" applyBorder="1" applyAlignment="1">
      <alignment horizontal="center" vertical="center"/>
    </xf>
    <xf numFmtId="2" fontId="2" fillId="5" borderId="7" xfId="0" applyNumberFormat="1" applyFont="1" applyFill="1" applyBorder="1" applyAlignment="1">
      <alignment horizontal="center" vertical="center"/>
    </xf>
    <xf numFmtId="2" fontId="2" fillId="5" borderId="5" xfId="0" applyNumberFormat="1" applyFont="1" applyFill="1" applyBorder="1" applyAlignment="1">
      <alignment horizontal="center" vertical="center"/>
    </xf>
    <xf numFmtId="17" fontId="2" fillId="5" borderId="4" xfId="0" applyNumberFormat="1" applyFont="1" applyFill="1" applyBorder="1" applyAlignment="1">
      <alignment horizontal="center" vertical="center" wrapText="1"/>
    </xf>
    <xf numFmtId="17" fontId="2" fillId="5" borderId="7" xfId="0" applyNumberFormat="1" applyFont="1" applyFill="1" applyBorder="1" applyAlignment="1">
      <alignment horizontal="center" vertical="center" wrapText="1"/>
    </xf>
    <xf numFmtId="17" fontId="2" fillId="5" borderId="5"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3" xfId="0" applyBorder="1" applyAlignment="1">
      <alignment horizontal="center"/>
    </xf>
    <xf numFmtId="4" fontId="10" fillId="4" borderId="1"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5" xfId="0"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17" fontId="7" fillId="5" borderId="4" xfId="0" applyNumberFormat="1" applyFont="1" applyFill="1" applyBorder="1" applyAlignment="1">
      <alignment horizontal="center" vertical="center" wrapText="1"/>
    </xf>
    <xf numFmtId="17"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7" fontId="7" fillId="5" borderId="7" xfId="0" applyNumberFormat="1" applyFont="1" applyFill="1" applyBorder="1" applyAlignment="1">
      <alignment horizontal="center" vertical="center" wrapText="1"/>
    </xf>
    <xf numFmtId="17" fontId="7" fillId="5" borderId="5"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8" xfId="0" applyFont="1" applyFill="1" applyBorder="1" applyAlignment="1">
      <alignment horizontal="left" vertical="center"/>
    </xf>
    <xf numFmtId="0" fontId="13" fillId="0" borderId="3"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17" fontId="2" fillId="0" borderId="4" xfId="0" applyNumberFormat="1" applyFont="1" applyFill="1" applyBorder="1" applyAlignment="1">
      <alignment horizontal="center" vertical="center" wrapText="1"/>
    </xf>
    <xf numFmtId="17" fontId="2" fillId="0" borderId="7" xfId="0" applyNumberFormat="1" applyFont="1" applyFill="1" applyBorder="1" applyAlignment="1">
      <alignment horizontal="center" vertical="center" wrapText="1"/>
    </xf>
    <xf numFmtId="17" fontId="2"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xf>
    <xf numFmtId="4" fontId="2" fillId="0" borderId="7"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165" fontId="2" fillId="0" borderId="5" xfId="0" applyNumberFormat="1" applyFont="1" applyFill="1" applyBorder="1" applyAlignment="1">
      <alignment horizontal="center" vertical="center" wrapText="1"/>
    </xf>
    <xf numFmtId="0" fontId="14" fillId="0" borderId="4" xfId="0" applyFont="1" applyFill="1" applyBorder="1" applyAlignment="1">
      <alignment horizontal="center"/>
    </xf>
    <xf numFmtId="0" fontId="14" fillId="0" borderId="5" xfId="0" applyFont="1" applyFill="1" applyBorder="1" applyAlignment="1">
      <alignment horizontal="center"/>
    </xf>
    <xf numFmtId="4" fontId="0" fillId="5" borderId="4" xfId="0" applyNumberFormat="1" applyFill="1" applyBorder="1" applyAlignment="1">
      <alignment horizontal="center" vertical="center"/>
    </xf>
    <xf numFmtId="4" fontId="0" fillId="5" borderId="7" xfId="0" applyNumberFormat="1" applyFill="1" applyBorder="1" applyAlignment="1">
      <alignment horizontal="center" vertical="center"/>
    </xf>
    <xf numFmtId="4" fontId="0" fillId="5" borderId="5" xfId="0" applyNumberFormat="1"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4" fontId="0" fillId="5" borderId="4" xfId="0" applyNumberFormat="1" applyFill="1" applyBorder="1" applyAlignment="1">
      <alignment horizontal="center"/>
    </xf>
    <xf numFmtId="4" fontId="0" fillId="5" borderId="7" xfId="0" applyNumberFormat="1" applyFill="1" applyBorder="1" applyAlignment="1">
      <alignment horizontal="center"/>
    </xf>
    <xf numFmtId="4" fontId="0" fillId="5" borderId="5" xfId="0" applyNumberFormat="1"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0" fillId="5" borderId="5" xfId="0" applyFill="1" applyBorder="1" applyAlignment="1">
      <alignment horizontal="center" vertical="center"/>
    </xf>
    <xf numFmtId="4" fontId="0" fillId="5" borderId="4" xfId="0" applyNumberFormat="1" applyFill="1" applyBorder="1" applyAlignment="1">
      <alignment horizontal="center" vertical="center" wrapText="1"/>
    </xf>
    <xf numFmtId="4" fontId="0" fillId="5" borderId="7" xfId="0" applyNumberFormat="1" applyFill="1" applyBorder="1" applyAlignment="1">
      <alignment horizontal="center" vertical="center" wrapText="1"/>
    </xf>
    <xf numFmtId="4" fontId="0" fillId="5" borderId="5"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4" fontId="0" fillId="5" borderId="1" xfId="0" applyNumberFormat="1" applyFill="1" applyBorder="1" applyAlignment="1">
      <alignment horizontal="center" vertical="center"/>
    </xf>
    <xf numFmtId="49" fontId="0" fillId="5" borderId="1" xfId="18" applyNumberFormat="1" applyFont="1" applyFill="1" applyBorder="1" applyAlignment="1">
      <alignment horizontal="center" vertical="center" wrapText="1"/>
    </xf>
    <xf numFmtId="0" fontId="0" fillId="5" borderId="1" xfId="0" applyFill="1" applyBorder="1" applyAlignment="1">
      <alignment horizontal="center" wrapText="1"/>
    </xf>
    <xf numFmtId="49" fontId="0" fillId="5" borderId="4" xfId="18" applyNumberFormat="1" applyFont="1" applyFill="1" applyBorder="1" applyAlignment="1">
      <alignment horizontal="center" vertical="center" wrapText="1"/>
    </xf>
    <xf numFmtId="49" fontId="0" fillId="5" borderId="7" xfId="18" applyNumberFormat="1" applyFont="1" applyFill="1" applyBorder="1" applyAlignment="1">
      <alignment horizontal="center" vertical="center" wrapText="1"/>
    </xf>
    <xf numFmtId="49" fontId="0" fillId="5" borderId="5" xfId="18" applyNumberFormat="1" applyFont="1" applyFill="1" applyBorder="1" applyAlignment="1">
      <alignment horizontal="center" vertical="center" wrapText="1"/>
    </xf>
    <xf numFmtId="4" fontId="0" fillId="5" borderId="1" xfId="0" applyNumberFormat="1" applyFill="1" applyBorder="1" applyAlignment="1">
      <alignment horizontal="center" vertical="center" wrapText="1"/>
    </xf>
    <xf numFmtId="0" fontId="15" fillId="5" borderId="5" xfId="0" applyFont="1" applyFill="1" applyBorder="1" applyAlignment="1">
      <alignment horizontal="center" vertical="center" wrapText="1"/>
    </xf>
    <xf numFmtId="0" fontId="24" fillId="4" borderId="4"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5" borderId="4" xfId="0" applyFill="1" applyBorder="1" applyAlignment="1">
      <alignment horizontal="center" wrapText="1"/>
    </xf>
    <xf numFmtId="0" fontId="0" fillId="5" borderId="7" xfId="0" applyFill="1" applyBorder="1" applyAlignment="1">
      <alignment horizont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4" fontId="24" fillId="4" borderId="2" xfId="0" applyNumberFormat="1" applyFont="1" applyFill="1" applyBorder="1" applyAlignment="1">
      <alignment horizontal="center" vertical="center" wrapText="1"/>
    </xf>
    <xf numFmtId="4" fontId="24" fillId="4" borderId="3" xfId="0" applyNumberFormat="1"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66" fontId="0" fillId="5" borderId="1" xfId="0" applyNumberFormat="1" applyFill="1" applyBorder="1" applyAlignment="1">
      <alignment horizontal="center" vertical="center" wrapText="1"/>
    </xf>
    <xf numFmtId="166" fontId="0" fillId="5" borderId="4" xfId="0" applyNumberFormat="1" applyFill="1" applyBorder="1" applyAlignment="1">
      <alignment horizontal="center" vertical="center" wrapText="1"/>
    </xf>
    <xf numFmtId="166" fontId="0" fillId="5" borderId="4" xfId="0" applyNumberFormat="1" applyFill="1" applyBorder="1" applyAlignment="1">
      <alignment horizontal="center" vertical="center"/>
    </xf>
    <xf numFmtId="166" fontId="0" fillId="5" borderId="5" xfId="0" applyNumberFormat="1" applyFill="1" applyBorder="1" applyAlignment="1">
      <alignment horizontal="center" vertical="center"/>
    </xf>
    <xf numFmtId="166" fontId="0" fillId="5" borderId="1" xfId="0" applyNumberFormat="1" applyFill="1" applyBorder="1" applyAlignment="1">
      <alignment horizontal="center" vertical="center"/>
    </xf>
    <xf numFmtId="17" fontId="0" fillId="5" borderId="1" xfId="0" applyNumberFormat="1" applyFill="1" applyBorder="1" applyAlignment="1">
      <alignment horizontal="center" vertical="center" wrapText="1"/>
    </xf>
    <xf numFmtId="165" fontId="0" fillId="5" borderId="1" xfId="0" applyNumberFormat="1" applyFill="1" applyBorder="1" applyAlignment="1">
      <alignment horizontal="center" vertical="center" wrapText="1"/>
    </xf>
    <xf numFmtId="166" fontId="0" fillId="5" borderId="5" xfId="0" applyNumberFormat="1" applyFill="1" applyBorder="1" applyAlignment="1">
      <alignment horizontal="center" vertical="center" wrapText="1"/>
    </xf>
    <xf numFmtId="166" fontId="0" fillId="5" borderId="7" xfId="0" applyNumberFormat="1" applyFill="1" applyBorder="1" applyAlignment="1">
      <alignment horizontal="center" vertical="center" wrapText="1"/>
    </xf>
    <xf numFmtId="14" fontId="2" fillId="5" borderId="4" xfId="0" applyNumberFormat="1" applyFont="1" applyFill="1" applyBorder="1" applyAlignment="1">
      <alignment horizontal="center" vertical="center" wrapText="1"/>
    </xf>
    <xf numFmtId="14" fontId="2" fillId="5" borderId="7" xfId="0" applyNumberFormat="1"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0" fontId="0" fillId="7" borderId="2" xfId="0" applyFill="1" applyBorder="1" applyAlignment="1">
      <alignment horizontal="center" vertical="center"/>
    </xf>
    <xf numFmtId="0" fontId="0" fillId="7" borderId="8" xfId="0" applyFill="1" applyBorder="1" applyAlignment="1">
      <alignment horizontal="center" vertical="center"/>
    </xf>
    <xf numFmtId="0" fontId="0" fillId="7" borderId="3" xfId="0" applyFill="1" applyBorder="1" applyAlignment="1">
      <alignment horizontal="center" vertical="center"/>
    </xf>
    <xf numFmtId="17" fontId="0" fillId="5" borderId="4" xfId="0" applyNumberFormat="1" applyFill="1" applyBorder="1" applyAlignment="1">
      <alignment horizontal="center" vertical="center" wrapText="1"/>
    </xf>
    <xf numFmtId="17" fontId="0" fillId="5" borderId="7" xfId="0" applyNumberFormat="1" applyFill="1" applyBorder="1" applyAlignment="1">
      <alignment horizontal="center" vertical="center" wrapText="1"/>
    </xf>
    <xf numFmtId="17" fontId="0" fillId="5" borderId="5" xfId="0" applyNumberFormat="1" applyFill="1" applyBorder="1" applyAlignment="1">
      <alignment horizontal="center" vertical="center" wrapText="1"/>
    </xf>
    <xf numFmtId="0" fontId="0" fillId="7" borderId="2" xfId="0" applyFill="1" applyBorder="1" applyAlignment="1">
      <alignment horizontal="center"/>
    </xf>
    <xf numFmtId="0" fontId="0" fillId="7" borderId="8" xfId="0" applyFill="1" applyBorder="1" applyAlignment="1">
      <alignment horizontal="center"/>
    </xf>
    <xf numFmtId="0" fontId="0" fillId="7" borderId="3" xfId="0" applyFill="1" applyBorder="1" applyAlignment="1">
      <alignment horizontal="center"/>
    </xf>
    <xf numFmtId="0" fontId="24" fillId="4" borderId="1" xfId="0"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33" fillId="5" borderId="4"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1" xfId="0" applyFont="1" applyFill="1" applyBorder="1" applyAlignment="1">
      <alignment horizontal="center" vertical="center" wrapText="1"/>
    </xf>
    <xf numFmtId="4" fontId="33" fillId="5" borderId="4" xfId="0" applyNumberFormat="1" applyFont="1" applyFill="1" applyBorder="1" applyAlignment="1">
      <alignment horizontal="center" vertical="center" wrapText="1"/>
    </xf>
    <xf numFmtId="4" fontId="33" fillId="5" borderId="5" xfId="0" applyNumberFormat="1" applyFont="1" applyFill="1" applyBorder="1" applyAlignment="1">
      <alignment horizontal="center" vertical="center" wrapText="1"/>
    </xf>
    <xf numFmtId="0" fontId="33" fillId="5" borderId="7" xfId="0" applyFont="1" applyFill="1" applyBorder="1" applyAlignment="1">
      <alignment horizontal="center" vertical="center" wrapText="1"/>
    </xf>
    <xf numFmtId="4" fontId="33" fillId="5" borderId="7" xfId="0" applyNumberFormat="1" applyFont="1" applyFill="1" applyBorder="1" applyAlignment="1">
      <alignment horizontal="center" vertical="center" wrapText="1"/>
    </xf>
    <xf numFmtId="0" fontId="33" fillId="5" borderId="7" xfId="0" applyFont="1" applyFill="1" applyBorder="1" applyAlignment="1">
      <alignment horizontal="center" vertical="center"/>
    </xf>
    <xf numFmtId="4" fontId="33" fillId="5" borderId="4" xfId="0" applyNumberFormat="1" applyFont="1" applyFill="1" applyBorder="1" applyAlignment="1">
      <alignment horizontal="center" vertical="center"/>
    </xf>
    <xf numFmtId="4" fontId="33" fillId="5" borderId="7" xfId="0" applyNumberFormat="1" applyFont="1" applyFill="1" applyBorder="1" applyAlignment="1">
      <alignment horizontal="center" vertical="center"/>
    </xf>
    <xf numFmtId="0" fontId="33" fillId="5" borderId="4" xfId="0" applyFont="1" applyFill="1" applyBorder="1" applyAlignment="1">
      <alignment horizontal="center" vertical="center" wrapText="1" shrinkToFit="1"/>
    </xf>
    <xf numFmtId="0" fontId="33" fillId="5" borderId="7" xfId="0" applyFont="1" applyFill="1" applyBorder="1" applyAlignment="1">
      <alignment horizontal="center" vertical="center" wrapText="1" shrinkToFit="1"/>
    </xf>
    <xf numFmtId="0" fontId="33" fillId="5" borderId="5" xfId="0" applyFont="1" applyFill="1" applyBorder="1" applyAlignment="1">
      <alignment vertical="center"/>
    </xf>
    <xf numFmtId="4" fontId="33" fillId="5" borderId="5" xfId="0" applyNumberFormat="1" applyFont="1" applyFill="1" applyBorder="1" applyAlignment="1">
      <alignment horizontal="center" vertical="center"/>
    </xf>
    <xf numFmtId="4" fontId="33" fillId="5" borderId="5" xfId="0" applyNumberFormat="1" applyFont="1" applyFill="1" applyBorder="1" applyAlignment="1">
      <alignment vertical="center"/>
    </xf>
    <xf numFmtId="17" fontId="33" fillId="5" borderId="1" xfId="0" applyNumberFormat="1" applyFont="1" applyFill="1" applyBorder="1" applyAlignment="1">
      <alignment horizontal="center" vertical="center" wrapText="1"/>
    </xf>
    <xf numFmtId="4" fontId="33" fillId="5" borderId="1" xfId="0" applyNumberFormat="1" applyFont="1" applyFill="1" applyBorder="1" applyAlignment="1">
      <alignment horizontal="center" vertical="center" wrapText="1"/>
    </xf>
    <xf numFmtId="4" fontId="33" fillId="5" borderId="1" xfId="0" applyNumberFormat="1" applyFont="1" applyFill="1" applyBorder="1" applyAlignment="1">
      <alignment horizontal="center" vertical="center"/>
    </xf>
    <xf numFmtId="0" fontId="33" fillId="5" borderId="1" xfId="0" applyFont="1" applyFill="1" applyBorder="1" applyAlignment="1">
      <alignment horizontal="center" vertical="center"/>
    </xf>
    <xf numFmtId="4" fontId="17" fillId="5" borderId="4" xfId="0" applyNumberFormat="1" applyFont="1" applyFill="1" applyBorder="1" applyAlignment="1">
      <alignment horizontal="center" vertical="center"/>
    </xf>
    <xf numFmtId="0" fontId="17" fillId="5" borderId="7"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4"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5" xfId="0" applyFont="1" applyFill="1" applyBorder="1" applyAlignment="1">
      <alignment horizontal="center" vertical="center" wrapText="1"/>
    </xf>
    <xf numFmtId="4" fontId="17" fillId="5" borderId="4" xfId="0" applyNumberFormat="1" applyFont="1" applyFill="1" applyBorder="1" applyAlignment="1">
      <alignment horizontal="center" vertical="center" wrapText="1"/>
    </xf>
    <xf numFmtId="4" fontId="17" fillId="5" borderId="7" xfId="0" applyNumberFormat="1" applyFont="1" applyFill="1" applyBorder="1" applyAlignment="1">
      <alignment horizontal="center" vertical="center" wrapText="1"/>
    </xf>
    <xf numFmtId="4" fontId="17" fillId="5" borderId="5"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4" fontId="17" fillId="5" borderId="7" xfId="0" applyNumberFormat="1" applyFont="1" applyFill="1" applyBorder="1" applyAlignment="1">
      <alignment horizontal="center" vertical="center"/>
    </xf>
    <xf numFmtId="4" fontId="17" fillId="5" borderId="5" xfId="0" applyNumberFormat="1" applyFont="1" applyFill="1" applyBorder="1" applyAlignment="1">
      <alignment horizontal="center" vertical="center"/>
    </xf>
    <xf numFmtId="0" fontId="17" fillId="5" borderId="4" xfId="0" applyFont="1" applyFill="1" applyBorder="1" applyAlignment="1">
      <alignment horizontal="left" vertical="center"/>
    </xf>
    <xf numFmtId="0" fontId="17" fillId="5" borderId="5" xfId="0" applyFont="1" applyFill="1" applyBorder="1" applyAlignment="1">
      <alignment horizontal="left" vertical="center"/>
    </xf>
    <xf numFmtId="0" fontId="17" fillId="5" borderId="5" xfId="0" applyFont="1" applyFill="1" applyBorder="1" applyAlignment="1">
      <alignment vertical="center"/>
    </xf>
    <xf numFmtId="4" fontId="17" fillId="5" borderId="5" xfId="0" applyNumberFormat="1" applyFont="1" applyFill="1" applyBorder="1" applyAlignment="1">
      <alignment vertical="center"/>
    </xf>
    <xf numFmtId="0" fontId="17" fillId="5" borderId="1" xfId="0" applyFont="1" applyFill="1" applyBorder="1" applyAlignment="1">
      <alignment horizontal="center" vertical="center"/>
    </xf>
    <xf numFmtId="17" fontId="17" fillId="5" borderId="1" xfId="0" applyNumberFormat="1" applyFont="1" applyFill="1" applyBorder="1" applyAlignment="1">
      <alignment horizontal="center" vertical="center" wrapText="1"/>
    </xf>
    <xf numFmtId="4" fontId="17" fillId="5" borderId="1" xfId="0" applyNumberFormat="1" applyFont="1" applyFill="1" applyBorder="1" applyAlignment="1">
      <alignment horizontal="center" vertical="center" wrapText="1"/>
    </xf>
    <xf numFmtId="4" fontId="17" fillId="5" borderId="1" xfId="0" applyNumberFormat="1" applyFont="1" applyFill="1" applyBorder="1" applyAlignment="1">
      <alignment horizontal="center" vertical="center"/>
    </xf>
    <xf numFmtId="0" fontId="34" fillId="5" borderId="1" xfId="0" applyFont="1" applyFill="1" applyBorder="1" applyAlignment="1">
      <alignment horizontal="center" vertical="center" wrapText="1"/>
    </xf>
    <xf numFmtId="0" fontId="34" fillId="5" borderId="1" xfId="0" applyFont="1" applyFill="1" applyBorder="1" applyAlignment="1">
      <alignment horizontal="center" vertical="center"/>
    </xf>
    <xf numFmtId="49" fontId="34" fillId="5" borderId="1" xfId="0" applyNumberFormat="1" applyFont="1" applyFill="1" applyBorder="1" applyAlignment="1">
      <alignment horizontal="center" vertical="center"/>
    </xf>
    <xf numFmtId="0" fontId="34" fillId="5" borderId="1" xfId="0" applyFont="1" applyFill="1" applyBorder="1" applyAlignment="1">
      <alignment horizontal="left" vertical="center" wrapText="1"/>
    </xf>
    <xf numFmtId="17" fontId="34" fillId="5" borderId="1" xfId="0" applyNumberFormat="1" applyFont="1" applyFill="1" applyBorder="1" applyAlignment="1">
      <alignment horizontal="center" vertical="center" wrapText="1"/>
    </xf>
    <xf numFmtId="4" fontId="34" fillId="5" borderId="1" xfId="0" applyNumberFormat="1" applyFont="1" applyFill="1" applyBorder="1" applyAlignment="1">
      <alignment horizontal="center" vertical="center"/>
    </xf>
    <xf numFmtId="4" fontId="34" fillId="5" borderId="5" xfId="0" applyNumberFormat="1" applyFont="1" applyFill="1" applyBorder="1" applyAlignment="1">
      <alignment horizontal="center" vertical="center" wrapText="1"/>
    </xf>
    <xf numFmtId="4" fontId="34" fillId="5" borderId="1" xfId="0" applyNumberFormat="1" applyFont="1" applyFill="1" applyBorder="1" applyAlignment="1">
      <alignment horizontal="center" vertical="center" wrapText="1"/>
    </xf>
    <xf numFmtId="49" fontId="34" fillId="5" borderId="5" xfId="0" applyNumberFormat="1" applyFont="1" applyFill="1" applyBorder="1" applyAlignment="1">
      <alignment horizontal="center" vertical="center" wrapText="1"/>
    </xf>
    <xf numFmtId="49" fontId="34" fillId="5" borderId="1" xfId="0" applyNumberFormat="1" applyFont="1" applyFill="1" applyBorder="1" applyAlignment="1">
      <alignment horizontal="center" vertical="center" wrapText="1"/>
    </xf>
    <xf numFmtId="0" fontId="34" fillId="5" borderId="5" xfId="0" applyFont="1" applyFill="1" applyBorder="1" applyAlignment="1">
      <alignment horizontal="center" vertical="center"/>
    </xf>
    <xf numFmtId="49" fontId="34" fillId="5" borderId="5" xfId="0" applyNumberFormat="1" applyFont="1" applyFill="1" applyBorder="1" applyAlignment="1">
      <alignment horizontal="center" vertical="center"/>
    </xf>
    <xf numFmtId="0" fontId="34" fillId="5" borderId="5" xfId="0" applyFont="1" applyFill="1" applyBorder="1" applyAlignment="1">
      <alignment horizontal="center" vertical="center" wrapText="1"/>
    </xf>
    <xf numFmtId="0" fontId="34" fillId="5" borderId="5" xfId="0" applyFont="1" applyFill="1" applyBorder="1" applyAlignment="1">
      <alignment horizontal="left" vertical="center" wrapText="1"/>
    </xf>
    <xf numFmtId="0" fontId="35" fillId="5" borderId="1" xfId="0" applyFont="1" applyFill="1" applyBorder="1" applyAlignment="1">
      <alignment horizontal="center" vertical="center" wrapText="1"/>
    </xf>
    <xf numFmtId="4" fontId="35" fillId="5" borderId="1" xfId="0" applyNumberFormat="1" applyFont="1" applyFill="1" applyBorder="1" applyAlignment="1">
      <alignment horizontal="center" vertical="center" wrapText="1"/>
    </xf>
    <xf numFmtId="0" fontId="34" fillId="5" borderId="1" xfId="0" applyFont="1" applyFill="1" applyBorder="1" applyAlignment="1">
      <alignment horizontal="center" wrapText="1"/>
    </xf>
    <xf numFmtId="0" fontId="0" fillId="7" borderId="4" xfId="0" applyFill="1" applyBorder="1" applyAlignment="1">
      <alignment horizontal="center"/>
    </xf>
    <xf numFmtId="0" fontId="0" fillId="7" borderId="5" xfId="0" applyFill="1" applyBorder="1" applyAlignment="1">
      <alignment horizontal="center"/>
    </xf>
    <xf numFmtId="0" fontId="22" fillId="5" borderId="4"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1" xfId="0" applyFont="1" applyFill="1" applyBorder="1" applyAlignment="1">
      <alignment horizontal="center" vertical="center"/>
    </xf>
    <xf numFmtId="49" fontId="22" fillId="5" borderId="1" xfId="0" applyNumberFormat="1" applyFont="1" applyFill="1" applyBorder="1" applyAlignment="1">
      <alignment horizontal="center" vertical="center"/>
    </xf>
    <xf numFmtId="0" fontId="22" fillId="5" borderId="1" xfId="0" applyFont="1" applyFill="1" applyBorder="1" applyAlignment="1">
      <alignment horizontal="center" vertical="center" wrapText="1"/>
    </xf>
    <xf numFmtId="17" fontId="22" fillId="5" borderId="1" xfId="0" applyNumberFormat="1" applyFont="1" applyFill="1" applyBorder="1" applyAlignment="1">
      <alignment horizontal="center" vertical="center" wrapText="1"/>
    </xf>
    <xf numFmtId="4" fontId="22" fillId="5" borderId="1" xfId="0" applyNumberFormat="1" applyFont="1" applyFill="1" applyBorder="1" applyAlignment="1">
      <alignment horizontal="center" vertical="center"/>
    </xf>
    <xf numFmtId="0" fontId="28" fillId="5" borderId="1"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5" xfId="0" applyFont="1" applyFill="1" applyBorder="1" applyAlignment="1">
      <alignment horizontal="center" vertical="center" wrapText="1"/>
    </xf>
    <xf numFmtId="4" fontId="22" fillId="5" borderId="1"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4" xfId="0" applyFont="1" applyFill="1" applyBorder="1" applyAlignment="1">
      <alignment horizontal="center" vertical="center"/>
    </xf>
    <xf numFmtId="4" fontId="22" fillId="5" borderId="4" xfId="0" applyNumberFormat="1" applyFont="1" applyFill="1" applyBorder="1" applyAlignment="1">
      <alignment horizontal="center" vertical="center"/>
    </xf>
    <xf numFmtId="0" fontId="22" fillId="5" borderId="7" xfId="0" applyFont="1" applyFill="1" applyBorder="1" applyAlignment="1">
      <alignment horizontal="center" vertical="center"/>
    </xf>
    <xf numFmtId="0" fontId="22" fillId="5" borderId="5" xfId="0" applyFont="1" applyFill="1" applyBorder="1" applyAlignment="1">
      <alignment horizontal="center" vertical="center"/>
    </xf>
    <xf numFmtId="4" fontId="22" fillId="5" borderId="7" xfId="0" applyNumberFormat="1" applyFont="1" applyFill="1" applyBorder="1" applyAlignment="1">
      <alignment horizontal="center" vertical="center"/>
    </xf>
    <xf numFmtId="4" fontId="22" fillId="5" borderId="5" xfId="0" applyNumberFormat="1" applyFont="1" applyFill="1" applyBorder="1" applyAlignment="1">
      <alignment horizontal="center" vertical="center"/>
    </xf>
    <xf numFmtId="0" fontId="22" fillId="5" borderId="11" xfId="0" applyFont="1" applyFill="1" applyBorder="1" applyAlignment="1">
      <alignment horizontal="center" vertical="center"/>
    </xf>
    <xf numFmtId="0" fontId="22" fillId="5" borderId="9" xfId="0" applyFont="1" applyFill="1" applyBorder="1" applyAlignment="1">
      <alignment horizontal="center" vertical="center"/>
    </xf>
    <xf numFmtId="17" fontId="22" fillId="5" borderId="4" xfId="0" applyNumberFormat="1" applyFont="1" applyFill="1" applyBorder="1" applyAlignment="1">
      <alignment horizontal="center" vertical="center" wrapText="1"/>
    </xf>
    <xf numFmtId="17" fontId="22" fillId="5" borderId="7" xfId="0" applyNumberFormat="1" applyFont="1" applyFill="1" applyBorder="1" applyAlignment="1">
      <alignment horizontal="center" vertical="center" wrapText="1"/>
    </xf>
    <xf numFmtId="17" fontId="22" fillId="5" borderId="5" xfId="0" applyNumberFormat="1" applyFont="1" applyFill="1" applyBorder="1" applyAlignment="1">
      <alignment horizontal="center" vertical="center" wrapText="1"/>
    </xf>
    <xf numFmtId="0" fontId="27" fillId="5" borderId="4"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5" xfId="0" applyFont="1" applyFill="1" applyBorder="1" applyAlignment="1">
      <alignment horizontal="center" vertical="center"/>
    </xf>
    <xf numFmtId="0" fontId="22" fillId="5" borderId="13" xfId="0" applyFont="1" applyFill="1" applyBorder="1" applyAlignment="1">
      <alignment horizontal="center" vertical="center"/>
    </xf>
    <xf numFmtId="0" fontId="0" fillId="0" borderId="0" xfId="0" applyAlignment="1">
      <alignment horizont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2" fillId="0" borderId="3" xfId="0" applyFont="1" applyBorder="1" applyAlignment="1">
      <alignment horizontal="center"/>
    </xf>
    <xf numFmtId="4" fontId="21" fillId="4" borderId="1" xfId="0" applyNumberFormat="1" applyFont="1" applyFill="1" applyBorder="1" applyAlignment="1">
      <alignment horizontal="center" vertical="center" wrapText="1"/>
    </xf>
    <xf numFmtId="4" fontId="22" fillId="5" borderId="4" xfId="0" applyNumberFormat="1" applyFont="1" applyFill="1" applyBorder="1" applyAlignment="1">
      <alignment horizontal="center" vertical="center" wrapText="1"/>
    </xf>
    <xf numFmtId="4" fontId="22" fillId="5" borderId="7" xfId="0" applyNumberFormat="1" applyFont="1" applyFill="1" applyBorder="1" applyAlignment="1">
      <alignment horizontal="center" vertical="center" wrapText="1"/>
    </xf>
    <xf numFmtId="4" fontId="22" fillId="5" borderId="5" xfId="0" applyNumberFormat="1" applyFont="1" applyFill="1" applyBorder="1" applyAlignment="1">
      <alignment horizontal="center" vertical="center" wrapText="1"/>
    </xf>
    <xf numFmtId="49" fontId="22" fillId="5" borderId="4" xfId="0" applyNumberFormat="1" applyFont="1" applyFill="1" applyBorder="1" applyAlignment="1">
      <alignment horizontal="center" vertical="center" wrapText="1"/>
    </xf>
    <xf numFmtId="49" fontId="22" fillId="5" borderId="7" xfId="0" applyNumberFormat="1" applyFont="1" applyFill="1" applyBorder="1" applyAlignment="1">
      <alignment horizontal="center" vertical="center" wrapText="1"/>
    </xf>
    <xf numFmtId="49" fontId="22" fillId="5" borderId="5" xfId="0" applyNumberFormat="1" applyFont="1" applyFill="1" applyBorder="1" applyAlignment="1">
      <alignment horizontal="center" vertical="center" wrapText="1"/>
    </xf>
    <xf numFmtId="0" fontId="22" fillId="5" borderId="4" xfId="0" applyFont="1" applyFill="1" applyBorder="1" applyAlignment="1">
      <alignment horizontal="left" vertical="center" wrapText="1"/>
    </xf>
    <xf numFmtId="0" fontId="22" fillId="5" borderId="7" xfId="0" applyFont="1" applyFill="1" applyBorder="1" applyAlignment="1">
      <alignment horizontal="left" vertical="center"/>
    </xf>
    <xf numFmtId="0" fontId="22" fillId="5" borderId="5" xfId="0" applyFont="1" applyFill="1" applyBorder="1" applyAlignment="1">
      <alignment horizontal="left" vertical="center"/>
    </xf>
    <xf numFmtId="49" fontId="22" fillId="5" borderId="4"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xf>
    <xf numFmtId="49" fontId="22" fillId="5" borderId="5" xfId="0" applyNumberFormat="1" applyFont="1" applyFill="1" applyBorder="1" applyAlignment="1">
      <alignment horizontal="center" vertical="center"/>
    </xf>
    <xf numFmtId="0" fontId="22" fillId="5" borderId="12"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10" xfId="0" applyFont="1" applyFill="1" applyBorder="1" applyAlignment="1">
      <alignment horizontal="center" vertical="center" wrapText="1"/>
    </xf>
    <xf numFmtId="0" fontId="0" fillId="5" borderId="4" xfId="0" applyFill="1" applyBorder="1" applyAlignment="1">
      <alignment horizontal="left" vertical="top" wrapText="1"/>
    </xf>
    <xf numFmtId="0" fontId="0" fillId="5" borderId="7" xfId="0" applyFill="1" applyBorder="1" applyAlignment="1">
      <alignment horizontal="left" vertical="top" wrapText="1"/>
    </xf>
    <xf numFmtId="0" fontId="0" fillId="5" borderId="5" xfId="0" applyFill="1" applyBorder="1" applyAlignment="1">
      <alignment horizontal="left" vertical="top" wrapText="1"/>
    </xf>
    <xf numFmtId="0" fontId="0" fillId="5" borderId="1" xfId="0" applyFill="1" applyBorder="1" applyAlignment="1">
      <alignment horizontal="left" vertical="top" wrapText="1"/>
    </xf>
    <xf numFmtId="17" fontId="2" fillId="5" borderId="4" xfId="0" applyNumberFormat="1" applyFont="1" applyFill="1" applyBorder="1" applyAlignment="1">
      <alignment horizontal="left" vertical="center" wrapText="1"/>
    </xf>
    <xf numFmtId="17" fontId="2" fillId="5" borderId="7" xfId="0" applyNumberFormat="1" applyFont="1" applyFill="1" applyBorder="1" applyAlignment="1">
      <alignment horizontal="left" vertical="center" wrapText="1"/>
    </xf>
    <xf numFmtId="17" fontId="2" fillId="5" borderId="5" xfId="0" applyNumberFormat="1" applyFont="1" applyFill="1" applyBorder="1" applyAlignment="1">
      <alignment horizontal="left" vertical="center" wrapText="1"/>
    </xf>
    <xf numFmtId="0" fontId="2" fillId="5" borderId="4"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5" xfId="0" applyFont="1" applyFill="1" applyBorder="1" applyAlignment="1">
      <alignment horizontal="left" vertical="top" wrapText="1"/>
    </xf>
    <xf numFmtId="17"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5" borderId="1" xfId="0" applyFill="1" applyBorder="1" applyAlignment="1">
      <alignment horizontal="left" vertical="center" wrapText="1"/>
    </xf>
    <xf numFmtId="0" fontId="0" fillId="0" borderId="1" xfId="0" applyBorder="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4"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left" vertical="top" wrapText="1"/>
    </xf>
    <xf numFmtId="4" fontId="0" fillId="0" borderId="4" xfId="0" applyNumberFormat="1" applyBorder="1" applyAlignment="1">
      <alignment horizontal="center" vertical="center"/>
    </xf>
    <xf numFmtId="4" fontId="0" fillId="0" borderId="5" xfId="0" applyNumberFormat="1" applyBorder="1" applyAlignment="1">
      <alignment horizontal="center" vertical="center"/>
    </xf>
    <xf numFmtId="166" fontId="17" fillId="5" borderId="1"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166" fontId="11" fillId="5" borderId="4" xfId="0" applyNumberFormat="1" applyFont="1" applyFill="1" applyBorder="1" applyAlignment="1">
      <alignment horizontal="center" vertical="center"/>
    </xf>
    <xf numFmtId="166" fontId="11" fillId="5" borderId="7" xfId="0" applyNumberFormat="1" applyFont="1" applyFill="1" applyBorder="1" applyAlignment="1">
      <alignment horizontal="center" vertical="center"/>
    </xf>
    <xf numFmtId="166" fontId="11" fillId="5" borderId="5" xfId="0" applyNumberFormat="1" applyFont="1" applyFill="1" applyBorder="1" applyAlignment="1">
      <alignment horizontal="center" vertical="center"/>
    </xf>
    <xf numFmtId="165" fontId="11" fillId="5" borderId="4" xfId="0" applyNumberFormat="1" applyFont="1" applyFill="1" applyBorder="1" applyAlignment="1">
      <alignment horizontal="center" vertical="center"/>
    </xf>
    <xf numFmtId="165" fontId="11" fillId="5" borderId="7" xfId="0" applyNumberFormat="1" applyFont="1" applyFill="1" applyBorder="1" applyAlignment="1">
      <alignment horizontal="center" vertical="center"/>
    </xf>
    <xf numFmtId="165" fontId="11" fillId="5" borderId="5" xfId="0" applyNumberFormat="1" applyFont="1" applyFill="1" applyBorder="1" applyAlignment="1">
      <alignment horizontal="center" vertical="center"/>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166" fontId="11" fillId="5" borderId="4" xfId="0" applyNumberFormat="1" applyFont="1" applyFill="1" applyBorder="1" applyAlignment="1">
      <alignment horizontal="center" vertical="center" wrapText="1"/>
    </xf>
    <xf numFmtId="166" fontId="11" fillId="5" borderId="7"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166" fontId="11" fillId="5" borderId="5" xfId="0" applyNumberFormat="1" applyFont="1" applyFill="1" applyBorder="1" applyAlignment="1">
      <alignment horizontal="center" vertical="center" wrapText="1"/>
    </xf>
    <xf numFmtId="165" fontId="11" fillId="5" borderId="5"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0" fontId="11" fillId="5" borderId="4" xfId="0" applyFont="1" applyFill="1" applyBorder="1" applyAlignment="1">
      <alignment horizontal="center" wrapText="1"/>
    </xf>
    <xf numFmtId="0" fontId="11" fillId="5" borderId="7" xfId="0" applyFont="1" applyFill="1" applyBorder="1" applyAlignment="1">
      <alignment horizontal="center" wrapText="1"/>
    </xf>
    <xf numFmtId="0" fontId="11" fillId="5" borderId="5" xfId="0" applyFont="1" applyFill="1" applyBorder="1" applyAlignment="1">
      <alignment horizontal="center" wrapText="1"/>
    </xf>
    <xf numFmtId="17" fontId="11" fillId="5" borderId="4" xfId="0" applyNumberFormat="1" applyFont="1" applyFill="1" applyBorder="1" applyAlignment="1">
      <alignment horizontal="center" vertical="center" wrapText="1"/>
    </xf>
    <xf numFmtId="17" fontId="11" fillId="5" borderId="7" xfId="0" applyNumberFormat="1" applyFont="1" applyFill="1" applyBorder="1" applyAlignment="1">
      <alignment horizontal="center" vertical="center" wrapText="1"/>
    </xf>
    <xf numFmtId="17" fontId="11" fillId="5" borderId="5" xfId="0" applyNumberFormat="1"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4" fontId="11" fillId="5" borderId="11" xfId="0" applyNumberFormat="1" applyFont="1" applyFill="1" applyBorder="1" applyAlignment="1">
      <alignment horizontal="center" vertical="center" wrapText="1"/>
    </xf>
    <xf numFmtId="4" fontId="11" fillId="5" borderId="13" xfId="0" applyNumberFormat="1" applyFont="1" applyFill="1" applyBorder="1" applyAlignment="1">
      <alignment horizontal="center" vertical="center" wrapText="1"/>
    </xf>
    <xf numFmtId="0" fontId="11" fillId="5" borderId="1" xfId="0" applyFont="1" applyFill="1" applyBorder="1"/>
    <xf numFmtId="165" fontId="11" fillId="5" borderId="1" xfId="0" applyNumberFormat="1" applyFont="1" applyFill="1" applyBorder="1" applyAlignment="1">
      <alignment horizontal="center" vertical="center"/>
    </xf>
    <xf numFmtId="49" fontId="11" fillId="5" borderId="1" xfId="0" applyNumberFormat="1" applyFont="1" applyFill="1" applyBorder="1" applyAlignment="1">
      <alignment horizontal="center" vertical="center" wrapText="1"/>
    </xf>
    <xf numFmtId="17" fontId="11" fillId="5" borderId="4" xfId="0" applyNumberFormat="1" applyFont="1" applyFill="1" applyBorder="1" applyAlignment="1">
      <alignment horizontal="center" vertical="center"/>
    </xf>
    <xf numFmtId="17" fontId="11" fillId="5" borderId="7" xfId="0" applyNumberFormat="1" applyFont="1" applyFill="1" applyBorder="1" applyAlignment="1">
      <alignment horizontal="center" vertical="center"/>
    </xf>
    <xf numFmtId="17" fontId="11" fillId="5" borderId="5" xfId="0" applyNumberFormat="1" applyFont="1" applyFill="1" applyBorder="1" applyAlignment="1">
      <alignment horizontal="center" vertical="center"/>
    </xf>
    <xf numFmtId="49" fontId="11" fillId="5" borderId="4"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0" fontId="11" fillId="5" borderId="17"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2" xfId="0" applyFont="1" applyFill="1" applyBorder="1" applyAlignment="1">
      <alignment horizontal="center" vertical="center"/>
    </xf>
    <xf numFmtId="49" fontId="11" fillId="5" borderId="7" xfId="0" applyNumberFormat="1" applyFont="1" applyFill="1" applyBorder="1" applyAlignment="1">
      <alignment horizontal="center" vertical="center" wrapText="1"/>
    </xf>
    <xf numFmtId="165" fontId="11" fillId="5" borderId="1" xfId="0" applyNumberFormat="1" applyFont="1" applyFill="1" applyBorder="1" applyAlignment="1">
      <alignment horizontal="left" vertical="center"/>
    </xf>
    <xf numFmtId="0" fontId="11" fillId="5" borderId="1" xfId="0" applyFont="1" applyFill="1" applyBorder="1" applyAlignment="1">
      <alignment vertical="center"/>
    </xf>
    <xf numFmtId="0" fontId="11" fillId="5" borderId="1" xfId="0" applyFont="1" applyFill="1" applyBorder="1" applyAlignment="1">
      <alignment horizontal="left" vertical="center"/>
    </xf>
    <xf numFmtId="0" fontId="0" fillId="5" borderId="0" xfId="0" applyFill="1" applyAlignment="1">
      <alignment horizontal="center" wrapText="1"/>
    </xf>
    <xf numFmtId="0" fontId="0" fillId="5" borderId="13" xfId="0" applyFill="1" applyBorder="1" applyAlignment="1">
      <alignment horizontal="center" wrapText="1"/>
    </xf>
    <xf numFmtId="4" fontId="11" fillId="5" borderId="4" xfId="0" applyNumberFormat="1" applyFont="1" applyFill="1" applyBorder="1" applyAlignment="1">
      <alignment horizontal="center" vertical="center" wrapText="1"/>
    </xf>
    <xf numFmtId="4" fontId="11" fillId="5" borderId="7" xfId="0" applyNumberFormat="1" applyFont="1" applyFill="1" applyBorder="1" applyAlignment="1">
      <alignment horizontal="center" vertical="center" wrapText="1"/>
    </xf>
    <xf numFmtId="4" fontId="11" fillId="5" borderId="5" xfId="0" applyNumberFormat="1"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3" xfId="0" applyFont="1" applyFill="1" applyBorder="1" applyAlignment="1">
      <alignment horizontal="center" vertical="center" wrapText="1"/>
    </xf>
    <xf numFmtId="4" fontId="11" fillId="5" borderId="4" xfId="0" applyNumberFormat="1" applyFont="1" applyFill="1" applyBorder="1" applyAlignment="1">
      <alignment horizontal="center" vertical="center"/>
    </xf>
    <xf numFmtId="4" fontId="11" fillId="5" borderId="7" xfId="0" applyNumberFormat="1" applyFont="1" applyFill="1" applyBorder="1" applyAlignment="1">
      <alignment horizontal="center" vertical="center"/>
    </xf>
    <xf numFmtId="4" fontId="11" fillId="5" borderId="5" xfId="0" applyNumberFormat="1" applyFont="1" applyFill="1" applyBorder="1" applyAlignment="1">
      <alignment horizontal="center" vertical="center"/>
    </xf>
    <xf numFmtId="0" fontId="11" fillId="5" borderId="1" xfId="0" applyFont="1" applyFill="1" applyBorder="1" applyAlignment="1">
      <alignment horizontal="center"/>
    </xf>
    <xf numFmtId="4" fontId="11" fillId="5"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shrinkToFit="1"/>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 fontId="10" fillId="4" borderId="3" xfId="0" applyNumberFormat="1" applyFont="1" applyFill="1" applyBorder="1" applyAlignment="1">
      <alignment horizontal="center" vertical="center" wrapText="1"/>
    </xf>
    <xf numFmtId="170" fontId="2" fillId="5" borderId="1" xfId="0" applyNumberFormat="1" applyFont="1" applyFill="1" applyBorder="1" applyAlignment="1">
      <alignment horizontal="center" vertical="center" wrapText="1"/>
    </xf>
  </cellXfs>
  <cellStyles count="19">
    <cellStyle name="Dziesiętny 2" xfId="10" xr:uid="{00000000-0005-0000-0000-000000000000}"/>
    <cellStyle name="Dziesiętny 2 2" xfId="16" xr:uid="{00000000-0005-0000-0000-000001000000}"/>
    <cellStyle name="Dziesiętny 3" xfId="17" xr:uid="{00000000-0005-0000-0000-000002000000}"/>
    <cellStyle name="Dziesiętny 4" xfId="18" xr:uid="{00000000-0005-0000-0000-000003000000}"/>
    <cellStyle name="Excel Built-in Bad" xfId="4" xr:uid="{00000000-0005-0000-0000-000004000000}"/>
    <cellStyle name="Excel Built-in Normal" xfId="2" xr:uid="{00000000-0005-0000-0000-000005000000}"/>
    <cellStyle name="Neutralny 2" xfId="14" xr:uid="{00000000-0005-0000-0000-000006000000}"/>
    <cellStyle name="Normalny" xfId="0" builtinId="0"/>
    <cellStyle name="Normalny 2" xfId="3" xr:uid="{00000000-0005-0000-0000-000008000000}"/>
    <cellStyle name="Normalny 2 2" xfId="13" xr:uid="{00000000-0005-0000-0000-000009000000}"/>
    <cellStyle name="Normalny 2 3" xfId="12" xr:uid="{00000000-0005-0000-0000-00000A000000}"/>
    <cellStyle name="Normalny 3" xfId="6" xr:uid="{00000000-0005-0000-0000-00000B000000}"/>
    <cellStyle name="Normalny 3 2" xfId="11" xr:uid="{00000000-0005-0000-0000-00000C000000}"/>
    <cellStyle name="Normalny 4" xfId="7" xr:uid="{00000000-0005-0000-0000-00000D000000}"/>
    <cellStyle name="Normalny 6" xfId="9" xr:uid="{00000000-0005-0000-0000-00000E000000}"/>
    <cellStyle name="Walutowy 2" xfId="1" xr:uid="{00000000-0005-0000-0000-00000F000000}"/>
    <cellStyle name="Walutowy 2 2" xfId="15" xr:uid="{00000000-0005-0000-0000-000010000000}"/>
    <cellStyle name="Walutowy 2 3" xfId="8" xr:uid="{00000000-0005-0000-0000-000011000000}"/>
    <cellStyle name="Zły 2" xfId="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5"/>
  <sheetViews>
    <sheetView zoomScale="110" zoomScaleNormal="110" workbookViewId="0">
      <selection activeCell="K16" sqref="K16"/>
    </sheetView>
  </sheetViews>
  <sheetFormatPr defaultColWidth="9.140625" defaultRowHeight="15" x14ac:dyDescent="0.25"/>
  <cols>
    <col min="1" max="1" width="9.140625" style="1" customWidth="1"/>
    <col min="2" max="2" width="27.28515625" style="1" customWidth="1"/>
    <col min="3" max="3" width="17.85546875" style="1" customWidth="1"/>
    <col min="4" max="4" width="15.140625" style="1" customWidth="1"/>
    <col min="5" max="6" width="11.85546875" style="1" bestFit="1" customWidth="1"/>
    <col min="7" max="7" width="9.85546875" style="1" bestFit="1" customWidth="1"/>
    <col min="8" max="8" width="12.85546875" style="1" bestFit="1" customWidth="1"/>
    <col min="9" max="16384" width="9.140625" style="1"/>
  </cols>
  <sheetData>
    <row r="2" spans="2:7" x14ac:dyDescent="0.25">
      <c r="B2" s="150"/>
      <c r="C2" s="150"/>
      <c r="D2" s="150"/>
    </row>
    <row r="3" spans="2:7" x14ac:dyDescent="0.25">
      <c r="B3" s="150" t="s">
        <v>3557</v>
      </c>
      <c r="C3" s="150"/>
      <c r="D3" s="150"/>
    </row>
    <row r="4" spans="2:7" s="150" customFormat="1" x14ac:dyDescent="0.25">
      <c r="B4" s="150" t="s">
        <v>3558</v>
      </c>
    </row>
    <row r="5" spans="2:7" x14ac:dyDescent="0.25">
      <c r="B5" s="150"/>
      <c r="C5" s="150"/>
      <c r="D5" s="150"/>
    </row>
    <row r="6" spans="2:7" x14ac:dyDescent="0.25">
      <c r="B6" s="369"/>
      <c r="C6" s="369" t="s">
        <v>2736</v>
      </c>
      <c r="D6" s="369"/>
    </row>
    <row r="7" spans="2:7" x14ac:dyDescent="0.25">
      <c r="B7" s="369"/>
      <c r="C7" s="162" t="s">
        <v>2718</v>
      </c>
      <c r="D7" s="163" t="s">
        <v>0</v>
      </c>
    </row>
    <row r="8" spans="2:7" x14ac:dyDescent="0.25">
      <c r="B8" s="164" t="s">
        <v>2719</v>
      </c>
      <c r="C8" s="142">
        <v>14</v>
      </c>
      <c r="D8" s="165">
        <f>'Dolnośląska JR'!P82+'Dolnośląska JR'!Q82</f>
        <v>774135.8600000001</v>
      </c>
      <c r="E8" s="151"/>
      <c r="F8" s="151"/>
      <c r="G8" s="151"/>
    </row>
    <row r="9" spans="2:7" x14ac:dyDescent="0.25">
      <c r="B9" s="164" t="s">
        <v>2720</v>
      </c>
      <c r="C9" s="142">
        <v>20</v>
      </c>
      <c r="D9" s="165">
        <f>'Kujawsko-pomorska JR'!O53+'Kujawsko-pomorska JR'!P53</f>
        <v>880167.32000000007</v>
      </c>
      <c r="E9" s="151"/>
      <c r="F9" s="151"/>
      <c r="G9" s="151"/>
    </row>
    <row r="10" spans="2:7" x14ac:dyDescent="0.25">
      <c r="B10" s="164" t="s">
        <v>2721</v>
      </c>
      <c r="C10" s="223">
        <v>34</v>
      </c>
      <c r="D10" s="226">
        <f>'Lubelska JR'!P149+'Lubelska JR'!Q149</f>
        <v>1181976.23</v>
      </c>
      <c r="E10" s="151"/>
      <c r="G10" s="151"/>
    </row>
    <row r="11" spans="2:7" x14ac:dyDescent="0.25">
      <c r="B11" s="164" t="s">
        <v>2722</v>
      </c>
      <c r="C11" s="140">
        <v>33</v>
      </c>
      <c r="D11" s="161">
        <f>'Lubuska JR'!O44+'Lubuska JR'!P44</f>
        <v>683806.58</v>
      </c>
      <c r="E11" s="151"/>
      <c r="F11" s="151"/>
      <c r="G11" s="151"/>
    </row>
    <row r="12" spans="2:7" x14ac:dyDescent="0.25">
      <c r="B12" s="164" t="s">
        <v>2723</v>
      </c>
      <c r="C12" s="223">
        <v>16</v>
      </c>
      <c r="D12" s="224">
        <f>'Łódzka JR'!P52+'Łódzka JR'!Q52</f>
        <v>803304.85999999987</v>
      </c>
      <c r="E12" s="151"/>
      <c r="G12" s="151"/>
    </row>
    <row r="13" spans="2:7" x14ac:dyDescent="0.25">
      <c r="B13" s="164" t="s">
        <v>2724</v>
      </c>
      <c r="C13" s="205">
        <v>36</v>
      </c>
      <c r="D13" s="206">
        <f>'Małopolska JR'!N109+'Małopolska JR'!O109</f>
        <v>2170678.16</v>
      </c>
      <c r="E13" s="151"/>
      <c r="G13" s="151"/>
    </row>
    <row r="14" spans="2:7" x14ac:dyDescent="0.25">
      <c r="B14" s="164" t="s">
        <v>2725</v>
      </c>
      <c r="C14" s="140">
        <v>54</v>
      </c>
      <c r="D14" s="161">
        <f>'Mazowiecka JR'!O176+'Mazowiecka JR'!P176</f>
        <v>2197627.3199999998</v>
      </c>
      <c r="E14" s="151"/>
      <c r="F14" s="151"/>
      <c r="G14" s="151"/>
    </row>
    <row r="15" spans="2:7" x14ac:dyDescent="0.25">
      <c r="B15" s="164" t="s">
        <v>2726</v>
      </c>
      <c r="C15" s="140">
        <v>23</v>
      </c>
      <c r="D15" s="166">
        <f>'Opolska JR'!O111+'Opolska JR'!P111</f>
        <v>582544.10999999987</v>
      </c>
      <c r="E15" s="151"/>
      <c r="F15" s="151"/>
      <c r="G15" s="151"/>
    </row>
    <row r="16" spans="2:7" x14ac:dyDescent="0.25">
      <c r="B16" s="164" t="s">
        <v>2727</v>
      </c>
      <c r="C16" s="97">
        <v>45</v>
      </c>
      <c r="D16" s="166">
        <f>'Podkarpacka JR'!O56+'Podkarpacka JR'!P56</f>
        <v>2185673.9299999997</v>
      </c>
      <c r="E16" s="151"/>
      <c r="F16" s="151"/>
      <c r="G16" s="151"/>
    </row>
    <row r="17" spans="2:7" x14ac:dyDescent="0.25">
      <c r="B17" s="164" t="s">
        <v>2728</v>
      </c>
      <c r="C17" s="140">
        <v>26</v>
      </c>
      <c r="D17" s="166">
        <f>'Podlaska JR'!M37+'Podlaska JR'!N37</f>
        <v>1015922.71</v>
      </c>
      <c r="E17" s="151"/>
      <c r="F17" s="151"/>
      <c r="G17" s="151"/>
    </row>
    <row r="18" spans="2:7" x14ac:dyDescent="0.25">
      <c r="B18" s="164" t="s">
        <v>2729</v>
      </c>
      <c r="C18" s="140">
        <v>31</v>
      </c>
      <c r="D18" s="166">
        <f>'Pomorska JR'!N136+'Pomorska JR'!O136</f>
        <v>1176696.4499999997</v>
      </c>
      <c r="E18" s="151"/>
      <c r="F18" s="151"/>
      <c r="G18" s="151"/>
    </row>
    <row r="19" spans="2:7" x14ac:dyDescent="0.25">
      <c r="B19" s="164" t="s">
        <v>2730</v>
      </c>
      <c r="C19" s="140">
        <v>23</v>
      </c>
      <c r="D19" s="161">
        <f>'Śląska JR'!N40+'Śląska JR'!O40</f>
        <v>708091.27</v>
      </c>
      <c r="E19" s="151"/>
      <c r="F19" s="151"/>
      <c r="G19" s="151"/>
    </row>
    <row r="20" spans="2:7" x14ac:dyDescent="0.25">
      <c r="B20" s="164" t="s">
        <v>2731</v>
      </c>
      <c r="C20" s="140">
        <v>32</v>
      </c>
      <c r="D20" s="166">
        <f>'Świętokrzyska JR'!N43+'Świętokrzyska JR'!O43</f>
        <v>1065366.6299999999</v>
      </c>
      <c r="E20" s="151"/>
      <c r="F20" s="151"/>
      <c r="G20" s="151"/>
    </row>
    <row r="21" spans="2:7" x14ac:dyDescent="0.25">
      <c r="B21" s="164" t="s">
        <v>2732</v>
      </c>
      <c r="C21" s="140">
        <v>46</v>
      </c>
      <c r="D21" s="166">
        <f>'Warmińsko-mazurska JR'!O57+'Warmińsko-mazurska JR'!P57</f>
        <v>2634196.86</v>
      </c>
      <c r="E21" s="151"/>
      <c r="F21" s="151"/>
      <c r="G21" s="151"/>
    </row>
    <row r="22" spans="2:7" x14ac:dyDescent="0.25">
      <c r="B22" s="164" t="s">
        <v>2733</v>
      </c>
      <c r="C22" s="140">
        <v>63</v>
      </c>
      <c r="D22" s="161">
        <f>'Wielkopolska JR'!N268+'Wielkopolska JR'!O268</f>
        <v>1780369.4999999995</v>
      </c>
      <c r="E22" s="151"/>
      <c r="F22" s="151"/>
      <c r="G22" s="151"/>
    </row>
    <row r="23" spans="2:7" x14ac:dyDescent="0.25">
      <c r="B23" s="164" t="s">
        <v>2734</v>
      </c>
      <c r="C23" s="140">
        <v>33</v>
      </c>
      <c r="D23" s="161">
        <f>'Zachodniopomorska JR'!N44+'Zachodniopomorska JR'!O44</f>
        <v>715781.72</v>
      </c>
      <c r="E23" s="151"/>
      <c r="F23" s="151"/>
      <c r="G23" s="151"/>
    </row>
    <row r="24" spans="2:7" ht="26.25" customHeight="1" x14ac:dyDescent="0.25">
      <c r="B24" s="167" t="s">
        <v>2735</v>
      </c>
      <c r="C24" s="140">
        <v>40</v>
      </c>
      <c r="D24" s="161">
        <f>'CDR (JC)'!O129+'CDR (JC)'!P129</f>
        <v>8022174.0899999989</v>
      </c>
      <c r="E24" s="151"/>
    </row>
    <row r="25" spans="2:7" x14ac:dyDescent="0.25">
      <c r="B25" s="168" t="s">
        <v>2736</v>
      </c>
      <c r="C25" s="169">
        <f>SUM(C8:C24)</f>
        <v>569</v>
      </c>
      <c r="D25" s="170">
        <f>SUM(D8:D24)</f>
        <v>28578513.599999994</v>
      </c>
    </row>
  </sheetData>
  <mergeCells count="2">
    <mergeCell ref="B6:B7"/>
    <mergeCell ref="C6:D6"/>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56"/>
  <sheetViews>
    <sheetView topLeftCell="A51" zoomScale="60" zoomScaleNormal="60" workbookViewId="0">
      <selection activeCell="P51" sqref="P15:P51"/>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6" t="s">
        <v>3567</v>
      </c>
    </row>
    <row r="4" spans="1:19" s="8"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19" s="8" customFormat="1" x14ac:dyDescent="0.2">
      <c r="A5" s="407"/>
      <c r="B5" s="405"/>
      <c r="C5" s="405"/>
      <c r="D5" s="405"/>
      <c r="E5" s="407"/>
      <c r="F5" s="407"/>
      <c r="G5" s="407"/>
      <c r="H5" s="9" t="s">
        <v>15</v>
      </c>
      <c r="I5" s="9" t="s">
        <v>16</v>
      </c>
      <c r="J5" s="407"/>
      <c r="K5" s="10">
        <v>2020</v>
      </c>
      <c r="L5" s="10">
        <v>2021</v>
      </c>
      <c r="M5" s="11">
        <v>2020</v>
      </c>
      <c r="N5" s="11">
        <v>2021</v>
      </c>
      <c r="O5" s="11">
        <v>2020</v>
      </c>
      <c r="P5" s="11">
        <v>2021</v>
      </c>
      <c r="Q5" s="407"/>
      <c r="R5" s="405"/>
      <c r="S5" s="7"/>
    </row>
    <row r="6" spans="1:19" s="8" customFormat="1" x14ac:dyDescent="0.2">
      <c r="A6" s="12" t="s">
        <v>17</v>
      </c>
      <c r="B6" s="9" t="s">
        <v>18</v>
      </c>
      <c r="C6" s="9" t="s">
        <v>19</v>
      </c>
      <c r="D6" s="9" t="s">
        <v>20</v>
      </c>
      <c r="E6" s="12" t="s">
        <v>21</v>
      </c>
      <c r="F6" s="12" t="s">
        <v>22</v>
      </c>
      <c r="G6" s="12" t="s">
        <v>23</v>
      </c>
      <c r="H6" s="9" t="s">
        <v>24</v>
      </c>
      <c r="I6" s="9" t="s">
        <v>25</v>
      </c>
      <c r="J6" s="12" t="s">
        <v>26</v>
      </c>
      <c r="K6" s="10" t="s">
        <v>27</v>
      </c>
      <c r="L6" s="10" t="s">
        <v>28</v>
      </c>
      <c r="M6" s="13" t="s">
        <v>29</v>
      </c>
      <c r="N6" s="13" t="s">
        <v>30</v>
      </c>
      <c r="O6" s="13" t="s">
        <v>31</v>
      </c>
      <c r="P6" s="13" t="s">
        <v>32</v>
      </c>
      <c r="Q6" s="12" t="s">
        <v>33</v>
      </c>
      <c r="R6" s="9" t="s">
        <v>34</v>
      </c>
      <c r="S6" s="7"/>
    </row>
    <row r="7" spans="1:19" ht="210" x14ac:dyDescent="0.25">
      <c r="A7" s="4">
        <v>1</v>
      </c>
      <c r="B7" s="37">
        <v>1</v>
      </c>
      <c r="C7" s="4">
        <v>1</v>
      </c>
      <c r="D7" s="37">
        <v>3</v>
      </c>
      <c r="E7" s="37" t="s">
        <v>529</v>
      </c>
      <c r="F7" s="37" t="s">
        <v>530</v>
      </c>
      <c r="G7" s="37" t="s">
        <v>1067</v>
      </c>
      <c r="H7" s="37" t="s">
        <v>1075</v>
      </c>
      <c r="I7" s="69" t="s">
        <v>531</v>
      </c>
      <c r="J7" s="37" t="s">
        <v>532</v>
      </c>
      <c r="K7" s="73" t="s">
        <v>58</v>
      </c>
      <c r="L7" s="73"/>
      <c r="M7" s="56">
        <v>115994.88</v>
      </c>
      <c r="N7" s="4"/>
      <c r="O7" s="56">
        <v>115994.88</v>
      </c>
      <c r="P7" s="56"/>
      <c r="Q7" s="37" t="s">
        <v>533</v>
      </c>
      <c r="R7" s="37" t="s">
        <v>534</v>
      </c>
    </row>
    <row r="8" spans="1:19" ht="106.5" customHeight="1" x14ac:dyDescent="0.25">
      <c r="A8" s="4">
        <v>2</v>
      </c>
      <c r="B8" s="4">
        <v>1</v>
      </c>
      <c r="C8" s="4">
        <v>1</v>
      </c>
      <c r="D8" s="37">
        <v>3</v>
      </c>
      <c r="E8" s="37" t="s">
        <v>535</v>
      </c>
      <c r="F8" s="37" t="s">
        <v>536</v>
      </c>
      <c r="G8" s="37" t="s">
        <v>125</v>
      </c>
      <c r="H8" s="37" t="s">
        <v>537</v>
      </c>
      <c r="I8" s="69" t="s">
        <v>215</v>
      </c>
      <c r="J8" s="37" t="s">
        <v>538</v>
      </c>
      <c r="K8" s="73" t="s">
        <v>58</v>
      </c>
      <c r="L8" s="73"/>
      <c r="M8" s="56">
        <v>60480</v>
      </c>
      <c r="N8" s="4"/>
      <c r="O8" s="56">
        <v>60480</v>
      </c>
      <c r="P8" s="56"/>
      <c r="Q8" s="37" t="s">
        <v>539</v>
      </c>
      <c r="R8" s="37" t="s">
        <v>540</v>
      </c>
    </row>
    <row r="9" spans="1:19" ht="285" x14ac:dyDescent="0.25">
      <c r="A9" s="4">
        <v>3</v>
      </c>
      <c r="B9" s="4">
        <v>1</v>
      </c>
      <c r="C9" s="4">
        <v>1</v>
      </c>
      <c r="D9" s="37">
        <v>6</v>
      </c>
      <c r="E9" s="37" t="s">
        <v>541</v>
      </c>
      <c r="F9" s="71" t="s">
        <v>542</v>
      </c>
      <c r="G9" s="37" t="s">
        <v>1052</v>
      </c>
      <c r="H9" s="37" t="s">
        <v>543</v>
      </c>
      <c r="I9" s="69" t="s">
        <v>544</v>
      </c>
      <c r="J9" s="37" t="s">
        <v>1053</v>
      </c>
      <c r="K9" s="73" t="s">
        <v>54</v>
      </c>
      <c r="L9" s="73"/>
      <c r="M9" s="56">
        <v>76169.039999999994</v>
      </c>
      <c r="N9" s="4"/>
      <c r="O9" s="56">
        <v>68405.100000000006</v>
      </c>
      <c r="P9" s="56"/>
      <c r="Q9" s="37" t="s">
        <v>545</v>
      </c>
      <c r="R9" s="37" t="s">
        <v>546</v>
      </c>
    </row>
    <row r="10" spans="1:19" ht="105" x14ac:dyDescent="0.25">
      <c r="A10" s="37">
        <v>4</v>
      </c>
      <c r="B10" s="37">
        <v>1</v>
      </c>
      <c r="C10" s="37">
        <v>1</v>
      </c>
      <c r="D10" s="37">
        <v>6</v>
      </c>
      <c r="E10" s="37" t="s">
        <v>547</v>
      </c>
      <c r="F10" s="37" t="s">
        <v>548</v>
      </c>
      <c r="G10" s="37" t="s">
        <v>1054</v>
      </c>
      <c r="H10" s="37" t="s">
        <v>549</v>
      </c>
      <c r="I10" s="37" t="s">
        <v>550</v>
      </c>
      <c r="J10" s="37" t="s">
        <v>1055</v>
      </c>
      <c r="K10" s="4" t="s">
        <v>58</v>
      </c>
      <c r="L10" s="73"/>
      <c r="M10" s="68">
        <v>57700</v>
      </c>
      <c r="N10" s="74"/>
      <c r="O10" s="68">
        <v>51825</v>
      </c>
      <c r="P10" s="74"/>
      <c r="Q10" s="37" t="s">
        <v>551</v>
      </c>
      <c r="R10" s="37" t="s">
        <v>552</v>
      </c>
    </row>
    <row r="11" spans="1:19" ht="240" x14ac:dyDescent="0.25">
      <c r="A11" s="4">
        <v>5</v>
      </c>
      <c r="B11" s="37">
        <v>2</v>
      </c>
      <c r="C11" s="4">
        <v>1</v>
      </c>
      <c r="D11" s="37">
        <v>6</v>
      </c>
      <c r="E11" s="71" t="s">
        <v>553</v>
      </c>
      <c r="F11" s="71" t="s">
        <v>554</v>
      </c>
      <c r="G11" s="37" t="s">
        <v>1056</v>
      </c>
      <c r="H11" s="37" t="s">
        <v>1057</v>
      </c>
      <c r="I11" s="69" t="s">
        <v>555</v>
      </c>
      <c r="J11" s="37" t="s">
        <v>556</v>
      </c>
      <c r="K11" s="73" t="s">
        <v>557</v>
      </c>
      <c r="L11" s="73"/>
      <c r="M11" s="56">
        <v>38346.57</v>
      </c>
      <c r="N11" s="4"/>
      <c r="O11" s="56">
        <v>32934.57</v>
      </c>
      <c r="P11" s="56"/>
      <c r="Q11" s="37" t="s">
        <v>558</v>
      </c>
      <c r="R11" s="37" t="s">
        <v>1076</v>
      </c>
    </row>
    <row r="12" spans="1:19" ht="150" x14ac:dyDescent="0.25">
      <c r="A12" s="4">
        <v>6</v>
      </c>
      <c r="B12" s="4">
        <v>1</v>
      </c>
      <c r="C12" s="4">
        <v>1</v>
      </c>
      <c r="D12" s="37">
        <v>6</v>
      </c>
      <c r="E12" s="37" t="s">
        <v>559</v>
      </c>
      <c r="F12" s="37" t="s">
        <v>1058</v>
      </c>
      <c r="G12" s="37" t="s">
        <v>560</v>
      </c>
      <c r="H12" s="37" t="s">
        <v>561</v>
      </c>
      <c r="I12" s="69" t="s">
        <v>562</v>
      </c>
      <c r="J12" s="37" t="s">
        <v>1059</v>
      </c>
      <c r="K12" s="73" t="s">
        <v>58</v>
      </c>
      <c r="L12" s="73"/>
      <c r="M12" s="56">
        <v>61040.88</v>
      </c>
      <c r="N12" s="4"/>
      <c r="O12" s="56">
        <v>60260.88</v>
      </c>
      <c r="P12" s="56"/>
      <c r="Q12" s="37" t="s">
        <v>545</v>
      </c>
      <c r="R12" s="37" t="s">
        <v>1060</v>
      </c>
    </row>
    <row r="13" spans="1:19" ht="90" x14ac:dyDescent="0.25">
      <c r="A13" s="37">
        <v>7</v>
      </c>
      <c r="B13" s="37">
        <v>6</v>
      </c>
      <c r="C13" s="37">
        <v>1</v>
      </c>
      <c r="D13" s="37">
        <v>6</v>
      </c>
      <c r="E13" s="37" t="s">
        <v>563</v>
      </c>
      <c r="F13" s="37" t="s">
        <v>564</v>
      </c>
      <c r="G13" s="37" t="s">
        <v>1061</v>
      </c>
      <c r="H13" s="37" t="s">
        <v>1062</v>
      </c>
      <c r="I13" s="4" t="s">
        <v>565</v>
      </c>
      <c r="J13" s="37" t="s">
        <v>1063</v>
      </c>
      <c r="K13" s="4" t="s">
        <v>58</v>
      </c>
      <c r="L13" s="73"/>
      <c r="M13" s="68">
        <v>30918.98</v>
      </c>
      <c r="N13" s="74"/>
      <c r="O13" s="68">
        <v>27718.98</v>
      </c>
      <c r="P13" s="74"/>
      <c r="Q13" s="37" t="s">
        <v>558</v>
      </c>
      <c r="R13" s="37" t="s">
        <v>1076</v>
      </c>
    </row>
    <row r="14" spans="1:19" ht="60" x14ac:dyDescent="0.25">
      <c r="A14" s="4">
        <v>8</v>
      </c>
      <c r="B14" s="37">
        <v>1</v>
      </c>
      <c r="C14" s="4">
        <v>1</v>
      </c>
      <c r="D14" s="37">
        <v>6</v>
      </c>
      <c r="E14" s="37" t="s">
        <v>566</v>
      </c>
      <c r="F14" s="37" t="s">
        <v>1064</v>
      </c>
      <c r="G14" s="37" t="s">
        <v>65</v>
      </c>
      <c r="H14" s="37" t="s">
        <v>567</v>
      </c>
      <c r="I14" s="69" t="s">
        <v>568</v>
      </c>
      <c r="J14" s="37" t="s">
        <v>1065</v>
      </c>
      <c r="K14" s="73" t="s">
        <v>569</v>
      </c>
      <c r="L14" s="73"/>
      <c r="M14" s="56">
        <v>93600</v>
      </c>
      <c r="N14" s="4"/>
      <c r="O14" s="56">
        <v>93600</v>
      </c>
      <c r="P14" s="56"/>
      <c r="Q14" s="37" t="s">
        <v>570</v>
      </c>
      <c r="R14" s="37" t="s">
        <v>571</v>
      </c>
    </row>
    <row r="15" spans="1:19" ht="120" x14ac:dyDescent="0.25">
      <c r="A15" s="4">
        <v>9</v>
      </c>
      <c r="B15" s="4">
        <v>6</v>
      </c>
      <c r="C15" s="4">
        <v>1</v>
      </c>
      <c r="D15" s="37">
        <v>6</v>
      </c>
      <c r="E15" s="37" t="s">
        <v>572</v>
      </c>
      <c r="F15" s="37" t="s">
        <v>1066</v>
      </c>
      <c r="G15" s="37" t="s">
        <v>1067</v>
      </c>
      <c r="H15" s="37" t="s">
        <v>1068</v>
      </c>
      <c r="I15" s="37" t="s">
        <v>573</v>
      </c>
      <c r="J15" s="37" t="s">
        <v>574</v>
      </c>
      <c r="K15" s="4" t="s">
        <v>58</v>
      </c>
      <c r="L15" s="73"/>
      <c r="M15" s="56">
        <v>95800</v>
      </c>
      <c r="N15" s="4"/>
      <c r="O15" s="56">
        <v>95800</v>
      </c>
      <c r="P15" s="56"/>
      <c r="Q15" s="37" t="s">
        <v>575</v>
      </c>
      <c r="R15" s="75" t="s">
        <v>576</v>
      </c>
    </row>
    <row r="16" spans="1:19" ht="168.75" customHeight="1" x14ac:dyDescent="0.25">
      <c r="A16" s="4">
        <v>10</v>
      </c>
      <c r="B16" s="4">
        <v>2</v>
      </c>
      <c r="C16" s="4">
        <v>3</v>
      </c>
      <c r="D16" s="37">
        <v>10</v>
      </c>
      <c r="E16" s="37" t="s">
        <v>577</v>
      </c>
      <c r="F16" s="37" t="s">
        <v>1069</v>
      </c>
      <c r="G16" s="37" t="s">
        <v>578</v>
      </c>
      <c r="H16" s="37" t="s">
        <v>1070</v>
      </c>
      <c r="I16" s="69" t="s">
        <v>579</v>
      </c>
      <c r="J16" s="37" t="s">
        <v>580</v>
      </c>
      <c r="K16" s="73" t="s">
        <v>58</v>
      </c>
      <c r="L16" s="73"/>
      <c r="M16" s="56">
        <v>23565.29</v>
      </c>
      <c r="N16" s="4"/>
      <c r="O16" s="56">
        <v>19965.29</v>
      </c>
      <c r="P16" s="56"/>
      <c r="Q16" s="37" t="s">
        <v>558</v>
      </c>
      <c r="R16" s="37" t="s">
        <v>1076</v>
      </c>
    </row>
    <row r="17" spans="1:19" ht="135" x14ac:dyDescent="0.25">
      <c r="A17" s="4">
        <v>11</v>
      </c>
      <c r="B17" s="37">
        <v>6</v>
      </c>
      <c r="C17" s="4">
        <v>5</v>
      </c>
      <c r="D17" s="37">
        <v>11</v>
      </c>
      <c r="E17" s="37" t="s">
        <v>581</v>
      </c>
      <c r="F17" s="37" t="s">
        <v>582</v>
      </c>
      <c r="G17" s="37" t="s">
        <v>583</v>
      </c>
      <c r="H17" s="37" t="s">
        <v>1071</v>
      </c>
      <c r="I17" s="69" t="s">
        <v>584</v>
      </c>
      <c r="J17" s="37" t="s">
        <v>538</v>
      </c>
      <c r="K17" s="73" t="s">
        <v>268</v>
      </c>
      <c r="L17" s="73"/>
      <c r="M17" s="56">
        <v>28562.2</v>
      </c>
      <c r="N17" s="4"/>
      <c r="O17" s="56">
        <v>19216</v>
      </c>
      <c r="P17" s="56"/>
      <c r="Q17" s="37" t="s">
        <v>585</v>
      </c>
      <c r="R17" s="37" t="s">
        <v>586</v>
      </c>
    </row>
    <row r="18" spans="1:19" ht="210" x14ac:dyDescent="0.25">
      <c r="A18" s="4">
        <v>12</v>
      </c>
      <c r="B18" s="4">
        <v>6</v>
      </c>
      <c r="C18" s="4">
        <v>5</v>
      </c>
      <c r="D18" s="37">
        <v>11</v>
      </c>
      <c r="E18" s="37" t="s">
        <v>587</v>
      </c>
      <c r="F18" s="37" t="s">
        <v>588</v>
      </c>
      <c r="G18" s="37" t="s">
        <v>93</v>
      </c>
      <c r="H18" s="37" t="s">
        <v>261</v>
      </c>
      <c r="I18" s="69" t="s">
        <v>589</v>
      </c>
      <c r="J18" s="37" t="s">
        <v>538</v>
      </c>
      <c r="K18" s="73" t="s">
        <v>58</v>
      </c>
      <c r="L18" s="73"/>
      <c r="M18" s="56">
        <v>17491.650000000001</v>
      </c>
      <c r="N18" s="4"/>
      <c r="O18" s="56">
        <v>15711.72</v>
      </c>
      <c r="P18" s="56"/>
      <c r="Q18" s="37" t="s">
        <v>590</v>
      </c>
      <c r="R18" s="37" t="s">
        <v>591</v>
      </c>
    </row>
    <row r="19" spans="1:19" ht="120" x14ac:dyDescent="0.25">
      <c r="A19" s="37">
        <v>13</v>
      </c>
      <c r="B19" s="37">
        <v>4</v>
      </c>
      <c r="C19" s="37">
        <v>2</v>
      </c>
      <c r="D19" s="37">
        <v>12</v>
      </c>
      <c r="E19" s="34" t="s">
        <v>592</v>
      </c>
      <c r="F19" s="76" t="s">
        <v>1257</v>
      </c>
      <c r="G19" s="37" t="s">
        <v>3319</v>
      </c>
      <c r="H19" s="37" t="s">
        <v>593</v>
      </c>
      <c r="I19" s="4" t="s">
        <v>594</v>
      </c>
      <c r="J19" s="37" t="s">
        <v>595</v>
      </c>
      <c r="K19" s="4" t="s">
        <v>58</v>
      </c>
      <c r="L19" s="73"/>
      <c r="M19" s="68">
        <v>21669.5</v>
      </c>
      <c r="N19" s="74"/>
      <c r="O19" s="68">
        <v>16569.5</v>
      </c>
      <c r="P19" s="74"/>
      <c r="Q19" s="37" t="s">
        <v>558</v>
      </c>
      <c r="R19" s="37" t="s">
        <v>1076</v>
      </c>
    </row>
    <row r="20" spans="1:19" ht="165" customHeight="1" x14ac:dyDescent="0.25">
      <c r="A20" s="4">
        <v>14</v>
      </c>
      <c r="B20" s="4">
        <v>6</v>
      </c>
      <c r="C20" s="4">
        <v>1</v>
      </c>
      <c r="D20" s="37">
        <v>13</v>
      </c>
      <c r="E20" s="77" t="s">
        <v>596</v>
      </c>
      <c r="F20" s="78" t="s">
        <v>597</v>
      </c>
      <c r="G20" s="37" t="s">
        <v>598</v>
      </c>
      <c r="H20" s="37" t="s">
        <v>275</v>
      </c>
      <c r="I20" s="69" t="s">
        <v>233</v>
      </c>
      <c r="J20" s="37" t="s">
        <v>599</v>
      </c>
      <c r="K20" s="73" t="s">
        <v>268</v>
      </c>
      <c r="L20" s="73"/>
      <c r="M20" s="56">
        <v>51091.199999999997</v>
      </c>
      <c r="N20" s="4"/>
      <c r="O20" s="56">
        <v>44399.199999999997</v>
      </c>
      <c r="P20" s="56"/>
      <c r="Q20" s="37" t="s">
        <v>600</v>
      </c>
      <c r="R20" s="75" t="s">
        <v>601</v>
      </c>
    </row>
    <row r="21" spans="1:19" ht="195" x14ac:dyDescent="0.25">
      <c r="A21" s="4">
        <v>15</v>
      </c>
      <c r="B21" s="4">
        <v>2</v>
      </c>
      <c r="C21" s="4">
        <v>3</v>
      </c>
      <c r="D21" s="79">
        <v>13</v>
      </c>
      <c r="E21" s="34" t="s">
        <v>602</v>
      </c>
      <c r="F21" s="80" t="s">
        <v>1072</v>
      </c>
      <c r="G21" s="37" t="s">
        <v>603</v>
      </c>
      <c r="H21" s="37" t="s">
        <v>604</v>
      </c>
      <c r="I21" s="69" t="s">
        <v>605</v>
      </c>
      <c r="J21" s="37" t="s">
        <v>1073</v>
      </c>
      <c r="K21" s="73" t="s">
        <v>58</v>
      </c>
      <c r="L21" s="73"/>
      <c r="M21" s="56">
        <v>23058.39</v>
      </c>
      <c r="N21" s="4"/>
      <c r="O21" s="56">
        <v>19408.39</v>
      </c>
      <c r="P21" s="81"/>
      <c r="Q21" s="37" t="s">
        <v>558</v>
      </c>
      <c r="R21" s="37" t="s">
        <v>606</v>
      </c>
    </row>
    <row r="22" spans="1:19" ht="135" customHeight="1" x14ac:dyDescent="0.25">
      <c r="A22" s="4">
        <v>16</v>
      </c>
      <c r="B22" s="4">
        <v>6</v>
      </c>
      <c r="C22" s="4">
        <v>1</v>
      </c>
      <c r="D22" s="4">
        <v>13</v>
      </c>
      <c r="E22" s="82" t="s">
        <v>607</v>
      </c>
      <c r="F22" s="71" t="s">
        <v>1074</v>
      </c>
      <c r="G22" s="37" t="s">
        <v>608</v>
      </c>
      <c r="H22" s="37" t="s">
        <v>609</v>
      </c>
      <c r="I22" s="37" t="s">
        <v>610</v>
      </c>
      <c r="J22" s="37" t="s">
        <v>538</v>
      </c>
      <c r="K22" s="37" t="s">
        <v>54</v>
      </c>
      <c r="L22" s="37"/>
      <c r="M22" s="37">
        <v>10325.42</v>
      </c>
      <c r="N22" s="37"/>
      <c r="O22" s="37">
        <v>9645.42</v>
      </c>
      <c r="P22" s="37"/>
      <c r="Q22" s="37" t="s">
        <v>611</v>
      </c>
      <c r="R22" s="37" t="s">
        <v>612</v>
      </c>
    </row>
    <row r="23" spans="1:19" s="3" customFormat="1" ht="409.5" x14ac:dyDescent="0.25">
      <c r="A23" s="278">
        <v>17</v>
      </c>
      <c r="B23" s="276" t="s">
        <v>59</v>
      </c>
      <c r="C23" s="276">
        <v>1</v>
      </c>
      <c r="D23" s="276">
        <v>3</v>
      </c>
      <c r="E23" s="276" t="s">
        <v>3320</v>
      </c>
      <c r="F23" s="240" t="s">
        <v>1791</v>
      </c>
      <c r="G23" s="276" t="s">
        <v>613</v>
      </c>
      <c r="H23" s="276" t="s">
        <v>1792</v>
      </c>
      <c r="I23" s="292" t="s">
        <v>3321</v>
      </c>
      <c r="J23" s="276" t="s">
        <v>1793</v>
      </c>
      <c r="K23" s="293"/>
      <c r="L23" s="293" t="s">
        <v>58</v>
      </c>
      <c r="M23" s="294"/>
      <c r="N23" s="295">
        <v>93890</v>
      </c>
      <c r="O23" s="294"/>
      <c r="P23" s="295">
        <v>89630</v>
      </c>
      <c r="Q23" s="276" t="s">
        <v>1794</v>
      </c>
      <c r="R23" s="276" t="s">
        <v>534</v>
      </c>
      <c r="S23" s="14"/>
    </row>
    <row r="24" spans="1:19" ht="141.75" x14ac:dyDescent="0.25">
      <c r="A24" s="241">
        <v>18</v>
      </c>
      <c r="B24" s="241" t="s">
        <v>59</v>
      </c>
      <c r="C24" s="241">
        <v>1</v>
      </c>
      <c r="D24" s="241">
        <v>3</v>
      </c>
      <c r="E24" s="240" t="s">
        <v>1795</v>
      </c>
      <c r="F24" s="240" t="s">
        <v>1796</v>
      </c>
      <c r="G24" s="241" t="s">
        <v>119</v>
      </c>
      <c r="H24" s="240" t="s">
        <v>1797</v>
      </c>
      <c r="I24" s="240" t="s">
        <v>3322</v>
      </c>
      <c r="J24" s="240" t="s">
        <v>3323</v>
      </c>
      <c r="K24" s="241"/>
      <c r="L24" s="241" t="s">
        <v>58</v>
      </c>
      <c r="M24" s="296"/>
      <c r="N24" s="296">
        <v>15611.82</v>
      </c>
      <c r="O24" s="296"/>
      <c r="P24" s="296">
        <v>13961.82</v>
      </c>
      <c r="Q24" s="240" t="s">
        <v>558</v>
      </c>
      <c r="R24" s="240" t="s">
        <v>1076</v>
      </c>
    </row>
    <row r="25" spans="1:19" ht="267.75" x14ac:dyDescent="0.25">
      <c r="A25" s="241">
        <v>19</v>
      </c>
      <c r="B25" s="297" t="s">
        <v>70</v>
      </c>
      <c r="C25" s="297">
        <v>1</v>
      </c>
      <c r="D25" s="297">
        <v>3</v>
      </c>
      <c r="E25" s="297" t="s">
        <v>1798</v>
      </c>
      <c r="F25" s="297" t="s">
        <v>1799</v>
      </c>
      <c r="G25" s="297" t="s">
        <v>1800</v>
      </c>
      <c r="H25" s="297" t="s">
        <v>3324</v>
      </c>
      <c r="I25" s="297" t="s">
        <v>1801</v>
      </c>
      <c r="J25" s="297" t="s">
        <v>3325</v>
      </c>
      <c r="K25" s="297"/>
      <c r="L25" s="297" t="s">
        <v>54</v>
      </c>
      <c r="M25" s="298"/>
      <c r="N25" s="298">
        <v>20000</v>
      </c>
      <c r="O25" s="298"/>
      <c r="P25" s="298">
        <v>20000</v>
      </c>
      <c r="Q25" s="297" t="s">
        <v>1802</v>
      </c>
      <c r="R25" s="297" t="s">
        <v>1803</v>
      </c>
    </row>
    <row r="26" spans="1:19" ht="141.75" x14ac:dyDescent="0.25">
      <c r="A26" s="276">
        <v>20</v>
      </c>
      <c r="B26" s="276" t="s">
        <v>70</v>
      </c>
      <c r="C26" s="276">
        <v>5</v>
      </c>
      <c r="D26" s="276">
        <v>4</v>
      </c>
      <c r="E26" s="276" t="s">
        <v>1804</v>
      </c>
      <c r="F26" s="276" t="s">
        <v>1805</v>
      </c>
      <c r="G26" s="276" t="s">
        <v>641</v>
      </c>
      <c r="H26" s="276" t="s">
        <v>1806</v>
      </c>
      <c r="I26" s="276" t="s">
        <v>1807</v>
      </c>
      <c r="J26" s="276" t="s">
        <v>3326</v>
      </c>
      <c r="K26" s="276"/>
      <c r="L26" s="276" t="s">
        <v>268</v>
      </c>
      <c r="M26" s="276"/>
      <c r="N26" s="299">
        <v>62624</v>
      </c>
      <c r="O26" s="276"/>
      <c r="P26" s="299">
        <v>62624</v>
      </c>
      <c r="Q26" s="276" t="s">
        <v>1808</v>
      </c>
      <c r="R26" s="276" t="s">
        <v>1809</v>
      </c>
    </row>
    <row r="27" spans="1:19" ht="288.75" customHeight="1" x14ac:dyDescent="0.25">
      <c r="A27" s="276">
        <v>21</v>
      </c>
      <c r="B27" s="276" t="s">
        <v>70</v>
      </c>
      <c r="C27" s="276">
        <v>5</v>
      </c>
      <c r="D27" s="276">
        <v>4</v>
      </c>
      <c r="E27" s="276" t="s">
        <v>1810</v>
      </c>
      <c r="F27" s="276" t="s">
        <v>3327</v>
      </c>
      <c r="G27" s="276" t="s">
        <v>613</v>
      </c>
      <c r="H27" s="276" t="s">
        <v>1811</v>
      </c>
      <c r="I27" s="276" t="s">
        <v>1812</v>
      </c>
      <c r="J27" s="276" t="s">
        <v>3328</v>
      </c>
      <c r="K27" s="276"/>
      <c r="L27" s="276" t="s">
        <v>268</v>
      </c>
      <c r="M27" s="276"/>
      <c r="N27" s="299">
        <v>96350</v>
      </c>
      <c r="O27" s="276"/>
      <c r="P27" s="299">
        <v>96350</v>
      </c>
      <c r="Q27" s="276" t="s">
        <v>1808</v>
      </c>
      <c r="R27" s="276" t="s">
        <v>1809</v>
      </c>
    </row>
    <row r="28" spans="1:19" ht="189" x14ac:dyDescent="0.25">
      <c r="A28" s="300">
        <v>22</v>
      </c>
      <c r="B28" s="301" t="s">
        <v>59</v>
      </c>
      <c r="C28" s="276">
        <v>1</v>
      </c>
      <c r="D28" s="276">
        <v>6</v>
      </c>
      <c r="E28" s="276" t="s">
        <v>3329</v>
      </c>
      <c r="F28" s="240" t="s">
        <v>1813</v>
      </c>
      <c r="G28" s="276" t="s">
        <v>1814</v>
      </c>
      <c r="H28" s="276" t="s">
        <v>1815</v>
      </c>
      <c r="I28" s="292" t="s">
        <v>3330</v>
      </c>
      <c r="J28" s="276" t="s">
        <v>1816</v>
      </c>
      <c r="K28" s="293"/>
      <c r="L28" s="293" t="s">
        <v>58</v>
      </c>
      <c r="M28" s="294"/>
      <c r="N28" s="295">
        <v>88034</v>
      </c>
      <c r="O28" s="294"/>
      <c r="P28" s="295">
        <v>87284</v>
      </c>
      <c r="Q28" s="301" t="s">
        <v>551</v>
      </c>
      <c r="R28" s="301" t="s">
        <v>552</v>
      </c>
    </row>
    <row r="29" spans="1:19" ht="299.25" x14ac:dyDescent="0.25">
      <c r="A29" s="278">
        <v>23</v>
      </c>
      <c r="B29" s="276" t="s">
        <v>59</v>
      </c>
      <c r="C29" s="276">
        <v>1</v>
      </c>
      <c r="D29" s="276">
        <v>6</v>
      </c>
      <c r="E29" s="276" t="s">
        <v>1817</v>
      </c>
      <c r="F29" s="276" t="s">
        <v>1818</v>
      </c>
      <c r="G29" s="276" t="s">
        <v>1819</v>
      </c>
      <c r="H29" s="276" t="s">
        <v>543</v>
      </c>
      <c r="I29" s="276" t="s">
        <v>1820</v>
      </c>
      <c r="J29" s="276" t="s">
        <v>1821</v>
      </c>
      <c r="K29" s="293"/>
      <c r="L29" s="293" t="s">
        <v>54</v>
      </c>
      <c r="M29" s="294"/>
      <c r="N29" s="295">
        <v>127131.1</v>
      </c>
      <c r="O29" s="294"/>
      <c r="P29" s="295">
        <v>114182.6</v>
      </c>
      <c r="Q29" s="276" t="s">
        <v>545</v>
      </c>
      <c r="R29" s="276" t="s">
        <v>1822</v>
      </c>
    </row>
    <row r="30" spans="1:19" ht="173.25" x14ac:dyDescent="0.25">
      <c r="A30" s="237">
        <v>24</v>
      </c>
      <c r="B30" s="237" t="s">
        <v>1823</v>
      </c>
      <c r="C30" s="237">
        <v>1</v>
      </c>
      <c r="D30" s="237">
        <v>6</v>
      </c>
      <c r="E30" s="239" t="s">
        <v>1824</v>
      </c>
      <c r="F30" s="239" t="s">
        <v>3331</v>
      </c>
      <c r="G30" s="239" t="s">
        <v>1825</v>
      </c>
      <c r="H30" s="239" t="s">
        <v>1826</v>
      </c>
      <c r="I30" s="239" t="s">
        <v>3332</v>
      </c>
      <c r="J30" s="302" t="s">
        <v>3333</v>
      </c>
      <c r="K30" s="239"/>
      <c r="L30" s="239" t="s">
        <v>58</v>
      </c>
      <c r="M30" s="237"/>
      <c r="N30" s="303">
        <v>71461.179999999993</v>
      </c>
      <c r="O30" s="237"/>
      <c r="P30" s="303">
        <v>64861.18</v>
      </c>
      <c r="Q30" s="239" t="s">
        <v>1827</v>
      </c>
      <c r="R30" s="239" t="s">
        <v>1828</v>
      </c>
    </row>
    <row r="31" spans="1:19" ht="252" x14ac:dyDescent="0.25">
      <c r="A31" s="237">
        <v>25</v>
      </c>
      <c r="B31" s="304" t="s">
        <v>59</v>
      </c>
      <c r="C31" s="304">
        <v>1</v>
      </c>
      <c r="D31" s="304">
        <v>6</v>
      </c>
      <c r="E31" s="305" t="s">
        <v>1829</v>
      </c>
      <c r="F31" s="238" t="s">
        <v>1830</v>
      </c>
      <c r="G31" s="304" t="s">
        <v>1831</v>
      </c>
      <c r="H31" s="304" t="s">
        <v>3334</v>
      </c>
      <c r="I31" s="304" t="s">
        <v>3335</v>
      </c>
      <c r="J31" s="304" t="s">
        <v>1832</v>
      </c>
      <c r="K31" s="304"/>
      <c r="L31" s="304" t="s">
        <v>58</v>
      </c>
      <c r="M31" s="306"/>
      <c r="N31" s="306">
        <v>138650</v>
      </c>
      <c r="O31" s="306"/>
      <c r="P31" s="306">
        <v>125450</v>
      </c>
      <c r="Q31" s="238" t="s">
        <v>558</v>
      </c>
      <c r="R31" s="238" t="s">
        <v>1076</v>
      </c>
    </row>
    <row r="32" spans="1:19" ht="173.25" x14ac:dyDescent="0.25">
      <c r="A32" s="241">
        <v>26</v>
      </c>
      <c r="B32" s="241" t="s">
        <v>59</v>
      </c>
      <c r="C32" s="241">
        <v>1</v>
      </c>
      <c r="D32" s="241">
        <v>6</v>
      </c>
      <c r="E32" s="240" t="s">
        <v>3336</v>
      </c>
      <c r="F32" s="240" t="s">
        <v>3337</v>
      </c>
      <c r="G32" s="241" t="s">
        <v>1833</v>
      </c>
      <c r="H32" s="240" t="s">
        <v>1834</v>
      </c>
      <c r="I32" s="240" t="s">
        <v>1835</v>
      </c>
      <c r="J32" s="240" t="s">
        <v>1836</v>
      </c>
      <c r="K32" s="241"/>
      <c r="L32" s="241" t="s">
        <v>986</v>
      </c>
      <c r="M32" s="241"/>
      <c r="N32" s="296">
        <v>105580</v>
      </c>
      <c r="O32" s="241"/>
      <c r="P32" s="296">
        <v>105580</v>
      </c>
      <c r="Q32" s="240" t="s">
        <v>1837</v>
      </c>
      <c r="R32" s="240" t="s">
        <v>1838</v>
      </c>
    </row>
    <row r="33" spans="1:18" ht="126" x14ac:dyDescent="0.25">
      <c r="A33" s="276">
        <v>27</v>
      </c>
      <c r="B33" s="276" t="s">
        <v>70</v>
      </c>
      <c r="C33" s="276">
        <v>1</v>
      </c>
      <c r="D33" s="276">
        <v>6</v>
      </c>
      <c r="E33" s="276" t="s">
        <v>1839</v>
      </c>
      <c r="F33" s="276" t="s">
        <v>3338</v>
      </c>
      <c r="G33" s="276" t="s">
        <v>641</v>
      </c>
      <c r="H33" s="276" t="s">
        <v>3339</v>
      </c>
      <c r="I33" s="276" t="s">
        <v>3340</v>
      </c>
      <c r="J33" s="276" t="s">
        <v>1840</v>
      </c>
      <c r="K33" s="276"/>
      <c r="L33" s="276" t="s">
        <v>94</v>
      </c>
      <c r="M33" s="276"/>
      <c r="N33" s="299">
        <v>5620</v>
      </c>
      <c r="O33" s="276"/>
      <c r="P33" s="299">
        <v>4400</v>
      </c>
      <c r="Q33" s="276" t="s">
        <v>1841</v>
      </c>
      <c r="R33" s="276" t="s">
        <v>1842</v>
      </c>
    </row>
    <row r="34" spans="1:18" ht="264.75" customHeight="1" x14ac:dyDescent="0.25">
      <c r="A34" s="278">
        <v>28</v>
      </c>
      <c r="B34" s="276" t="s">
        <v>38</v>
      </c>
      <c r="C34" s="276">
        <v>1</v>
      </c>
      <c r="D34" s="276">
        <v>9</v>
      </c>
      <c r="E34" s="276" t="s">
        <v>1843</v>
      </c>
      <c r="F34" s="276" t="s">
        <v>1844</v>
      </c>
      <c r="G34" s="276" t="s">
        <v>1845</v>
      </c>
      <c r="H34" s="276" t="s">
        <v>1846</v>
      </c>
      <c r="I34" s="276" t="s">
        <v>3341</v>
      </c>
      <c r="J34" s="276" t="s">
        <v>3342</v>
      </c>
      <c r="K34" s="293"/>
      <c r="L34" s="293" t="s">
        <v>54</v>
      </c>
      <c r="M34" s="294"/>
      <c r="N34" s="295">
        <v>95500</v>
      </c>
      <c r="O34" s="294"/>
      <c r="P34" s="295">
        <v>83125</v>
      </c>
      <c r="Q34" s="276" t="s">
        <v>1847</v>
      </c>
      <c r="R34" s="276" t="s">
        <v>1848</v>
      </c>
    </row>
    <row r="35" spans="1:18" ht="267.75" x14ac:dyDescent="0.25">
      <c r="A35" s="278">
        <v>29</v>
      </c>
      <c r="B35" s="276" t="s">
        <v>70</v>
      </c>
      <c r="C35" s="276">
        <v>3</v>
      </c>
      <c r="D35" s="276">
        <v>10</v>
      </c>
      <c r="E35" s="276" t="s">
        <v>1849</v>
      </c>
      <c r="F35" s="276" t="s">
        <v>1850</v>
      </c>
      <c r="G35" s="276" t="s">
        <v>1851</v>
      </c>
      <c r="H35" s="276" t="s">
        <v>1852</v>
      </c>
      <c r="I35" s="276" t="s">
        <v>3343</v>
      </c>
      <c r="J35" s="276" t="s">
        <v>1853</v>
      </c>
      <c r="K35" s="293"/>
      <c r="L35" s="293" t="s">
        <v>54</v>
      </c>
      <c r="M35" s="294"/>
      <c r="N35" s="295">
        <v>37201.589999999997</v>
      </c>
      <c r="O35" s="294"/>
      <c r="P35" s="295">
        <v>17661.59</v>
      </c>
      <c r="Q35" s="276" t="s">
        <v>1854</v>
      </c>
      <c r="R35" s="276" t="s">
        <v>1855</v>
      </c>
    </row>
    <row r="36" spans="1:18" ht="409.5" x14ac:dyDescent="0.25">
      <c r="A36" s="278">
        <v>30</v>
      </c>
      <c r="B36" s="276" t="s">
        <v>38</v>
      </c>
      <c r="C36" s="276">
        <v>3</v>
      </c>
      <c r="D36" s="276">
        <v>10</v>
      </c>
      <c r="E36" s="276" t="s">
        <v>1856</v>
      </c>
      <c r="F36" s="307" t="s">
        <v>3344</v>
      </c>
      <c r="G36" s="276" t="s">
        <v>1857</v>
      </c>
      <c r="H36" s="276" t="s">
        <v>1858</v>
      </c>
      <c r="I36" s="292" t="s">
        <v>3345</v>
      </c>
      <c r="J36" s="276" t="s">
        <v>3346</v>
      </c>
      <c r="K36" s="293"/>
      <c r="L36" s="293" t="s">
        <v>58</v>
      </c>
      <c r="M36" s="294"/>
      <c r="N36" s="295">
        <v>108461.33</v>
      </c>
      <c r="O36" s="294"/>
      <c r="P36" s="295">
        <v>98261.33</v>
      </c>
      <c r="Q36" s="276" t="s">
        <v>1859</v>
      </c>
      <c r="R36" s="276" t="s">
        <v>1076</v>
      </c>
    </row>
    <row r="37" spans="1:18" ht="189" x14ac:dyDescent="0.25">
      <c r="A37" s="241">
        <v>31</v>
      </c>
      <c r="B37" s="241" t="s">
        <v>70</v>
      </c>
      <c r="C37" s="241">
        <v>5</v>
      </c>
      <c r="D37" s="241">
        <v>11</v>
      </c>
      <c r="E37" s="241" t="s">
        <v>1860</v>
      </c>
      <c r="F37" s="240" t="s">
        <v>3347</v>
      </c>
      <c r="G37" s="240" t="s">
        <v>1861</v>
      </c>
      <c r="H37" s="240" t="s">
        <v>1862</v>
      </c>
      <c r="I37" s="240" t="s">
        <v>3348</v>
      </c>
      <c r="J37" s="240" t="s">
        <v>3349</v>
      </c>
      <c r="K37" s="240"/>
      <c r="L37" s="240" t="s">
        <v>1863</v>
      </c>
      <c r="M37" s="241"/>
      <c r="N37" s="296">
        <v>21858.2</v>
      </c>
      <c r="O37" s="241"/>
      <c r="P37" s="296">
        <v>13440</v>
      </c>
      <c r="Q37" s="240" t="s">
        <v>1864</v>
      </c>
      <c r="R37" s="240" t="s">
        <v>1865</v>
      </c>
    </row>
    <row r="38" spans="1:18" ht="99" customHeight="1" x14ac:dyDescent="0.25">
      <c r="A38" s="241">
        <v>32</v>
      </c>
      <c r="B38" s="241" t="s">
        <v>70</v>
      </c>
      <c r="C38" s="241">
        <v>5</v>
      </c>
      <c r="D38" s="241">
        <v>11</v>
      </c>
      <c r="E38" s="240" t="s">
        <v>1866</v>
      </c>
      <c r="F38" s="240" t="s">
        <v>1867</v>
      </c>
      <c r="G38" s="240" t="s">
        <v>1868</v>
      </c>
      <c r="H38" s="240" t="s">
        <v>1869</v>
      </c>
      <c r="I38" s="240" t="s">
        <v>3350</v>
      </c>
      <c r="J38" s="240" t="s">
        <v>1832</v>
      </c>
      <c r="K38" s="241"/>
      <c r="L38" s="241" t="s">
        <v>58</v>
      </c>
      <c r="M38" s="296"/>
      <c r="N38" s="296">
        <v>105000</v>
      </c>
      <c r="O38" s="296"/>
      <c r="P38" s="296">
        <v>94500</v>
      </c>
      <c r="Q38" s="240" t="s">
        <v>558</v>
      </c>
      <c r="R38" s="240" t="s">
        <v>1076</v>
      </c>
    </row>
    <row r="39" spans="1:18" ht="252" x14ac:dyDescent="0.25">
      <c r="A39" s="278">
        <v>33</v>
      </c>
      <c r="B39" s="276" t="s">
        <v>70</v>
      </c>
      <c r="C39" s="276">
        <v>5</v>
      </c>
      <c r="D39" s="276">
        <v>11</v>
      </c>
      <c r="E39" s="276" t="s">
        <v>1870</v>
      </c>
      <c r="F39" s="276" t="s">
        <v>1871</v>
      </c>
      <c r="G39" s="276" t="s">
        <v>1872</v>
      </c>
      <c r="H39" s="276" t="s">
        <v>3351</v>
      </c>
      <c r="I39" s="276" t="s">
        <v>1873</v>
      </c>
      <c r="J39" s="276" t="s">
        <v>1874</v>
      </c>
      <c r="K39" s="293"/>
      <c r="L39" s="293" t="s">
        <v>43</v>
      </c>
      <c r="M39" s="294"/>
      <c r="N39" s="295">
        <v>27075.200000000001</v>
      </c>
      <c r="O39" s="294"/>
      <c r="P39" s="295">
        <v>17706.8</v>
      </c>
      <c r="Q39" s="276" t="s">
        <v>585</v>
      </c>
      <c r="R39" s="276" t="s">
        <v>1875</v>
      </c>
    </row>
    <row r="40" spans="1:18" ht="94.5" x14ac:dyDescent="0.25">
      <c r="A40" s="241">
        <v>34</v>
      </c>
      <c r="B40" s="241" t="s">
        <v>70</v>
      </c>
      <c r="C40" s="241">
        <v>5</v>
      </c>
      <c r="D40" s="241">
        <v>11</v>
      </c>
      <c r="E40" s="240" t="s">
        <v>1876</v>
      </c>
      <c r="F40" s="240" t="s">
        <v>3352</v>
      </c>
      <c r="G40" s="240" t="s">
        <v>1877</v>
      </c>
      <c r="H40" s="240" t="s">
        <v>1878</v>
      </c>
      <c r="I40" s="240" t="s">
        <v>1879</v>
      </c>
      <c r="J40" s="240" t="s">
        <v>1880</v>
      </c>
      <c r="K40" s="240"/>
      <c r="L40" s="240" t="s">
        <v>58</v>
      </c>
      <c r="M40" s="241"/>
      <c r="N40" s="296">
        <v>29297.74</v>
      </c>
      <c r="O40" s="241"/>
      <c r="P40" s="296">
        <v>26325.34</v>
      </c>
      <c r="Q40" s="240" t="s">
        <v>1881</v>
      </c>
      <c r="R40" s="240" t="s">
        <v>591</v>
      </c>
    </row>
    <row r="41" spans="1:18" ht="262.5" customHeight="1" x14ac:dyDescent="0.25">
      <c r="A41" s="278">
        <v>35</v>
      </c>
      <c r="B41" s="276" t="s">
        <v>1264</v>
      </c>
      <c r="C41" s="276">
        <v>2</v>
      </c>
      <c r="D41" s="276">
        <v>12</v>
      </c>
      <c r="E41" s="276" t="s">
        <v>1882</v>
      </c>
      <c r="F41" s="276" t="s">
        <v>1883</v>
      </c>
      <c r="G41" s="276" t="s">
        <v>1884</v>
      </c>
      <c r="H41" s="276" t="s">
        <v>1885</v>
      </c>
      <c r="I41" s="276" t="s">
        <v>3353</v>
      </c>
      <c r="J41" s="276" t="s">
        <v>3354</v>
      </c>
      <c r="K41" s="293"/>
      <c r="L41" s="293" t="s">
        <v>1886</v>
      </c>
      <c r="M41" s="294"/>
      <c r="N41" s="295">
        <v>22618.43</v>
      </c>
      <c r="O41" s="294"/>
      <c r="P41" s="295">
        <v>19138.43</v>
      </c>
      <c r="Q41" s="276" t="s">
        <v>1887</v>
      </c>
      <c r="R41" s="276" t="s">
        <v>1888</v>
      </c>
    </row>
    <row r="42" spans="1:18" ht="409.5" x14ac:dyDescent="0.25">
      <c r="A42" s="308">
        <v>36</v>
      </c>
      <c r="B42" s="276" t="s">
        <v>70</v>
      </c>
      <c r="C42" s="276">
        <v>1</v>
      </c>
      <c r="D42" s="276">
        <v>13</v>
      </c>
      <c r="E42" s="276" t="s">
        <v>1889</v>
      </c>
      <c r="F42" s="309" t="s">
        <v>1890</v>
      </c>
      <c r="G42" s="276" t="s">
        <v>128</v>
      </c>
      <c r="H42" s="276" t="s">
        <v>1891</v>
      </c>
      <c r="I42" s="292" t="s">
        <v>1892</v>
      </c>
      <c r="J42" s="276" t="s">
        <v>3355</v>
      </c>
      <c r="K42" s="293"/>
      <c r="L42" s="293" t="s">
        <v>268</v>
      </c>
      <c r="M42" s="294"/>
      <c r="N42" s="295">
        <v>54139</v>
      </c>
      <c r="O42" s="294"/>
      <c r="P42" s="295">
        <v>49000</v>
      </c>
      <c r="Q42" s="276" t="s">
        <v>600</v>
      </c>
      <c r="R42" s="276" t="s">
        <v>601</v>
      </c>
    </row>
    <row r="43" spans="1:18" ht="236.25" x14ac:dyDescent="0.25">
      <c r="A43" s="278">
        <v>37</v>
      </c>
      <c r="B43" s="276" t="s">
        <v>70</v>
      </c>
      <c r="C43" s="276">
        <v>1</v>
      </c>
      <c r="D43" s="276">
        <v>13</v>
      </c>
      <c r="E43" s="276" t="s">
        <v>1893</v>
      </c>
      <c r="F43" s="276" t="s">
        <v>3356</v>
      </c>
      <c r="G43" s="276" t="s">
        <v>3357</v>
      </c>
      <c r="H43" s="276" t="s">
        <v>1894</v>
      </c>
      <c r="I43" s="276" t="s">
        <v>1895</v>
      </c>
      <c r="J43" s="276" t="s">
        <v>1896</v>
      </c>
      <c r="K43" s="293"/>
      <c r="L43" s="293" t="s">
        <v>54</v>
      </c>
      <c r="M43" s="294"/>
      <c r="N43" s="295">
        <v>17145.61</v>
      </c>
      <c r="O43" s="294"/>
      <c r="P43" s="295">
        <v>13274.61</v>
      </c>
      <c r="Q43" s="276" t="s">
        <v>1897</v>
      </c>
      <c r="R43" s="276" t="s">
        <v>1898</v>
      </c>
    </row>
    <row r="44" spans="1:18" ht="189.75" customHeight="1" x14ac:dyDescent="0.25">
      <c r="A44" s="241">
        <v>38</v>
      </c>
      <c r="B44" s="241" t="s">
        <v>1643</v>
      </c>
      <c r="C44" s="241" t="s">
        <v>59</v>
      </c>
      <c r="D44" s="241">
        <v>13</v>
      </c>
      <c r="E44" s="240" t="s">
        <v>1899</v>
      </c>
      <c r="F44" s="240" t="s">
        <v>3358</v>
      </c>
      <c r="G44" s="240" t="s">
        <v>1900</v>
      </c>
      <c r="H44" s="240" t="s">
        <v>1901</v>
      </c>
      <c r="I44" s="240" t="s">
        <v>1902</v>
      </c>
      <c r="J44" s="240" t="s">
        <v>1903</v>
      </c>
      <c r="K44" s="241"/>
      <c r="L44" s="241" t="s">
        <v>1904</v>
      </c>
      <c r="M44" s="241"/>
      <c r="N44" s="296">
        <v>30254.16</v>
      </c>
      <c r="O44" s="241"/>
      <c r="P44" s="296">
        <v>25295.360000000001</v>
      </c>
      <c r="Q44" s="240" t="s">
        <v>1905</v>
      </c>
      <c r="R44" s="240" t="s">
        <v>3359</v>
      </c>
    </row>
    <row r="45" spans="1:18" ht="267.75" x14ac:dyDescent="0.25">
      <c r="A45" s="310">
        <v>39</v>
      </c>
      <c r="B45" s="276" t="s">
        <v>38</v>
      </c>
      <c r="C45" s="276">
        <v>1</v>
      </c>
      <c r="D45" s="276">
        <v>13</v>
      </c>
      <c r="E45" s="276" t="s">
        <v>1906</v>
      </c>
      <c r="F45" s="240" t="s">
        <v>3360</v>
      </c>
      <c r="G45" s="276" t="s">
        <v>3361</v>
      </c>
      <c r="H45" s="276" t="s">
        <v>3362</v>
      </c>
      <c r="I45" s="292" t="s">
        <v>3363</v>
      </c>
      <c r="J45" s="276" t="s">
        <v>1907</v>
      </c>
      <c r="K45" s="293"/>
      <c r="L45" s="293" t="s">
        <v>58</v>
      </c>
      <c r="M45" s="294"/>
      <c r="N45" s="295">
        <v>76226.41</v>
      </c>
      <c r="O45" s="294"/>
      <c r="P45" s="295">
        <v>69126.42</v>
      </c>
      <c r="Q45" s="276" t="s">
        <v>1859</v>
      </c>
      <c r="R45" s="276" t="s">
        <v>1076</v>
      </c>
    </row>
    <row r="46" spans="1:18" ht="409.5" x14ac:dyDescent="0.25">
      <c r="A46" s="300">
        <v>40</v>
      </c>
      <c r="B46" s="276" t="s">
        <v>38</v>
      </c>
      <c r="C46" s="276">
        <v>1</v>
      </c>
      <c r="D46" s="276">
        <v>13</v>
      </c>
      <c r="E46" s="276" t="s">
        <v>1908</v>
      </c>
      <c r="F46" s="240" t="s">
        <v>1909</v>
      </c>
      <c r="G46" s="276" t="s">
        <v>3364</v>
      </c>
      <c r="H46" s="276" t="s">
        <v>3365</v>
      </c>
      <c r="I46" s="292" t="s">
        <v>3366</v>
      </c>
      <c r="J46" s="276" t="s">
        <v>1910</v>
      </c>
      <c r="K46" s="293"/>
      <c r="L46" s="293" t="s">
        <v>1911</v>
      </c>
      <c r="M46" s="294"/>
      <c r="N46" s="295">
        <v>55110.080000000002</v>
      </c>
      <c r="O46" s="294"/>
      <c r="P46" s="295">
        <v>47540</v>
      </c>
      <c r="Q46" s="276" t="s">
        <v>1912</v>
      </c>
      <c r="R46" s="276" t="s">
        <v>1913</v>
      </c>
    </row>
    <row r="47" spans="1:18" ht="267.75" x14ac:dyDescent="0.25">
      <c r="A47" s="276">
        <v>41</v>
      </c>
      <c r="B47" s="276" t="s">
        <v>70</v>
      </c>
      <c r="C47" s="276">
        <v>1</v>
      </c>
      <c r="D47" s="276">
        <v>13</v>
      </c>
      <c r="E47" s="276" t="s">
        <v>1914</v>
      </c>
      <c r="F47" s="276" t="s">
        <v>1915</v>
      </c>
      <c r="G47" s="276" t="s">
        <v>1916</v>
      </c>
      <c r="H47" s="276" t="s">
        <v>1917</v>
      </c>
      <c r="I47" s="276" t="s">
        <v>1918</v>
      </c>
      <c r="J47" s="276" t="s">
        <v>1919</v>
      </c>
      <c r="K47" s="276"/>
      <c r="L47" s="276" t="s">
        <v>55</v>
      </c>
      <c r="M47" s="276"/>
      <c r="N47" s="299">
        <v>17660</v>
      </c>
      <c r="O47" s="276"/>
      <c r="P47" s="299">
        <v>15660</v>
      </c>
      <c r="Q47" s="276" t="s">
        <v>1920</v>
      </c>
      <c r="R47" s="276" t="s">
        <v>1921</v>
      </c>
    </row>
    <row r="48" spans="1:18" ht="204.75" x14ac:dyDescent="0.25">
      <c r="A48" s="276">
        <v>42</v>
      </c>
      <c r="B48" s="276" t="s">
        <v>70</v>
      </c>
      <c r="C48" s="276">
        <v>1</v>
      </c>
      <c r="D48" s="276">
        <v>13</v>
      </c>
      <c r="E48" s="276" t="s">
        <v>1922</v>
      </c>
      <c r="F48" s="276" t="s">
        <v>1923</v>
      </c>
      <c r="G48" s="276" t="s">
        <v>1924</v>
      </c>
      <c r="H48" s="276" t="s">
        <v>1917</v>
      </c>
      <c r="I48" s="276" t="s">
        <v>1925</v>
      </c>
      <c r="J48" s="276" t="s">
        <v>1926</v>
      </c>
      <c r="K48" s="276"/>
      <c r="L48" s="276" t="s">
        <v>55</v>
      </c>
      <c r="M48" s="276"/>
      <c r="N48" s="299">
        <v>20850</v>
      </c>
      <c r="O48" s="276"/>
      <c r="P48" s="299">
        <v>18660</v>
      </c>
      <c r="Q48" s="276" t="s">
        <v>1927</v>
      </c>
      <c r="R48" s="276" t="s">
        <v>1928</v>
      </c>
    </row>
    <row r="49" spans="1:18" ht="267.75" x14ac:dyDescent="0.25">
      <c r="A49" s="241">
        <v>43</v>
      </c>
      <c r="B49" s="241" t="s">
        <v>70</v>
      </c>
      <c r="C49" s="241">
        <v>3</v>
      </c>
      <c r="D49" s="241">
        <v>13</v>
      </c>
      <c r="E49" s="241" t="s">
        <v>1929</v>
      </c>
      <c r="F49" s="240" t="s">
        <v>1930</v>
      </c>
      <c r="G49" s="240" t="s">
        <v>1931</v>
      </c>
      <c r="H49" s="240" t="s">
        <v>3367</v>
      </c>
      <c r="I49" s="240" t="s">
        <v>1932</v>
      </c>
      <c r="J49" s="240" t="s">
        <v>538</v>
      </c>
      <c r="K49" s="240"/>
      <c r="L49" s="240" t="s">
        <v>54</v>
      </c>
      <c r="M49" s="241"/>
      <c r="N49" s="296">
        <v>33510.89</v>
      </c>
      <c r="O49" s="241"/>
      <c r="P49" s="296">
        <v>22253.86</v>
      </c>
      <c r="Q49" s="240" t="s">
        <v>1933</v>
      </c>
      <c r="R49" s="240" t="s">
        <v>1934</v>
      </c>
    </row>
    <row r="50" spans="1:18" ht="236.25" x14ac:dyDescent="0.25">
      <c r="A50" s="311">
        <v>44</v>
      </c>
      <c r="B50" s="311" t="s">
        <v>70</v>
      </c>
      <c r="C50" s="311">
        <v>1</v>
      </c>
      <c r="D50" s="311">
        <v>13</v>
      </c>
      <c r="E50" s="311" t="s">
        <v>1935</v>
      </c>
      <c r="F50" s="311" t="s">
        <v>1936</v>
      </c>
      <c r="G50" s="311" t="s">
        <v>1937</v>
      </c>
      <c r="H50" s="311" t="s">
        <v>1938</v>
      </c>
      <c r="I50" s="311" t="s">
        <v>1939</v>
      </c>
      <c r="J50" s="311" t="s">
        <v>3368</v>
      </c>
      <c r="K50" s="312"/>
      <c r="L50" s="311" t="s">
        <v>94</v>
      </c>
      <c r="M50" s="312"/>
      <c r="N50" s="313">
        <v>15682.27</v>
      </c>
      <c r="O50" s="312"/>
      <c r="P50" s="313">
        <v>12767.27</v>
      </c>
      <c r="Q50" s="311" t="s">
        <v>611</v>
      </c>
      <c r="R50" s="311" t="s">
        <v>1940</v>
      </c>
    </row>
    <row r="51" spans="1:18" ht="236.25" x14ac:dyDescent="0.25">
      <c r="A51" s="278">
        <v>45</v>
      </c>
      <c r="B51" s="276" t="s">
        <v>70</v>
      </c>
      <c r="C51" s="276">
        <v>1.3</v>
      </c>
      <c r="D51" s="276">
        <v>13</v>
      </c>
      <c r="E51" s="276" t="s">
        <v>1941</v>
      </c>
      <c r="F51" s="276" t="s">
        <v>1942</v>
      </c>
      <c r="G51" s="276" t="s">
        <v>1943</v>
      </c>
      <c r="H51" s="276" t="s">
        <v>1944</v>
      </c>
      <c r="I51" s="276" t="s">
        <v>1945</v>
      </c>
      <c r="J51" s="276" t="s">
        <v>3369</v>
      </c>
      <c r="K51" s="293"/>
      <c r="L51" s="293" t="s">
        <v>54</v>
      </c>
      <c r="M51" s="294"/>
      <c r="N51" s="295">
        <v>5679.39</v>
      </c>
      <c r="O51" s="294"/>
      <c r="P51" s="295">
        <v>5679.39</v>
      </c>
      <c r="Q51" s="276" t="s">
        <v>1946</v>
      </c>
      <c r="R51" s="276" t="s">
        <v>1947</v>
      </c>
    </row>
    <row r="52" spans="1:18" x14ac:dyDescent="0.25">
      <c r="A52" s="15"/>
      <c r="B52" s="15"/>
      <c r="C52" s="15"/>
      <c r="D52" s="16"/>
      <c r="E52" s="16"/>
      <c r="F52" s="16"/>
      <c r="G52" s="16"/>
      <c r="H52" s="16"/>
      <c r="I52" s="17"/>
      <c r="J52" s="16"/>
      <c r="L52" s="18"/>
      <c r="M52" s="19"/>
      <c r="N52" s="19"/>
      <c r="O52" s="19"/>
      <c r="P52" s="19"/>
      <c r="Q52" s="16"/>
      <c r="R52" s="16"/>
    </row>
    <row r="53" spans="1:18" x14ac:dyDescent="0.25">
      <c r="M53" s="371"/>
      <c r="N53" s="517" t="s">
        <v>1374</v>
      </c>
      <c r="O53" s="518"/>
      <c r="P53" s="519"/>
    </row>
    <row r="54" spans="1:18" x14ac:dyDescent="0.25">
      <c r="M54" s="372"/>
      <c r="N54" s="583" t="s">
        <v>36</v>
      </c>
      <c r="O54" s="517" t="s">
        <v>0</v>
      </c>
      <c r="P54" s="519"/>
    </row>
    <row r="55" spans="1:18" x14ac:dyDescent="0.25">
      <c r="M55" s="373"/>
      <c r="N55" s="584"/>
      <c r="O55" s="143">
        <v>2020</v>
      </c>
      <c r="P55" s="143">
        <v>2021</v>
      </c>
    </row>
    <row r="56" spans="1:18" x14ac:dyDescent="0.25">
      <c r="L56" s="1" t="s">
        <v>37</v>
      </c>
      <c r="M56" s="143" t="s">
        <v>1135</v>
      </c>
      <c r="N56" s="140">
        <v>45</v>
      </c>
      <c r="O56" s="137">
        <f>O7+O8+O9+O10+O11+O12+O13+O14+O15+O16+O17+O18+O19+O20+O21+O22</f>
        <v>751934.92999999993</v>
      </c>
      <c r="P56" s="137">
        <f>P51+P50+P49+P48+P47+P46+P45+P44+P43+P42+P41+P40+P39+P38+P37+P36+P35+P34+P33+P32+P31+P30+P29+P28+P27+P26+P25+P24+P23</f>
        <v>1433739</v>
      </c>
    </row>
  </sheetData>
  <mergeCells count="18">
    <mergeCell ref="R4:R5"/>
    <mergeCell ref="A4:A5"/>
    <mergeCell ref="B4:B5"/>
    <mergeCell ref="C4:C5"/>
    <mergeCell ref="D4:D5"/>
    <mergeCell ref="E4:E5"/>
    <mergeCell ref="F4:F5"/>
    <mergeCell ref="G4:G5"/>
    <mergeCell ref="H4:I4"/>
    <mergeCell ref="J4:J5"/>
    <mergeCell ref="K4:L4"/>
    <mergeCell ref="M4:N4"/>
    <mergeCell ref="O4:P4"/>
    <mergeCell ref="M53:M55"/>
    <mergeCell ref="N53:P53"/>
    <mergeCell ref="N54:N55"/>
    <mergeCell ref="O54:P54"/>
    <mergeCell ref="Q4:Q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37"/>
  <sheetViews>
    <sheetView topLeftCell="A34" zoomScale="80" zoomScaleNormal="80" workbookViewId="0">
      <selection activeCell="A17" sqref="A17:XFD17"/>
    </sheetView>
  </sheetViews>
  <sheetFormatPr defaultRowHeight="15" x14ac:dyDescent="0.25"/>
  <cols>
    <col min="1" max="1" width="3.7109375" style="150" customWidth="1"/>
    <col min="2" max="2" width="8" style="150" customWidth="1"/>
    <col min="3" max="3" width="6.7109375" style="150" customWidth="1"/>
    <col min="4" max="4" width="8.7109375" style="150" customWidth="1"/>
    <col min="5" max="5" width="16.28515625" style="150" customWidth="1"/>
    <col min="6" max="6" width="60" style="150" customWidth="1"/>
    <col min="7" max="7" width="15.28515625" style="150" customWidth="1"/>
    <col min="8" max="8" width="16.28515625" style="150" customWidth="1"/>
    <col min="9" max="9" width="9.5703125" style="150" customWidth="1"/>
    <col min="10" max="10" width="22.7109375" style="150" customWidth="1"/>
    <col min="11" max="11" width="13.140625" style="150" customWidth="1"/>
    <col min="12" max="12" width="10.42578125" style="150" customWidth="1"/>
    <col min="13" max="13" width="12.42578125" style="151" bestFit="1" customWidth="1"/>
    <col min="14" max="14" width="11.7109375" style="151" customWidth="1"/>
    <col min="15" max="15" width="10.7109375" style="151" customWidth="1"/>
    <col min="16" max="16" width="11" style="151" customWidth="1"/>
    <col min="17" max="17" width="15.5703125" style="150" customWidth="1"/>
    <col min="18" max="18" width="16" style="150" customWidth="1"/>
    <col min="19" max="19" width="19.5703125" style="150" customWidth="1"/>
    <col min="20" max="258" width="9.140625" style="150"/>
    <col min="259" max="259" width="4.7109375" style="150" bestFit="1" customWidth="1"/>
    <col min="260" max="260" width="9.7109375" style="150" bestFit="1" customWidth="1"/>
    <col min="261" max="261" width="10" style="150" bestFit="1" customWidth="1"/>
    <col min="262" max="262" width="8.85546875" style="150" bestFit="1" customWidth="1"/>
    <col min="263" max="263" width="22.85546875" style="150" customWidth="1"/>
    <col min="264" max="264" width="59.7109375" style="150" bestFit="1" customWidth="1"/>
    <col min="265" max="265" width="57.85546875" style="150" bestFit="1" customWidth="1"/>
    <col min="266" max="266" width="35.28515625" style="150" bestFit="1" customWidth="1"/>
    <col min="267" max="267" width="28.140625" style="150" bestFit="1" customWidth="1"/>
    <col min="268" max="268" width="33.140625" style="150" bestFit="1" customWidth="1"/>
    <col min="269" max="269" width="26" style="150" bestFit="1" customWidth="1"/>
    <col min="270" max="270" width="19.140625" style="150" bestFit="1" customWidth="1"/>
    <col min="271" max="271" width="10.42578125" style="150" customWidth="1"/>
    <col min="272" max="272" width="11.85546875" style="150" customWidth="1"/>
    <col min="273" max="273" width="14.7109375" style="150" customWidth="1"/>
    <col min="274" max="274" width="9" style="150" bestFit="1" customWidth="1"/>
    <col min="275" max="514" width="9.140625" style="150"/>
    <col min="515" max="515" width="4.7109375" style="150" bestFit="1" customWidth="1"/>
    <col min="516" max="516" width="9.7109375" style="150" bestFit="1" customWidth="1"/>
    <col min="517" max="517" width="10" style="150" bestFit="1" customWidth="1"/>
    <col min="518" max="518" width="8.85546875" style="150" bestFit="1" customWidth="1"/>
    <col min="519" max="519" width="22.85546875" style="150" customWidth="1"/>
    <col min="520" max="520" width="59.7109375" style="150" bestFit="1" customWidth="1"/>
    <col min="521" max="521" width="57.85546875" style="150" bestFit="1" customWidth="1"/>
    <col min="522" max="522" width="35.28515625" style="150" bestFit="1" customWidth="1"/>
    <col min="523" max="523" width="28.140625" style="150" bestFit="1" customWidth="1"/>
    <col min="524" max="524" width="33.140625" style="150" bestFit="1" customWidth="1"/>
    <col min="525" max="525" width="26" style="150" bestFit="1" customWidth="1"/>
    <col min="526" max="526" width="19.140625" style="150" bestFit="1" customWidth="1"/>
    <col min="527" max="527" width="10.42578125" style="150" customWidth="1"/>
    <col min="528" max="528" width="11.85546875" style="150" customWidth="1"/>
    <col min="529" max="529" width="14.7109375" style="150" customWidth="1"/>
    <col min="530" max="530" width="9" style="150" bestFit="1" customWidth="1"/>
    <col min="531" max="770" width="9.140625" style="150"/>
    <col min="771" max="771" width="4.7109375" style="150" bestFit="1" customWidth="1"/>
    <col min="772" max="772" width="9.7109375" style="150" bestFit="1" customWidth="1"/>
    <col min="773" max="773" width="10" style="150" bestFit="1" customWidth="1"/>
    <col min="774" max="774" width="8.85546875" style="150" bestFit="1" customWidth="1"/>
    <col min="775" max="775" width="22.85546875" style="150" customWidth="1"/>
    <col min="776" max="776" width="59.7109375" style="150" bestFit="1" customWidth="1"/>
    <col min="777" max="777" width="57.85546875" style="150" bestFit="1" customWidth="1"/>
    <col min="778" max="778" width="35.28515625" style="150" bestFit="1" customWidth="1"/>
    <col min="779" max="779" width="28.140625" style="150" bestFit="1" customWidth="1"/>
    <col min="780" max="780" width="33.140625" style="150" bestFit="1" customWidth="1"/>
    <col min="781" max="781" width="26" style="150" bestFit="1" customWidth="1"/>
    <col min="782" max="782" width="19.140625" style="150" bestFit="1" customWidth="1"/>
    <col min="783" max="783" width="10.42578125" style="150" customWidth="1"/>
    <col min="784" max="784" width="11.85546875" style="150" customWidth="1"/>
    <col min="785" max="785" width="14.7109375" style="150" customWidth="1"/>
    <col min="786" max="786" width="9" style="150" bestFit="1" customWidth="1"/>
    <col min="787" max="1026" width="9.140625" style="150"/>
    <col min="1027" max="1027" width="4.7109375" style="150" bestFit="1" customWidth="1"/>
    <col min="1028" max="1028" width="9.7109375" style="150" bestFit="1" customWidth="1"/>
    <col min="1029" max="1029" width="10" style="150" bestFit="1" customWidth="1"/>
    <col min="1030" max="1030" width="8.85546875" style="150" bestFit="1" customWidth="1"/>
    <col min="1031" max="1031" width="22.85546875" style="150" customWidth="1"/>
    <col min="1032" max="1032" width="59.7109375" style="150" bestFit="1" customWidth="1"/>
    <col min="1033" max="1033" width="57.85546875" style="150" bestFit="1" customWidth="1"/>
    <col min="1034" max="1034" width="35.28515625" style="150" bestFit="1" customWidth="1"/>
    <col min="1035" max="1035" width="28.140625" style="150" bestFit="1" customWidth="1"/>
    <col min="1036" max="1036" width="33.140625" style="150" bestFit="1" customWidth="1"/>
    <col min="1037" max="1037" width="26" style="150" bestFit="1" customWidth="1"/>
    <col min="1038" max="1038" width="19.140625" style="150" bestFit="1" customWidth="1"/>
    <col min="1039" max="1039" width="10.42578125" style="150" customWidth="1"/>
    <col min="1040" max="1040" width="11.85546875" style="150" customWidth="1"/>
    <col min="1041" max="1041" width="14.7109375" style="150" customWidth="1"/>
    <col min="1042" max="1042" width="9" style="150" bestFit="1" customWidth="1"/>
    <col min="1043" max="1282" width="9.140625" style="150"/>
    <col min="1283" max="1283" width="4.7109375" style="150" bestFit="1" customWidth="1"/>
    <col min="1284" max="1284" width="9.7109375" style="150" bestFit="1" customWidth="1"/>
    <col min="1285" max="1285" width="10" style="150" bestFit="1" customWidth="1"/>
    <col min="1286" max="1286" width="8.85546875" style="150" bestFit="1" customWidth="1"/>
    <col min="1287" max="1287" width="22.85546875" style="150" customWidth="1"/>
    <col min="1288" max="1288" width="59.7109375" style="150" bestFit="1" customWidth="1"/>
    <col min="1289" max="1289" width="57.85546875" style="150" bestFit="1" customWidth="1"/>
    <col min="1290" max="1290" width="35.28515625" style="150" bestFit="1" customWidth="1"/>
    <col min="1291" max="1291" width="28.140625" style="150" bestFit="1" customWidth="1"/>
    <col min="1292" max="1292" width="33.140625" style="150" bestFit="1" customWidth="1"/>
    <col min="1293" max="1293" width="26" style="150" bestFit="1" customWidth="1"/>
    <col min="1294" max="1294" width="19.140625" style="150" bestFit="1" customWidth="1"/>
    <col min="1295" max="1295" width="10.42578125" style="150" customWidth="1"/>
    <col min="1296" max="1296" width="11.85546875" style="150" customWidth="1"/>
    <col min="1297" max="1297" width="14.7109375" style="150" customWidth="1"/>
    <col min="1298" max="1298" width="9" style="150" bestFit="1" customWidth="1"/>
    <col min="1299" max="1538" width="9.140625" style="150"/>
    <col min="1539" max="1539" width="4.7109375" style="150" bestFit="1" customWidth="1"/>
    <col min="1540" max="1540" width="9.7109375" style="150" bestFit="1" customWidth="1"/>
    <col min="1541" max="1541" width="10" style="150" bestFit="1" customWidth="1"/>
    <col min="1542" max="1542" width="8.85546875" style="150" bestFit="1" customWidth="1"/>
    <col min="1543" max="1543" width="22.85546875" style="150" customWidth="1"/>
    <col min="1544" max="1544" width="59.7109375" style="150" bestFit="1" customWidth="1"/>
    <col min="1545" max="1545" width="57.85546875" style="150" bestFit="1" customWidth="1"/>
    <col min="1546" max="1546" width="35.28515625" style="150" bestFit="1" customWidth="1"/>
    <col min="1547" max="1547" width="28.140625" style="150" bestFit="1" customWidth="1"/>
    <col min="1548" max="1548" width="33.140625" style="150" bestFit="1" customWidth="1"/>
    <col min="1549" max="1549" width="26" style="150" bestFit="1" customWidth="1"/>
    <col min="1550" max="1550" width="19.140625" style="150" bestFit="1" customWidth="1"/>
    <col min="1551" max="1551" width="10.42578125" style="150" customWidth="1"/>
    <col min="1552" max="1552" width="11.85546875" style="150" customWidth="1"/>
    <col min="1553" max="1553" width="14.7109375" style="150" customWidth="1"/>
    <col min="1554" max="1554" width="9" style="150" bestFit="1" customWidth="1"/>
    <col min="1555" max="1794" width="9.140625" style="150"/>
    <col min="1795" max="1795" width="4.7109375" style="150" bestFit="1" customWidth="1"/>
    <col min="1796" max="1796" width="9.7109375" style="150" bestFit="1" customWidth="1"/>
    <col min="1797" max="1797" width="10" style="150" bestFit="1" customWidth="1"/>
    <col min="1798" max="1798" width="8.85546875" style="150" bestFit="1" customWidth="1"/>
    <col min="1799" max="1799" width="22.85546875" style="150" customWidth="1"/>
    <col min="1800" max="1800" width="59.7109375" style="150" bestFit="1" customWidth="1"/>
    <col min="1801" max="1801" width="57.85546875" style="150" bestFit="1" customWidth="1"/>
    <col min="1802" max="1802" width="35.28515625" style="150" bestFit="1" customWidth="1"/>
    <col min="1803" max="1803" width="28.140625" style="150" bestFit="1" customWidth="1"/>
    <col min="1804" max="1804" width="33.140625" style="150" bestFit="1" customWidth="1"/>
    <col min="1805" max="1805" width="26" style="150" bestFit="1" customWidth="1"/>
    <col min="1806" max="1806" width="19.140625" style="150" bestFit="1" customWidth="1"/>
    <col min="1807" max="1807" width="10.42578125" style="150" customWidth="1"/>
    <col min="1808" max="1808" width="11.85546875" style="150" customWidth="1"/>
    <col min="1809" max="1809" width="14.7109375" style="150" customWidth="1"/>
    <col min="1810" max="1810" width="9" style="150" bestFit="1" customWidth="1"/>
    <col min="1811" max="2050" width="9.140625" style="150"/>
    <col min="2051" max="2051" width="4.7109375" style="150" bestFit="1" customWidth="1"/>
    <col min="2052" max="2052" width="9.7109375" style="150" bestFit="1" customWidth="1"/>
    <col min="2053" max="2053" width="10" style="150" bestFit="1" customWidth="1"/>
    <col min="2054" max="2054" width="8.85546875" style="150" bestFit="1" customWidth="1"/>
    <col min="2055" max="2055" width="22.85546875" style="150" customWidth="1"/>
    <col min="2056" max="2056" width="59.7109375" style="150" bestFit="1" customWidth="1"/>
    <col min="2057" max="2057" width="57.85546875" style="150" bestFit="1" customWidth="1"/>
    <col min="2058" max="2058" width="35.28515625" style="150" bestFit="1" customWidth="1"/>
    <col min="2059" max="2059" width="28.140625" style="150" bestFit="1" customWidth="1"/>
    <col min="2060" max="2060" width="33.140625" style="150" bestFit="1" customWidth="1"/>
    <col min="2061" max="2061" width="26" style="150" bestFit="1" customWidth="1"/>
    <col min="2062" max="2062" width="19.140625" style="150" bestFit="1" customWidth="1"/>
    <col min="2063" max="2063" width="10.42578125" style="150" customWidth="1"/>
    <col min="2064" max="2064" width="11.85546875" style="150" customWidth="1"/>
    <col min="2065" max="2065" width="14.7109375" style="150" customWidth="1"/>
    <col min="2066" max="2066" width="9" style="150" bestFit="1" customWidth="1"/>
    <col min="2067" max="2306" width="9.140625" style="150"/>
    <col min="2307" max="2307" width="4.7109375" style="150" bestFit="1" customWidth="1"/>
    <col min="2308" max="2308" width="9.7109375" style="150" bestFit="1" customWidth="1"/>
    <col min="2309" max="2309" width="10" style="150" bestFit="1" customWidth="1"/>
    <col min="2310" max="2310" width="8.85546875" style="150" bestFit="1" customWidth="1"/>
    <col min="2311" max="2311" width="22.85546875" style="150" customWidth="1"/>
    <col min="2312" max="2312" width="59.7109375" style="150" bestFit="1" customWidth="1"/>
    <col min="2313" max="2313" width="57.85546875" style="150" bestFit="1" customWidth="1"/>
    <col min="2314" max="2314" width="35.28515625" style="150" bestFit="1" customWidth="1"/>
    <col min="2315" max="2315" width="28.140625" style="150" bestFit="1" customWidth="1"/>
    <col min="2316" max="2316" width="33.140625" style="150" bestFit="1" customWidth="1"/>
    <col min="2317" max="2317" width="26" style="150" bestFit="1" customWidth="1"/>
    <col min="2318" max="2318" width="19.140625" style="150" bestFit="1" customWidth="1"/>
    <col min="2319" max="2319" width="10.42578125" style="150" customWidth="1"/>
    <col min="2320" max="2320" width="11.85546875" style="150" customWidth="1"/>
    <col min="2321" max="2321" width="14.7109375" style="150" customWidth="1"/>
    <col min="2322" max="2322" width="9" style="150" bestFit="1" customWidth="1"/>
    <col min="2323" max="2562" width="9.140625" style="150"/>
    <col min="2563" max="2563" width="4.7109375" style="150" bestFit="1" customWidth="1"/>
    <col min="2564" max="2564" width="9.7109375" style="150" bestFit="1" customWidth="1"/>
    <col min="2565" max="2565" width="10" style="150" bestFit="1" customWidth="1"/>
    <col min="2566" max="2566" width="8.85546875" style="150" bestFit="1" customWidth="1"/>
    <col min="2567" max="2567" width="22.85546875" style="150" customWidth="1"/>
    <col min="2568" max="2568" width="59.7109375" style="150" bestFit="1" customWidth="1"/>
    <col min="2569" max="2569" width="57.85546875" style="150" bestFit="1" customWidth="1"/>
    <col min="2570" max="2570" width="35.28515625" style="150" bestFit="1" customWidth="1"/>
    <col min="2571" max="2571" width="28.140625" style="150" bestFit="1" customWidth="1"/>
    <col min="2572" max="2572" width="33.140625" style="150" bestFit="1" customWidth="1"/>
    <col min="2573" max="2573" width="26" style="150" bestFit="1" customWidth="1"/>
    <col min="2574" max="2574" width="19.140625" style="150" bestFit="1" customWidth="1"/>
    <col min="2575" max="2575" width="10.42578125" style="150" customWidth="1"/>
    <col min="2576" max="2576" width="11.85546875" style="150" customWidth="1"/>
    <col min="2577" max="2577" width="14.7109375" style="150" customWidth="1"/>
    <col min="2578" max="2578" width="9" style="150" bestFit="1" customWidth="1"/>
    <col min="2579" max="2818" width="9.140625" style="150"/>
    <col min="2819" max="2819" width="4.7109375" style="150" bestFit="1" customWidth="1"/>
    <col min="2820" max="2820" width="9.7109375" style="150" bestFit="1" customWidth="1"/>
    <col min="2821" max="2821" width="10" style="150" bestFit="1" customWidth="1"/>
    <col min="2822" max="2822" width="8.85546875" style="150" bestFit="1" customWidth="1"/>
    <col min="2823" max="2823" width="22.85546875" style="150" customWidth="1"/>
    <col min="2824" max="2824" width="59.7109375" style="150" bestFit="1" customWidth="1"/>
    <col min="2825" max="2825" width="57.85546875" style="150" bestFit="1" customWidth="1"/>
    <col min="2826" max="2826" width="35.28515625" style="150" bestFit="1" customWidth="1"/>
    <col min="2827" max="2827" width="28.140625" style="150" bestFit="1" customWidth="1"/>
    <col min="2828" max="2828" width="33.140625" style="150" bestFit="1" customWidth="1"/>
    <col min="2829" max="2829" width="26" style="150" bestFit="1" customWidth="1"/>
    <col min="2830" max="2830" width="19.140625" style="150" bestFit="1" customWidth="1"/>
    <col min="2831" max="2831" width="10.42578125" style="150" customWidth="1"/>
    <col min="2832" max="2832" width="11.85546875" style="150" customWidth="1"/>
    <col min="2833" max="2833" width="14.7109375" style="150" customWidth="1"/>
    <col min="2834" max="2834" width="9" style="150" bestFit="1" customWidth="1"/>
    <col min="2835" max="3074" width="9.140625" style="150"/>
    <col min="3075" max="3075" width="4.7109375" style="150" bestFit="1" customWidth="1"/>
    <col min="3076" max="3076" width="9.7109375" style="150" bestFit="1" customWidth="1"/>
    <col min="3077" max="3077" width="10" style="150" bestFit="1" customWidth="1"/>
    <col min="3078" max="3078" width="8.85546875" style="150" bestFit="1" customWidth="1"/>
    <col min="3079" max="3079" width="22.85546875" style="150" customWidth="1"/>
    <col min="3080" max="3080" width="59.7109375" style="150" bestFit="1" customWidth="1"/>
    <col min="3081" max="3081" width="57.85546875" style="150" bestFit="1" customWidth="1"/>
    <col min="3082" max="3082" width="35.28515625" style="150" bestFit="1" customWidth="1"/>
    <col min="3083" max="3083" width="28.140625" style="150" bestFit="1" customWidth="1"/>
    <col min="3084" max="3084" width="33.140625" style="150" bestFit="1" customWidth="1"/>
    <col min="3085" max="3085" width="26" style="150" bestFit="1" customWidth="1"/>
    <col min="3086" max="3086" width="19.140625" style="150" bestFit="1" customWidth="1"/>
    <col min="3087" max="3087" width="10.42578125" style="150" customWidth="1"/>
    <col min="3088" max="3088" width="11.85546875" style="150" customWidth="1"/>
    <col min="3089" max="3089" width="14.7109375" style="150" customWidth="1"/>
    <col min="3090" max="3090" width="9" style="150" bestFit="1" customWidth="1"/>
    <col min="3091" max="3330" width="9.140625" style="150"/>
    <col min="3331" max="3331" width="4.7109375" style="150" bestFit="1" customWidth="1"/>
    <col min="3332" max="3332" width="9.7109375" style="150" bestFit="1" customWidth="1"/>
    <col min="3333" max="3333" width="10" style="150" bestFit="1" customWidth="1"/>
    <col min="3334" max="3334" width="8.85546875" style="150" bestFit="1" customWidth="1"/>
    <col min="3335" max="3335" width="22.85546875" style="150" customWidth="1"/>
    <col min="3336" max="3336" width="59.7109375" style="150" bestFit="1" customWidth="1"/>
    <col min="3337" max="3337" width="57.85546875" style="150" bestFit="1" customWidth="1"/>
    <col min="3338" max="3338" width="35.28515625" style="150" bestFit="1" customWidth="1"/>
    <col min="3339" max="3339" width="28.140625" style="150" bestFit="1" customWidth="1"/>
    <col min="3340" max="3340" width="33.140625" style="150" bestFit="1" customWidth="1"/>
    <col min="3341" max="3341" width="26" style="150" bestFit="1" customWidth="1"/>
    <col min="3342" max="3342" width="19.140625" style="150" bestFit="1" customWidth="1"/>
    <col min="3343" max="3343" width="10.42578125" style="150" customWidth="1"/>
    <col min="3344" max="3344" width="11.85546875" style="150" customWidth="1"/>
    <col min="3345" max="3345" width="14.7109375" style="150" customWidth="1"/>
    <col min="3346" max="3346" width="9" style="150" bestFit="1" customWidth="1"/>
    <col min="3347" max="3586" width="9.140625" style="150"/>
    <col min="3587" max="3587" width="4.7109375" style="150" bestFit="1" customWidth="1"/>
    <col min="3588" max="3588" width="9.7109375" style="150" bestFit="1" customWidth="1"/>
    <col min="3589" max="3589" width="10" style="150" bestFit="1" customWidth="1"/>
    <col min="3590" max="3590" width="8.85546875" style="150" bestFit="1" customWidth="1"/>
    <col min="3591" max="3591" width="22.85546875" style="150" customWidth="1"/>
    <col min="3592" max="3592" width="59.7109375" style="150" bestFit="1" customWidth="1"/>
    <col min="3593" max="3593" width="57.85546875" style="150" bestFit="1" customWidth="1"/>
    <col min="3594" max="3594" width="35.28515625" style="150" bestFit="1" customWidth="1"/>
    <col min="3595" max="3595" width="28.140625" style="150" bestFit="1" customWidth="1"/>
    <col min="3596" max="3596" width="33.140625" style="150" bestFit="1" customWidth="1"/>
    <col min="3597" max="3597" width="26" style="150" bestFit="1" customWidth="1"/>
    <col min="3598" max="3598" width="19.140625" style="150" bestFit="1" customWidth="1"/>
    <col min="3599" max="3599" width="10.42578125" style="150" customWidth="1"/>
    <col min="3600" max="3600" width="11.85546875" style="150" customWidth="1"/>
    <col min="3601" max="3601" width="14.7109375" style="150" customWidth="1"/>
    <col min="3602" max="3602" width="9" style="150" bestFit="1" customWidth="1"/>
    <col min="3603" max="3842" width="9.140625" style="150"/>
    <col min="3843" max="3843" width="4.7109375" style="150" bestFit="1" customWidth="1"/>
    <col min="3844" max="3844" width="9.7109375" style="150" bestFit="1" customWidth="1"/>
    <col min="3845" max="3845" width="10" style="150" bestFit="1" customWidth="1"/>
    <col min="3846" max="3846" width="8.85546875" style="150" bestFit="1" customWidth="1"/>
    <col min="3847" max="3847" width="22.85546875" style="150" customWidth="1"/>
    <col min="3848" max="3848" width="59.7109375" style="150" bestFit="1" customWidth="1"/>
    <col min="3849" max="3849" width="57.85546875" style="150" bestFit="1" customWidth="1"/>
    <col min="3850" max="3850" width="35.28515625" style="150" bestFit="1" customWidth="1"/>
    <col min="3851" max="3851" width="28.140625" style="150" bestFit="1" customWidth="1"/>
    <col min="3852" max="3852" width="33.140625" style="150" bestFit="1" customWidth="1"/>
    <col min="3853" max="3853" width="26" style="150" bestFit="1" customWidth="1"/>
    <col min="3854" max="3854" width="19.140625" style="150" bestFit="1" customWidth="1"/>
    <col min="3855" max="3855" width="10.42578125" style="150" customWidth="1"/>
    <col min="3856" max="3856" width="11.85546875" style="150" customWidth="1"/>
    <col min="3857" max="3857" width="14.7109375" style="150" customWidth="1"/>
    <col min="3858" max="3858" width="9" style="150" bestFit="1" customWidth="1"/>
    <col min="3859" max="4098" width="9.140625" style="150"/>
    <col min="4099" max="4099" width="4.7109375" style="150" bestFit="1" customWidth="1"/>
    <col min="4100" max="4100" width="9.7109375" style="150" bestFit="1" customWidth="1"/>
    <col min="4101" max="4101" width="10" style="150" bestFit="1" customWidth="1"/>
    <col min="4102" max="4102" width="8.85546875" style="150" bestFit="1" customWidth="1"/>
    <col min="4103" max="4103" width="22.85546875" style="150" customWidth="1"/>
    <col min="4104" max="4104" width="59.7109375" style="150" bestFit="1" customWidth="1"/>
    <col min="4105" max="4105" width="57.85546875" style="150" bestFit="1" customWidth="1"/>
    <col min="4106" max="4106" width="35.28515625" style="150" bestFit="1" customWidth="1"/>
    <col min="4107" max="4107" width="28.140625" style="150" bestFit="1" customWidth="1"/>
    <col min="4108" max="4108" width="33.140625" style="150" bestFit="1" customWidth="1"/>
    <col min="4109" max="4109" width="26" style="150" bestFit="1" customWidth="1"/>
    <col min="4110" max="4110" width="19.140625" style="150" bestFit="1" customWidth="1"/>
    <col min="4111" max="4111" width="10.42578125" style="150" customWidth="1"/>
    <col min="4112" max="4112" width="11.85546875" style="150" customWidth="1"/>
    <col min="4113" max="4113" width="14.7109375" style="150" customWidth="1"/>
    <col min="4114" max="4114" width="9" style="150" bestFit="1" customWidth="1"/>
    <col min="4115" max="4354" width="9.140625" style="150"/>
    <col min="4355" max="4355" width="4.7109375" style="150" bestFit="1" customWidth="1"/>
    <col min="4356" max="4356" width="9.7109375" style="150" bestFit="1" customWidth="1"/>
    <col min="4357" max="4357" width="10" style="150" bestFit="1" customWidth="1"/>
    <col min="4358" max="4358" width="8.85546875" style="150" bestFit="1" customWidth="1"/>
    <col min="4359" max="4359" width="22.85546875" style="150" customWidth="1"/>
    <col min="4360" max="4360" width="59.7109375" style="150" bestFit="1" customWidth="1"/>
    <col min="4361" max="4361" width="57.85546875" style="150" bestFit="1" customWidth="1"/>
    <col min="4362" max="4362" width="35.28515625" style="150" bestFit="1" customWidth="1"/>
    <col min="4363" max="4363" width="28.140625" style="150" bestFit="1" customWidth="1"/>
    <col min="4364" max="4364" width="33.140625" style="150" bestFit="1" customWidth="1"/>
    <col min="4365" max="4365" width="26" style="150" bestFit="1" customWidth="1"/>
    <col min="4366" max="4366" width="19.140625" style="150" bestFit="1" customWidth="1"/>
    <col min="4367" max="4367" width="10.42578125" style="150" customWidth="1"/>
    <col min="4368" max="4368" width="11.85546875" style="150" customWidth="1"/>
    <col min="4369" max="4369" width="14.7109375" style="150" customWidth="1"/>
    <col min="4370" max="4370" width="9" style="150" bestFit="1" customWidth="1"/>
    <col min="4371" max="4610" width="9.140625" style="150"/>
    <col min="4611" max="4611" width="4.7109375" style="150" bestFit="1" customWidth="1"/>
    <col min="4612" max="4612" width="9.7109375" style="150" bestFit="1" customWidth="1"/>
    <col min="4613" max="4613" width="10" style="150" bestFit="1" customWidth="1"/>
    <col min="4614" max="4614" width="8.85546875" style="150" bestFit="1" customWidth="1"/>
    <col min="4615" max="4615" width="22.85546875" style="150" customWidth="1"/>
    <col min="4616" max="4616" width="59.7109375" style="150" bestFit="1" customWidth="1"/>
    <col min="4617" max="4617" width="57.85546875" style="150" bestFit="1" customWidth="1"/>
    <col min="4618" max="4618" width="35.28515625" style="150" bestFit="1" customWidth="1"/>
    <col min="4619" max="4619" width="28.140625" style="150" bestFit="1" customWidth="1"/>
    <col min="4620" max="4620" width="33.140625" style="150" bestFit="1" customWidth="1"/>
    <col min="4621" max="4621" width="26" style="150" bestFit="1" customWidth="1"/>
    <col min="4622" max="4622" width="19.140625" style="150" bestFit="1" customWidth="1"/>
    <col min="4623" max="4623" width="10.42578125" style="150" customWidth="1"/>
    <col min="4624" max="4624" width="11.85546875" style="150" customWidth="1"/>
    <col min="4625" max="4625" width="14.7109375" style="150" customWidth="1"/>
    <col min="4626" max="4626" width="9" style="150" bestFit="1" customWidth="1"/>
    <col min="4627" max="4866" width="9.140625" style="150"/>
    <col min="4867" max="4867" width="4.7109375" style="150" bestFit="1" customWidth="1"/>
    <col min="4868" max="4868" width="9.7109375" style="150" bestFit="1" customWidth="1"/>
    <col min="4869" max="4869" width="10" style="150" bestFit="1" customWidth="1"/>
    <col min="4870" max="4870" width="8.85546875" style="150" bestFit="1" customWidth="1"/>
    <col min="4871" max="4871" width="22.85546875" style="150" customWidth="1"/>
    <col min="4872" max="4872" width="59.7109375" style="150" bestFit="1" customWidth="1"/>
    <col min="4873" max="4873" width="57.85546875" style="150" bestFit="1" customWidth="1"/>
    <col min="4874" max="4874" width="35.28515625" style="150" bestFit="1" customWidth="1"/>
    <col min="4875" max="4875" width="28.140625" style="150" bestFit="1" customWidth="1"/>
    <col min="4876" max="4876" width="33.140625" style="150" bestFit="1" customWidth="1"/>
    <col min="4877" max="4877" width="26" style="150" bestFit="1" customWidth="1"/>
    <col min="4878" max="4878" width="19.140625" style="150" bestFit="1" customWidth="1"/>
    <col min="4879" max="4879" width="10.42578125" style="150" customWidth="1"/>
    <col min="4880" max="4880" width="11.85546875" style="150" customWidth="1"/>
    <col min="4881" max="4881" width="14.7109375" style="150" customWidth="1"/>
    <col min="4882" max="4882" width="9" style="150" bestFit="1" customWidth="1"/>
    <col min="4883" max="5122" width="9.140625" style="150"/>
    <col min="5123" max="5123" width="4.7109375" style="150" bestFit="1" customWidth="1"/>
    <col min="5124" max="5124" width="9.7109375" style="150" bestFit="1" customWidth="1"/>
    <col min="5125" max="5125" width="10" style="150" bestFit="1" customWidth="1"/>
    <col min="5126" max="5126" width="8.85546875" style="150" bestFit="1" customWidth="1"/>
    <col min="5127" max="5127" width="22.85546875" style="150" customWidth="1"/>
    <col min="5128" max="5128" width="59.7109375" style="150" bestFit="1" customWidth="1"/>
    <col min="5129" max="5129" width="57.85546875" style="150" bestFit="1" customWidth="1"/>
    <col min="5130" max="5130" width="35.28515625" style="150" bestFit="1" customWidth="1"/>
    <col min="5131" max="5131" width="28.140625" style="150" bestFit="1" customWidth="1"/>
    <col min="5132" max="5132" width="33.140625" style="150" bestFit="1" customWidth="1"/>
    <col min="5133" max="5133" width="26" style="150" bestFit="1" customWidth="1"/>
    <col min="5134" max="5134" width="19.140625" style="150" bestFit="1" customWidth="1"/>
    <col min="5135" max="5135" width="10.42578125" style="150" customWidth="1"/>
    <col min="5136" max="5136" width="11.85546875" style="150" customWidth="1"/>
    <col min="5137" max="5137" width="14.7109375" style="150" customWidth="1"/>
    <col min="5138" max="5138" width="9" style="150" bestFit="1" customWidth="1"/>
    <col min="5139" max="5378" width="9.140625" style="150"/>
    <col min="5379" max="5379" width="4.7109375" style="150" bestFit="1" customWidth="1"/>
    <col min="5380" max="5380" width="9.7109375" style="150" bestFit="1" customWidth="1"/>
    <col min="5381" max="5381" width="10" style="150" bestFit="1" customWidth="1"/>
    <col min="5382" max="5382" width="8.85546875" style="150" bestFit="1" customWidth="1"/>
    <col min="5383" max="5383" width="22.85546875" style="150" customWidth="1"/>
    <col min="5384" max="5384" width="59.7109375" style="150" bestFit="1" customWidth="1"/>
    <col min="5385" max="5385" width="57.85546875" style="150" bestFit="1" customWidth="1"/>
    <col min="5386" max="5386" width="35.28515625" style="150" bestFit="1" customWidth="1"/>
    <col min="5387" max="5387" width="28.140625" style="150" bestFit="1" customWidth="1"/>
    <col min="5388" max="5388" width="33.140625" style="150" bestFit="1" customWidth="1"/>
    <col min="5389" max="5389" width="26" style="150" bestFit="1" customWidth="1"/>
    <col min="5390" max="5390" width="19.140625" style="150" bestFit="1" customWidth="1"/>
    <col min="5391" max="5391" width="10.42578125" style="150" customWidth="1"/>
    <col min="5392" max="5392" width="11.85546875" style="150" customWidth="1"/>
    <col min="5393" max="5393" width="14.7109375" style="150" customWidth="1"/>
    <col min="5394" max="5394" width="9" style="150" bestFit="1" customWidth="1"/>
    <col min="5395" max="5634" width="9.140625" style="150"/>
    <col min="5635" max="5635" width="4.7109375" style="150" bestFit="1" customWidth="1"/>
    <col min="5636" max="5636" width="9.7109375" style="150" bestFit="1" customWidth="1"/>
    <col min="5637" max="5637" width="10" style="150" bestFit="1" customWidth="1"/>
    <col min="5638" max="5638" width="8.85546875" style="150" bestFit="1" customWidth="1"/>
    <col min="5639" max="5639" width="22.85546875" style="150" customWidth="1"/>
    <col min="5640" max="5640" width="59.7109375" style="150" bestFit="1" customWidth="1"/>
    <col min="5641" max="5641" width="57.85546875" style="150" bestFit="1" customWidth="1"/>
    <col min="5642" max="5642" width="35.28515625" style="150" bestFit="1" customWidth="1"/>
    <col min="5643" max="5643" width="28.140625" style="150" bestFit="1" customWidth="1"/>
    <col min="5644" max="5644" width="33.140625" style="150" bestFit="1" customWidth="1"/>
    <col min="5645" max="5645" width="26" style="150" bestFit="1" customWidth="1"/>
    <col min="5646" max="5646" width="19.140625" style="150" bestFit="1" customWidth="1"/>
    <col min="5647" max="5647" width="10.42578125" style="150" customWidth="1"/>
    <col min="5648" max="5648" width="11.85546875" style="150" customWidth="1"/>
    <col min="5649" max="5649" width="14.7109375" style="150" customWidth="1"/>
    <col min="5650" max="5650" width="9" style="150" bestFit="1" customWidth="1"/>
    <col min="5651" max="5890" width="9.140625" style="150"/>
    <col min="5891" max="5891" width="4.7109375" style="150" bestFit="1" customWidth="1"/>
    <col min="5892" max="5892" width="9.7109375" style="150" bestFit="1" customWidth="1"/>
    <col min="5893" max="5893" width="10" style="150" bestFit="1" customWidth="1"/>
    <col min="5894" max="5894" width="8.85546875" style="150" bestFit="1" customWidth="1"/>
    <col min="5895" max="5895" width="22.85546875" style="150" customWidth="1"/>
    <col min="5896" max="5896" width="59.7109375" style="150" bestFit="1" customWidth="1"/>
    <col min="5897" max="5897" width="57.85546875" style="150" bestFit="1" customWidth="1"/>
    <col min="5898" max="5898" width="35.28515625" style="150" bestFit="1" customWidth="1"/>
    <col min="5899" max="5899" width="28.140625" style="150" bestFit="1" customWidth="1"/>
    <col min="5900" max="5900" width="33.140625" style="150" bestFit="1" customWidth="1"/>
    <col min="5901" max="5901" width="26" style="150" bestFit="1" customWidth="1"/>
    <col min="5902" max="5902" width="19.140625" style="150" bestFit="1" customWidth="1"/>
    <col min="5903" max="5903" width="10.42578125" style="150" customWidth="1"/>
    <col min="5904" max="5904" width="11.85546875" style="150" customWidth="1"/>
    <col min="5905" max="5905" width="14.7109375" style="150" customWidth="1"/>
    <col min="5906" max="5906" width="9" style="150" bestFit="1" customWidth="1"/>
    <col min="5907" max="6146" width="9.140625" style="150"/>
    <col min="6147" max="6147" width="4.7109375" style="150" bestFit="1" customWidth="1"/>
    <col min="6148" max="6148" width="9.7109375" style="150" bestFit="1" customWidth="1"/>
    <col min="6149" max="6149" width="10" style="150" bestFit="1" customWidth="1"/>
    <col min="6150" max="6150" width="8.85546875" style="150" bestFit="1" customWidth="1"/>
    <col min="6151" max="6151" width="22.85546875" style="150" customWidth="1"/>
    <col min="6152" max="6152" width="59.7109375" style="150" bestFit="1" customWidth="1"/>
    <col min="6153" max="6153" width="57.85546875" style="150" bestFit="1" customWidth="1"/>
    <col min="6154" max="6154" width="35.28515625" style="150" bestFit="1" customWidth="1"/>
    <col min="6155" max="6155" width="28.140625" style="150" bestFit="1" customWidth="1"/>
    <col min="6156" max="6156" width="33.140625" style="150" bestFit="1" customWidth="1"/>
    <col min="6157" max="6157" width="26" style="150" bestFit="1" customWidth="1"/>
    <col min="6158" max="6158" width="19.140625" style="150" bestFit="1" customWidth="1"/>
    <col min="6159" max="6159" width="10.42578125" style="150" customWidth="1"/>
    <col min="6160" max="6160" width="11.85546875" style="150" customWidth="1"/>
    <col min="6161" max="6161" width="14.7109375" style="150" customWidth="1"/>
    <col min="6162" max="6162" width="9" style="150" bestFit="1" customWidth="1"/>
    <col min="6163" max="6402" width="9.140625" style="150"/>
    <col min="6403" max="6403" width="4.7109375" style="150" bestFit="1" customWidth="1"/>
    <col min="6404" max="6404" width="9.7109375" style="150" bestFit="1" customWidth="1"/>
    <col min="6405" max="6405" width="10" style="150" bestFit="1" customWidth="1"/>
    <col min="6406" max="6406" width="8.85546875" style="150" bestFit="1" customWidth="1"/>
    <col min="6407" max="6407" width="22.85546875" style="150" customWidth="1"/>
    <col min="6408" max="6408" width="59.7109375" style="150" bestFit="1" customWidth="1"/>
    <col min="6409" max="6409" width="57.85546875" style="150" bestFit="1" customWidth="1"/>
    <col min="6410" max="6410" width="35.28515625" style="150" bestFit="1" customWidth="1"/>
    <col min="6411" max="6411" width="28.140625" style="150" bestFit="1" customWidth="1"/>
    <col min="6412" max="6412" width="33.140625" style="150" bestFit="1" customWidth="1"/>
    <col min="6413" max="6413" width="26" style="150" bestFit="1" customWidth="1"/>
    <col min="6414" max="6414" width="19.140625" style="150" bestFit="1" customWidth="1"/>
    <col min="6415" max="6415" width="10.42578125" style="150" customWidth="1"/>
    <col min="6416" max="6416" width="11.85546875" style="150" customWidth="1"/>
    <col min="6417" max="6417" width="14.7109375" style="150" customWidth="1"/>
    <col min="6418" max="6418" width="9" style="150" bestFit="1" customWidth="1"/>
    <col min="6419" max="6658" width="9.140625" style="150"/>
    <col min="6659" max="6659" width="4.7109375" style="150" bestFit="1" customWidth="1"/>
    <col min="6660" max="6660" width="9.7109375" style="150" bestFit="1" customWidth="1"/>
    <col min="6661" max="6661" width="10" style="150" bestFit="1" customWidth="1"/>
    <col min="6662" max="6662" width="8.85546875" style="150" bestFit="1" customWidth="1"/>
    <col min="6663" max="6663" width="22.85546875" style="150" customWidth="1"/>
    <col min="6664" max="6664" width="59.7109375" style="150" bestFit="1" customWidth="1"/>
    <col min="6665" max="6665" width="57.85546875" style="150" bestFit="1" customWidth="1"/>
    <col min="6666" max="6666" width="35.28515625" style="150" bestFit="1" customWidth="1"/>
    <col min="6667" max="6667" width="28.140625" style="150" bestFit="1" customWidth="1"/>
    <col min="6668" max="6668" width="33.140625" style="150" bestFit="1" customWidth="1"/>
    <col min="6669" max="6669" width="26" style="150" bestFit="1" customWidth="1"/>
    <col min="6670" max="6670" width="19.140625" style="150" bestFit="1" customWidth="1"/>
    <col min="6671" max="6671" width="10.42578125" style="150" customWidth="1"/>
    <col min="6672" max="6672" width="11.85546875" style="150" customWidth="1"/>
    <col min="6673" max="6673" width="14.7109375" style="150" customWidth="1"/>
    <col min="6674" max="6674" width="9" style="150" bestFit="1" customWidth="1"/>
    <col min="6675" max="6914" width="9.140625" style="150"/>
    <col min="6915" max="6915" width="4.7109375" style="150" bestFit="1" customWidth="1"/>
    <col min="6916" max="6916" width="9.7109375" style="150" bestFit="1" customWidth="1"/>
    <col min="6917" max="6917" width="10" style="150" bestFit="1" customWidth="1"/>
    <col min="6918" max="6918" width="8.85546875" style="150" bestFit="1" customWidth="1"/>
    <col min="6919" max="6919" width="22.85546875" style="150" customWidth="1"/>
    <col min="6920" max="6920" width="59.7109375" style="150" bestFit="1" customWidth="1"/>
    <col min="6921" max="6921" width="57.85546875" style="150" bestFit="1" customWidth="1"/>
    <col min="6922" max="6922" width="35.28515625" style="150" bestFit="1" customWidth="1"/>
    <col min="6923" max="6923" width="28.140625" style="150" bestFit="1" customWidth="1"/>
    <col min="6924" max="6924" width="33.140625" style="150" bestFit="1" customWidth="1"/>
    <col min="6925" max="6925" width="26" style="150" bestFit="1" customWidth="1"/>
    <col min="6926" max="6926" width="19.140625" style="150" bestFit="1" customWidth="1"/>
    <col min="6927" max="6927" width="10.42578125" style="150" customWidth="1"/>
    <col min="6928" max="6928" width="11.85546875" style="150" customWidth="1"/>
    <col min="6929" max="6929" width="14.7109375" style="150" customWidth="1"/>
    <col min="6930" max="6930" width="9" style="150" bestFit="1" customWidth="1"/>
    <col min="6931" max="7170" width="9.140625" style="150"/>
    <col min="7171" max="7171" width="4.7109375" style="150" bestFit="1" customWidth="1"/>
    <col min="7172" max="7172" width="9.7109375" style="150" bestFit="1" customWidth="1"/>
    <col min="7173" max="7173" width="10" style="150" bestFit="1" customWidth="1"/>
    <col min="7174" max="7174" width="8.85546875" style="150" bestFit="1" customWidth="1"/>
    <col min="7175" max="7175" width="22.85546875" style="150" customWidth="1"/>
    <col min="7176" max="7176" width="59.7109375" style="150" bestFit="1" customWidth="1"/>
    <col min="7177" max="7177" width="57.85546875" style="150" bestFit="1" customWidth="1"/>
    <col min="7178" max="7178" width="35.28515625" style="150" bestFit="1" customWidth="1"/>
    <col min="7179" max="7179" width="28.140625" style="150" bestFit="1" customWidth="1"/>
    <col min="7180" max="7180" width="33.140625" style="150" bestFit="1" customWidth="1"/>
    <col min="7181" max="7181" width="26" style="150" bestFit="1" customWidth="1"/>
    <col min="7182" max="7182" width="19.140625" style="150" bestFit="1" customWidth="1"/>
    <col min="7183" max="7183" width="10.42578125" style="150" customWidth="1"/>
    <col min="7184" max="7184" width="11.85546875" style="150" customWidth="1"/>
    <col min="7185" max="7185" width="14.7109375" style="150" customWidth="1"/>
    <col min="7186" max="7186" width="9" style="150" bestFit="1" customWidth="1"/>
    <col min="7187" max="7426" width="9.140625" style="150"/>
    <col min="7427" max="7427" width="4.7109375" style="150" bestFit="1" customWidth="1"/>
    <col min="7428" max="7428" width="9.7109375" style="150" bestFit="1" customWidth="1"/>
    <col min="7429" max="7429" width="10" style="150" bestFit="1" customWidth="1"/>
    <col min="7430" max="7430" width="8.85546875" style="150" bestFit="1" customWidth="1"/>
    <col min="7431" max="7431" width="22.85546875" style="150" customWidth="1"/>
    <col min="7432" max="7432" width="59.7109375" style="150" bestFit="1" customWidth="1"/>
    <col min="7433" max="7433" width="57.85546875" style="150" bestFit="1" customWidth="1"/>
    <col min="7434" max="7434" width="35.28515625" style="150" bestFit="1" customWidth="1"/>
    <col min="7435" max="7435" width="28.140625" style="150" bestFit="1" customWidth="1"/>
    <col min="7436" max="7436" width="33.140625" style="150" bestFit="1" customWidth="1"/>
    <col min="7437" max="7437" width="26" style="150" bestFit="1" customWidth="1"/>
    <col min="7438" max="7438" width="19.140625" style="150" bestFit="1" customWidth="1"/>
    <col min="7439" max="7439" width="10.42578125" style="150" customWidth="1"/>
    <col min="7440" max="7440" width="11.85546875" style="150" customWidth="1"/>
    <col min="7441" max="7441" width="14.7109375" style="150" customWidth="1"/>
    <col min="7442" max="7442" width="9" style="150" bestFit="1" customWidth="1"/>
    <col min="7443" max="7682" width="9.140625" style="150"/>
    <col min="7683" max="7683" width="4.7109375" style="150" bestFit="1" customWidth="1"/>
    <col min="7684" max="7684" width="9.7109375" style="150" bestFit="1" customWidth="1"/>
    <col min="7685" max="7685" width="10" style="150" bestFit="1" customWidth="1"/>
    <col min="7686" max="7686" width="8.85546875" style="150" bestFit="1" customWidth="1"/>
    <col min="7687" max="7687" width="22.85546875" style="150" customWidth="1"/>
    <col min="7688" max="7688" width="59.7109375" style="150" bestFit="1" customWidth="1"/>
    <col min="7689" max="7689" width="57.85546875" style="150" bestFit="1" customWidth="1"/>
    <col min="7690" max="7690" width="35.28515625" style="150" bestFit="1" customWidth="1"/>
    <col min="7691" max="7691" width="28.140625" style="150" bestFit="1" customWidth="1"/>
    <col min="7692" max="7692" width="33.140625" style="150" bestFit="1" customWidth="1"/>
    <col min="7693" max="7693" width="26" style="150" bestFit="1" customWidth="1"/>
    <col min="7694" max="7694" width="19.140625" style="150" bestFit="1" customWidth="1"/>
    <col min="7695" max="7695" width="10.42578125" style="150" customWidth="1"/>
    <col min="7696" max="7696" width="11.85546875" style="150" customWidth="1"/>
    <col min="7697" max="7697" width="14.7109375" style="150" customWidth="1"/>
    <col min="7698" max="7698" width="9" style="150" bestFit="1" customWidth="1"/>
    <col min="7699" max="7938" width="9.140625" style="150"/>
    <col min="7939" max="7939" width="4.7109375" style="150" bestFit="1" customWidth="1"/>
    <col min="7940" max="7940" width="9.7109375" style="150" bestFit="1" customWidth="1"/>
    <col min="7941" max="7941" width="10" style="150" bestFit="1" customWidth="1"/>
    <col min="7942" max="7942" width="8.85546875" style="150" bestFit="1" customWidth="1"/>
    <col min="7943" max="7943" width="22.85546875" style="150" customWidth="1"/>
    <col min="7944" max="7944" width="59.7109375" style="150" bestFit="1" customWidth="1"/>
    <col min="7945" max="7945" width="57.85546875" style="150" bestFit="1" customWidth="1"/>
    <col min="7946" max="7946" width="35.28515625" style="150" bestFit="1" customWidth="1"/>
    <col min="7947" max="7947" width="28.140625" style="150" bestFit="1" customWidth="1"/>
    <col min="7948" max="7948" width="33.140625" style="150" bestFit="1" customWidth="1"/>
    <col min="7949" max="7949" width="26" style="150" bestFit="1" customWidth="1"/>
    <col min="7950" max="7950" width="19.140625" style="150" bestFit="1" customWidth="1"/>
    <col min="7951" max="7951" width="10.42578125" style="150" customWidth="1"/>
    <col min="7952" max="7952" width="11.85546875" style="150" customWidth="1"/>
    <col min="7953" max="7953" width="14.7109375" style="150" customWidth="1"/>
    <col min="7954" max="7954" width="9" style="150" bestFit="1" customWidth="1"/>
    <col min="7955" max="8194" width="9.140625" style="150"/>
    <col min="8195" max="8195" width="4.7109375" style="150" bestFit="1" customWidth="1"/>
    <col min="8196" max="8196" width="9.7109375" style="150" bestFit="1" customWidth="1"/>
    <col min="8197" max="8197" width="10" style="150" bestFit="1" customWidth="1"/>
    <col min="8198" max="8198" width="8.85546875" style="150" bestFit="1" customWidth="1"/>
    <col min="8199" max="8199" width="22.85546875" style="150" customWidth="1"/>
    <col min="8200" max="8200" width="59.7109375" style="150" bestFit="1" customWidth="1"/>
    <col min="8201" max="8201" width="57.85546875" style="150" bestFit="1" customWidth="1"/>
    <col min="8202" max="8202" width="35.28515625" style="150" bestFit="1" customWidth="1"/>
    <col min="8203" max="8203" width="28.140625" style="150" bestFit="1" customWidth="1"/>
    <col min="8204" max="8204" width="33.140625" style="150" bestFit="1" customWidth="1"/>
    <col min="8205" max="8205" width="26" style="150" bestFit="1" customWidth="1"/>
    <col min="8206" max="8206" width="19.140625" style="150" bestFit="1" customWidth="1"/>
    <col min="8207" max="8207" width="10.42578125" style="150" customWidth="1"/>
    <col min="8208" max="8208" width="11.85546875" style="150" customWidth="1"/>
    <col min="8209" max="8209" width="14.7109375" style="150" customWidth="1"/>
    <col min="8210" max="8210" width="9" style="150" bestFit="1" customWidth="1"/>
    <col min="8211" max="8450" width="9.140625" style="150"/>
    <col min="8451" max="8451" width="4.7109375" style="150" bestFit="1" customWidth="1"/>
    <col min="8452" max="8452" width="9.7109375" style="150" bestFit="1" customWidth="1"/>
    <col min="8453" max="8453" width="10" style="150" bestFit="1" customWidth="1"/>
    <col min="8454" max="8454" width="8.85546875" style="150" bestFit="1" customWidth="1"/>
    <col min="8455" max="8455" width="22.85546875" style="150" customWidth="1"/>
    <col min="8456" max="8456" width="59.7109375" style="150" bestFit="1" customWidth="1"/>
    <col min="8457" max="8457" width="57.85546875" style="150" bestFit="1" customWidth="1"/>
    <col min="8458" max="8458" width="35.28515625" style="150" bestFit="1" customWidth="1"/>
    <col min="8459" max="8459" width="28.140625" style="150" bestFit="1" customWidth="1"/>
    <col min="8460" max="8460" width="33.140625" style="150" bestFit="1" customWidth="1"/>
    <col min="8461" max="8461" width="26" style="150" bestFit="1" customWidth="1"/>
    <col min="8462" max="8462" width="19.140625" style="150" bestFit="1" customWidth="1"/>
    <col min="8463" max="8463" width="10.42578125" style="150" customWidth="1"/>
    <col min="8464" max="8464" width="11.85546875" style="150" customWidth="1"/>
    <col min="8465" max="8465" width="14.7109375" style="150" customWidth="1"/>
    <col min="8466" max="8466" width="9" style="150" bestFit="1" customWidth="1"/>
    <col min="8467" max="8706" width="9.140625" style="150"/>
    <col min="8707" max="8707" width="4.7109375" style="150" bestFit="1" customWidth="1"/>
    <col min="8708" max="8708" width="9.7109375" style="150" bestFit="1" customWidth="1"/>
    <col min="8709" max="8709" width="10" style="150" bestFit="1" customWidth="1"/>
    <col min="8710" max="8710" width="8.85546875" style="150" bestFit="1" customWidth="1"/>
    <col min="8711" max="8711" width="22.85546875" style="150" customWidth="1"/>
    <col min="8712" max="8712" width="59.7109375" style="150" bestFit="1" customWidth="1"/>
    <col min="8713" max="8713" width="57.85546875" style="150" bestFit="1" customWidth="1"/>
    <col min="8714" max="8714" width="35.28515625" style="150" bestFit="1" customWidth="1"/>
    <col min="8715" max="8715" width="28.140625" style="150" bestFit="1" customWidth="1"/>
    <col min="8716" max="8716" width="33.140625" style="150" bestFit="1" customWidth="1"/>
    <col min="8717" max="8717" width="26" style="150" bestFit="1" customWidth="1"/>
    <col min="8718" max="8718" width="19.140625" style="150" bestFit="1" customWidth="1"/>
    <col min="8719" max="8719" width="10.42578125" style="150" customWidth="1"/>
    <col min="8720" max="8720" width="11.85546875" style="150" customWidth="1"/>
    <col min="8721" max="8721" width="14.7109375" style="150" customWidth="1"/>
    <col min="8722" max="8722" width="9" style="150" bestFit="1" customWidth="1"/>
    <col min="8723" max="8962" width="9.140625" style="150"/>
    <col min="8963" max="8963" width="4.7109375" style="150" bestFit="1" customWidth="1"/>
    <col min="8964" max="8964" width="9.7109375" style="150" bestFit="1" customWidth="1"/>
    <col min="8965" max="8965" width="10" style="150" bestFit="1" customWidth="1"/>
    <col min="8966" max="8966" width="8.85546875" style="150" bestFit="1" customWidth="1"/>
    <col min="8967" max="8967" width="22.85546875" style="150" customWidth="1"/>
    <col min="8968" max="8968" width="59.7109375" style="150" bestFit="1" customWidth="1"/>
    <col min="8969" max="8969" width="57.85546875" style="150" bestFit="1" customWidth="1"/>
    <col min="8970" max="8970" width="35.28515625" style="150" bestFit="1" customWidth="1"/>
    <col min="8971" max="8971" width="28.140625" style="150" bestFit="1" customWidth="1"/>
    <col min="8972" max="8972" width="33.140625" style="150" bestFit="1" customWidth="1"/>
    <col min="8973" max="8973" width="26" style="150" bestFit="1" customWidth="1"/>
    <col min="8974" max="8974" width="19.140625" style="150" bestFit="1" customWidth="1"/>
    <col min="8975" max="8975" width="10.42578125" style="150" customWidth="1"/>
    <col min="8976" max="8976" width="11.85546875" style="150" customWidth="1"/>
    <col min="8977" max="8977" width="14.7109375" style="150" customWidth="1"/>
    <col min="8978" max="8978" width="9" style="150" bestFit="1" customWidth="1"/>
    <col min="8979" max="9218" width="9.140625" style="150"/>
    <col min="9219" max="9219" width="4.7109375" style="150" bestFit="1" customWidth="1"/>
    <col min="9220" max="9220" width="9.7109375" style="150" bestFit="1" customWidth="1"/>
    <col min="9221" max="9221" width="10" style="150" bestFit="1" customWidth="1"/>
    <col min="9222" max="9222" width="8.85546875" style="150" bestFit="1" customWidth="1"/>
    <col min="9223" max="9223" width="22.85546875" style="150" customWidth="1"/>
    <col min="9224" max="9224" width="59.7109375" style="150" bestFit="1" customWidth="1"/>
    <col min="9225" max="9225" width="57.85546875" style="150" bestFit="1" customWidth="1"/>
    <col min="9226" max="9226" width="35.28515625" style="150" bestFit="1" customWidth="1"/>
    <col min="9227" max="9227" width="28.140625" style="150" bestFit="1" customWidth="1"/>
    <col min="9228" max="9228" width="33.140625" style="150" bestFit="1" customWidth="1"/>
    <col min="9229" max="9229" width="26" style="150" bestFit="1" customWidth="1"/>
    <col min="9230" max="9230" width="19.140625" style="150" bestFit="1" customWidth="1"/>
    <col min="9231" max="9231" width="10.42578125" style="150" customWidth="1"/>
    <col min="9232" max="9232" width="11.85546875" style="150" customWidth="1"/>
    <col min="9233" max="9233" width="14.7109375" style="150" customWidth="1"/>
    <col min="9234" max="9234" width="9" style="150" bestFit="1" customWidth="1"/>
    <col min="9235" max="9474" width="9.140625" style="150"/>
    <col min="9475" max="9475" width="4.7109375" style="150" bestFit="1" customWidth="1"/>
    <col min="9476" max="9476" width="9.7109375" style="150" bestFit="1" customWidth="1"/>
    <col min="9477" max="9477" width="10" style="150" bestFit="1" customWidth="1"/>
    <col min="9478" max="9478" width="8.85546875" style="150" bestFit="1" customWidth="1"/>
    <col min="9479" max="9479" width="22.85546875" style="150" customWidth="1"/>
    <col min="9480" max="9480" width="59.7109375" style="150" bestFit="1" customWidth="1"/>
    <col min="9481" max="9481" width="57.85546875" style="150" bestFit="1" customWidth="1"/>
    <col min="9482" max="9482" width="35.28515625" style="150" bestFit="1" customWidth="1"/>
    <col min="9483" max="9483" width="28.140625" style="150" bestFit="1" customWidth="1"/>
    <col min="9484" max="9484" width="33.140625" style="150" bestFit="1" customWidth="1"/>
    <col min="9485" max="9485" width="26" style="150" bestFit="1" customWidth="1"/>
    <col min="9486" max="9486" width="19.140625" style="150" bestFit="1" customWidth="1"/>
    <col min="9487" max="9487" width="10.42578125" style="150" customWidth="1"/>
    <col min="9488" max="9488" width="11.85546875" style="150" customWidth="1"/>
    <col min="9489" max="9489" width="14.7109375" style="150" customWidth="1"/>
    <col min="9490" max="9490" width="9" style="150" bestFit="1" customWidth="1"/>
    <col min="9491" max="9730" width="9.140625" style="150"/>
    <col min="9731" max="9731" width="4.7109375" style="150" bestFit="1" customWidth="1"/>
    <col min="9732" max="9732" width="9.7109375" style="150" bestFit="1" customWidth="1"/>
    <col min="9733" max="9733" width="10" style="150" bestFit="1" customWidth="1"/>
    <col min="9734" max="9734" width="8.85546875" style="150" bestFit="1" customWidth="1"/>
    <col min="9735" max="9735" width="22.85546875" style="150" customWidth="1"/>
    <col min="9736" max="9736" width="59.7109375" style="150" bestFit="1" customWidth="1"/>
    <col min="9737" max="9737" width="57.85546875" style="150" bestFit="1" customWidth="1"/>
    <col min="9738" max="9738" width="35.28515625" style="150" bestFit="1" customWidth="1"/>
    <col min="9739" max="9739" width="28.140625" style="150" bestFit="1" customWidth="1"/>
    <col min="9740" max="9740" width="33.140625" style="150" bestFit="1" customWidth="1"/>
    <col min="9741" max="9741" width="26" style="150" bestFit="1" customWidth="1"/>
    <col min="9742" max="9742" width="19.140625" style="150" bestFit="1" customWidth="1"/>
    <col min="9743" max="9743" width="10.42578125" style="150" customWidth="1"/>
    <col min="9744" max="9744" width="11.85546875" style="150" customWidth="1"/>
    <col min="9745" max="9745" width="14.7109375" style="150" customWidth="1"/>
    <col min="9746" max="9746" width="9" style="150" bestFit="1" customWidth="1"/>
    <col min="9747" max="9986" width="9.140625" style="150"/>
    <col min="9987" max="9987" width="4.7109375" style="150" bestFit="1" customWidth="1"/>
    <col min="9988" max="9988" width="9.7109375" style="150" bestFit="1" customWidth="1"/>
    <col min="9989" max="9989" width="10" style="150" bestFit="1" customWidth="1"/>
    <col min="9990" max="9990" width="8.85546875" style="150" bestFit="1" customWidth="1"/>
    <col min="9991" max="9991" width="22.85546875" style="150" customWidth="1"/>
    <col min="9992" max="9992" width="59.7109375" style="150" bestFit="1" customWidth="1"/>
    <col min="9993" max="9993" width="57.85546875" style="150" bestFit="1" customWidth="1"/>
    <col min="9994" max="9994" width="35.28515625" style="150" bestFit="1" customWidth="1"/>
    <col min="9995" max="9995" width="28.140625" style="150" bestFit="1" customWidth="1"/>
    <col min="9996" max="9996" width="33.140625" style="150" bestFit="1" customWidth="1"/>
    <col min="9997" max="9997" width="26" style="150" bestFit="1" customWidth="1"/>
    <col min="9998" max="9998" width="19.140625" style="150" bestFit="1" customWidth="1"/>
    <col min="9999" max="9999" width="10.42578125" style="150" customWidth="1"/>
    <col min="10000" max="10000" width="11.85546875" style="150" customWidth="1"/>
    <col min="10001" max="10001" width="14.7109375" style="150" customWidth="1"/>
    <col min="10002" max="10002" width="9" style="150" bestFit="1" customWidth="1"/>
    <col min="10003" max="10242" width="9.140625" style="150"/>
    <col min="10243" max="10243" width="4.7109375" style="150" bestFit="1" customWidth="1"/>
    <col min="10244" max="10244" width="9.7109375" style="150" bestFit="1" customWidth="1"/>
    <col min="10245" max="10245" width="10" style="150" bestFit="1" customWidth="1"/>
    <col min="10246" max="10246" width="8.85546875" style="150" bestFit="1" customWidth="1"/>
    <col min="10247" max="10247" width="22.85546875" style="150" customWidth="1"/>
    <col min="10248" max="10248" width="59.7109375" style="150" bestFit="1" customWidth="1"/>
    <col min="10249" max="10249" width="57.85546875" style="150" bestFit="1" customWidth="1"/>
    <col min="10250" max="10250" width="35.28515625" style="150" bestFit="1" customWidth="1"/>
    <col min="10251" max="10251" width="28.140625" style="150" bestFit="1" customWidth="1"/>
    <col min="10252" max="10252" width="33.140625" style="150" bestFit="1" customWidth="1"/>
    <col min="10253" max="10253" width="26" style="150" bestFit="1" customWidth="1"/>
    <col min="10254" max="10254" width="19.140625" style="150" bestFit="1" customWidth="1"/>
    <col min="10255" max="10255" width="10.42578125" style="150" customWidth="1"/>
    <col min="10256" max="10256" width="11.85546875" style="150" customWidth="1"/>
    <col min="10257" max="10257" width="14.7109375" style="150" customWidth="1"/>
    <col min="10258" max="10258" width="9" style="150" bestFit="1" customWidth="1"/>
    <col min="10259" max="10498" width="9.140625" style="150"/>
    <col min="10499" max="10499" width="4.7109375" style="150" bestFit="1" customWidth="1"/>
    <col min="10500" max="10500" width="9.7109375" style="150" bestFit="1" customWidth="1"/>
    <col min="10501" max="10501" width="10" style="150" bestFit="1" customWidth="1"/>
    <col min="10502" max="10502" width="8.85546875" style="150" bestFit="1" customWidth="1"/>
    <col min="10503" max="10503" width="22.85546875" style="150" customWidth="1"/>
    <col min="10504" max="10504" width="59.7109375" style="150" bestFit="1" customWidth="1"/>
    <col min="10505" max="10505" width="57.85546875" style="150" bestFit="1" customWidth="1"/>
    <col min="10506" max="10506" width="35.28515625" style="150" bestFit="1" customWidth="1"/>
    <col min="10507" max="10507" width="28.140625" style="150" bestFit="1" customWidth="1"/>
    <col min="10508" max="10508" width="33.140625" style="150" bestFit="1" customWidth="1"/>
    <col min="10509" max="10509" width="26" style="150" bestFit="1" customWidth="1"/>
    <col min="10510" max="10510" width="19.140625" style="150" bestFit="1" customWidth="1"/>
    <col min="10511" max="10511" width="10.42578125" style="150" customWidth="1"/>
    <col min="10512" max="10512" width="11.85546875" style="150" customWidth="1"/>
    <col min="10513" max="10513" width="14.7109375" style="150" customWidth="1"/>
    <col min="10514" max="10514" width="9" style="150" bestFit="1" customWidth="1"/>
    <col min="10515" max="10754" width="9.140625" style="150"/>
    <col min="10755" max="10755" width="4.7109375" style="150" bestFit="1" customWidth="1"/>
    <col min="10756" max="10756" width="9.7109375" style="150" bestFit="1" customWidth="1"/>
    <col min="10757" max="10757" width="10" style="150" bestFit="1" customWidth="1"/>
    <col min="10758" max="10758" width="8.85546875" style="150" bestFit="1" customWidth="1"/>
    <col min="10759" max="10759" width="22.85546875" style="150" customWidth="1"/>
    <col min="10760" max="10760" width="59.7109375" style="150" bestFit="1" customWidth="1"/>
    <col min="10761" max="10761" width="57.85546875" style="150" bestFit="1" customWidth="1"/>
    <col min="10762" max="10762" width="35.28515625" style="150" bestFit="1" customWidth="1"/>
    <col min="10763" max="10763" width="28.140625" style="150" bestFit="1" customWidth="1"/>
    <col min="10764" max="10764" width="33.140625" style="150" bestFit="1" customWidth="1"/>
    <col min="10765" max="10765" width="26" style="150" bestFit="1" customWidth="1"/>
    <col min="10766" max="10766" width="19.140625" style="150" bestFit="1" customWidth="1"/>
    <col min="10767" max="10767" width="10.42578125" style="150" customWidth="1"/>
    <col min="10768" max="10768" width="11.85546875" style="150" customWidth="1"/>
    <col min="10769" max="10769" width="14.7109375" style="150" customWidth="1"/>
    <col min="10770" max="10770" width="9" style="150" bestFit="1" customWidth="1"/>
    <col min="10771" max="11010" width="9.140625" style="150"/>
    <col min="11011" max="11011" width="4.7109375" style="150" bestFit="1" customWidth="1"/>
    <col min="11012" max="11012" width="9.7109375" style="150" bestFit="1" customWidth="1"/>
    <col min="11013" max="11013" width="10" style="150" bestFit="1" customWidth="1"/>
    <col min="11014" max="11014" width="8.85546875" style="150" bestFit="1" customWidth="1"/>
    <col min="11015" max="11015" width="22.85546875" style="150" customWidth="1"/>
    <col min="11016" max="11016" width="59.7109375" style="150" bestFit="1" customWidth="1"/>
    <col min="11017" max="11017" width="57.85546875" style="150" bestFit="1" customWidth="1"/>
    <col min="11018" max="11018" width="35.28515625" style="150" bestFit="1" customWidth="1"/>
    <col min="11019" max="11019" width="28.140625" style="150" bestFit="1" customWidth="1"/>
    <col min="11020" max="11020" width="33.140625" style="150" bestFit="1" customWidth="1"/>
    <col min="11021" max="11021" width="26" style="150" bestFit="1" customWidth="1"/>
    <col min="11022" max="11022" width="19.140625" style="150" bestFit="1" customWidth="1"/>
    <col min="11023" max="11023" width="10.42578125" style="150" customWidth="1"/>
    <col min="11024" max="11024" width="11.85546875" style="150" customWidth="1"/>
    <col min="11025" max="11025" width="14.7109375" style="150" customWidth="1"/>
    <col min="11026" max="11026" width="9" style="150" bestFit="1" customWidth="1"/>
    <col min="11027" max="11266" width="9.140625" style="150"/>
    <col min="11267" max="11267" width="4.7109375" style="150" bestFit="1" customWidth="1"/>
    <col min="11268" max="11268" width="9.7109375" style="150" bestFit="1" customWidth="1"/>
    <col min="11269" max="11269" width="10" style="150" bestFit="1" customWidth="1"/>
    <col min="11270" max="11270" width="8.85546875" style="150" bestFit="1" customWidth="1"/>
    <col min="11271" max="11271" width="22.85546875" style="150" customWidth="1"/>
    <col min="11272" max="11272" width="59.7109375" style="150" bestFit="1" customWidth="1"/>
    <col min="11273" max="11273" width="57.85546875" style="150" bestFit="1" customWidth="1"/>
    <col min="11274" max="11274" width="35.28515625" style="150" bestFit="1" customWidth="1"/>
    <col min="11275" max="11275" width="28.140625" style="150" bestFit="1" customWidth="1"/>
    <col min="11276" max="11276" width="33.140625" style="150" bestFit="1" customWidth="1"/>
    <col min="11277" max="11277" width="26" style="150" bestFit="1" customWidth="1"/>
    <col min="11278" max="11278" width="19.140625" style="150" bestFit="1" customWidth="1"/>
    <col min="11279" max="11279" width="10.42578125" style="150" customWidth="1"/>
    <col min="11280" max="11280" width="11.85546875" style="150" customWidth="1"/>
    <col min="11281" max="11281" width="14.7109375" style="150" customWidth="1"/>
    <col min="11282" max="11282" width="9" style="150" bestFit="1" customWidth="1"/>
    <col min="11283" max="11522" width="9.140625" style="150"/>
    <col min="11523" max="11523" width="4.7109375" style="150" bestFit="1" customWidth="1"/>
    <col min="11524" max="11524" width="9.7109375" style="150" bestFit="1" customWidth="1"/>
    <col min="11525" max="11525" width="10" style="150" bestFit="1" customWidth="1"/>
    <col min="11526" max="11526" width="8.85546875" style="150" bestFit="1" customWidth="1"/>
    <col min="11527" max="11527" width="22.85546875" style="150" customWidth="1"/>
    <col min="11528" max="11528" width="59.7109375" style="150" bestFit="1" customWidth="1"/>
    <col min="11529" max="11529" width="57.85546875" style="150" bestFit="1" customWidth="1"/>
    <col min="11530" max="11530" width="35.28515625" style="150" bestFit="1" customWidth="1"/>
    <col min="11531" max="11531" width="28.140625" style="150" bestFit="1" customWidth="1"/>
    <col min="11532" max="11532" width="33.140625" style="150" bestFit="1" customWidth="1"/>
    <col min="11533" max="11533" width="26" style="150" bestFit="1" customWidth="1"/>
    <col min="11534" max="11534" width="19.140625" style="150" bestFit="1" customWidth="1"/>
    <col min="11535" max="11535" width="10.42578125" style="150" customWidth="1"/>
    <col min="11536" max="11536" width="11.85546875" style="150" customWidth="1"/>
    <col min="11537" max="11537" width="14.7109375" style="150" customWidth="1"/>
    <col min="11538" max="11538" width="9" style="150" bestFit="1" customWidth="1"/>
    <col min="11539" max="11778" width="9.140625" style="150"/>
    <col min="11779" max="11779" width="4.7109375" style="150" bestFit="1" customWidth="1"/>
    <col min="11780" max="11780" width="9.7109375" style="150" bestFit="1" customWidth="1"/>
    <col min="11781" max="11781" width="10" style="150" bestFit="1" customWidth="1"/>
    <col min="11782" max="11782" width="8.85546875" style="150" bestFit="1" customWidth="1"/>
    <col min="11783" max="11783" width="22.85546875" style="150" customWidth="1"/>
    <col min="11784" max="11784" width="59.7109375" style="150" bestFit="1" customWidth="1"/>
    <col min="11785" max="11785" width="57.85546875" style="150" bestFit="1" customWidth="1"/>
    <col min="11786" max="11786" width="35.28515625" style="150" bestFit="1" customWidth="1"/>
    <col min="11787" max="11787" width="28.140625" style="150" bestFit="1" customWidth="1"/>
    <col min="11788" max="11788" width="33.140625" style="150" bestFit="1" customWidth="1"/>
    <col min="11789" max="11789" width="26" style="150" bestFit="1" customWidth="1"/>
    <col min="11790" max="11790" width="19.140625" style="150" bestFit="1" customWidth="1"/>
    <col min="11791" max="11791" width="10.42578125" style="150" customWidth="1"/>
    <col min="11792" max="11792" width="11.85546875" style="150" customWidth="1"/>
    <col min="11793" max="11793" width="14.7109375" style="150" customWidth="1"/>
    <col min="11794" max="11794" width="9" style="150" bestFit="1" customWidth="1"/>
    <col min="11795" max="12034" width="9.140625" style="150"/>
    <col min="12035" max="12035" width="4.7109375" style="150" bestFit="1" customWidth="1"/>
    <col min="12036" max="12036" width="9.7109375" style="150" bestFit="1" customWidth="1"/>
    <col min="12037" max="12037" width="10" style="150" bestFit="1" customWidth="1"/>
    <col min="12038" max="12038" width="8.85546875" style="150" bestFit="1" customWidth="1"/>
    <col min="12039" max="12039" width="22.85546875" style="150" customWidth="1"/>
    <col min="12040" max="12040" width="59.7109375" style="150" bestFit="1" customWidth="1"/>
    <col min="12041" max="12041" width="57.85546875" style="150" bestFit="1" customWidth="1"/>
    <col min="12042" max="12042" width="35.28515625" style="150" bestFit="1" customWidth="1"/>
    <col min="12043" max="12043" width="28.140625" style="150" bestFit="1" customWidth="1"/>
    <col min="12044" max="12044" width="33.140625" style="150" bestFit="1" customWidth="1"/>
    <col min="12045" max="12045" width="26" style="150" bestFit="1" customWidth="1"/>
    <col min="12046" max="12046" width="19.140625" style="150" bestFit="1" customWidth="1"/>
    <col min="12047" max="12047" width="10.42578125" style="150" customWidth="1"/>
    <col min="12048" max="12048" width="11.85546875" style="150" customWidth="1"/>
    <col min="12049" max="12049" width="14.7109375" style="150" customWidth="1"/>
    <col min="12050" max="12050" width="9" style="150" bestFit="1" customWidth="1"/>
    <col min="12051" max="12290" width="9.140625" style="150"/>
    <col min="12291" max="12291" width="4.7109375" style="150" bestFit="1" customWidth="1"/>
    <col min="12292" max="12292" width="9.7109375" style="150" bestFit="1" customWidth="1"/>
    <col min="12293" max="12293" width="10" style="150" bestFit="1" customWidth="1"/>
    <col min="12294" max="12294" width="8.85546875" style="150" bestFit="1" customWidth="1"/>
    <col min="12295" max="12295" width="22.85546875" style="150" customWidth="1"/>
    <col min="12296" max="12296" width="59.7109375" style="150" bestFit="1" customWidth="1"/>
    <col min="12297" max="12297" width="57.85546875" style="150" bestFit="1" customWidth="1"/>
    <col min="12298" max="12298" width="35.28515625" style="150" bestFit="1" customWidth="1"/>
    <col min="12299" max="12299" width="28.140625" style="150" bestFit="1" customWidth="1"/>
    <col min="12300" max="12300" width="33.140625" style="150" bestFit="1" customWidth="1"/>
    <col min="12301" max="12301" width="26" style="150" bestFit="1" customWidth="1"/>
    <col min="12302" max="12302" width="19.140625" style="150" bestFit="1" customWidth="1"/>
    <col min="12303" max="12303" width="10.42578125" style="150" customWidth="1"/>
    <col min="12304" max="12304" width="11.85546875" style="150" customWidth="1"/>
    <col min="12305" max="12305" width="14.7109375" style="150" customWidth="1"/>
    <col min="12306" max="12306" width="9" style="150" bestFit="1" customWidth="1"/>
    <col min="12307" max="12546" width="9.140625" style="150"/>
    <col min="12547" max="12547" width="4.7109375" style="150" bestFit="1" customWidth="1"/>
    <col min="12548" max="12548" width="9.7109375" style="150" bestFit="1" customWidth="1"/>
    <col min="12549" max="12549" width="10" style="150" bestFit="1" customWidth="1"/>
    <col min="12550" max="12550" width="8.85546875" style="150" bestFit="1" customWidth="1"/>
    <col min="12551" max="12551" width="22.85546875" style="150" customWidth="1"/>
    <col min="12552" max="12552" width="59.7109375" style="150" bestFit="1" customWidth="1"/>
    <col min="12553" max="12553" width="57.85546875" style="150" bestFit="1" customWidth="1"/>
    <col min="12554" max="12554" width="35.28515625" style="150" bestFit="1" customWidth="1"/>
    <col min="12555" max="12555" width="28.140625" style="150" bestFit="1" customWidth="1"/>
    <col min="12556" max="12556" width="33.140625" style="150" bestFit="1" customWidth="1"/>
    <col min="12557" max="12557" width="26" style="150" bestFit="1" customWidth="1"/>
    <col min="12558" max="12558" width="19.140625" style="150" bestFit="1" customWidth="1"/>
    <col min="12559" max="12559" width="10.42578125" style="150" customWidth="1"/>
    <col min="12560" max="12560" width="11.85546875" style="150" customWidth="1"/>
    <col min="12561" max="12561" width="14.7109375" style="150" customWidth="1"/>
    <col min="12562" max="12562" width="9" style="150" bestFit="1" customWidth="1"/>
    <col min="12563" max="12802" width="9.140625" style="150"/>
    <col min="12803" max="12803" width="4.7109375" style="150" bestFit="1" customWidth="1"/>
    <col min="12804" max="12804" width="9.7109375" style="150" bestFit="1" customWidth="1"/>
    <col min="12805" max="12805" width="10" style="150" bestFit="1" customWidth="1"/>
    <col min="12806" max="12806" width="8.85546875" style="150" bestFit="1" customWidth="1"/>
    <col min="12807" max="12807" width="22.85546875" style="150" customWidth="1"/>
    <col min="12808" max="12808" width="59.7109375" style="150" bestFit="1" customWidth="1"/>
    <col min="12809" max="12809" width="57.85546875" style="150" bestFit="1" customWidth="1"/>
    <col min="12810" max="12810" width="35.28515625" style="150" bestFit="1" customWidth="1"/>
    <col min="12811" max="12811" width="28.140625" style="150" bestFit="1" customWidth="1"/>
    <col min="12812" max="12812" width="33.140625" style="150" bestFit="1" customWidth="1"/>
    <col min="12813" max="12813" width="26" style="150" bestFit="1" customWidth="1"/>
    <col min="12814" max="12814" width="19.140625" style="150" bestFit="1" customWidth="1"/>
    <col min="12815" max="12815" width="10.42578125" style="150" customWidth="1"/>
    <col min="12816" max="12816" width="11.85546875" style="150" customWidth="1"/>
    <col min="12817" max="12817" width="14.7109375" style="150" customWidth="1"/>
    <col min="12818" max="12818" width="9" style="150" bestFit="1" customWidth="1"/>
    <col min="12819" max="13058" width="9.140625" style="150"/>
    <col min="13059" max="13059" width="4.7109375" style="150" bestFit="1" customWidth="1"/>
    <col min="13060" max="13060" width="9.7109375" style="150" bestFit="1" customWidth="1"/>
    <col min="13061" max="13061" width="10" style="150" bestFit="1" customWidth="1"/>
    <col min="13062" max="13062" width="8.85546875" style="150" bestFit="1" customWidth="1"/>
    <col min="13063" max="13063" width="22.85546875" style="150" customWidth="1"/>
    <col min="13064" max="13064" width="59.7109375" style="150" bestFit="1" customWidth="1"/>
    <col min="13065" max="13065" width="57.85546875" style="150" bestFit="1" customWidth="1"/>
    <col min="13066" max="13066" width="35.28515625" style="150" bestFit="1" customWidth="1"/>
    <col min="13067" max="13067" width="28.140625" style="150" bestFit="1" customWidth="1"/>
    <col min="13068" max="13068" width="33.140625" style="150" bestFit="1" customWidth="1"/>
    <col min="13069" max="13069" width="26" style="150" bestFit="1" customWidth="1"/>
    <col min="13070" max="13070" width="19.140625" style="150" bestFit="1" customWidth="1"/>
    <col min="13071" max="13071" width="10.42578125" style="150" customWidth="1"/>
    <col min="13072" max="13072" width="11.85546875" style="150" customWidth="1"/>
    <col min="13073" max="13073" width="14.7109375" style="150" customWidth="1"/>
    <col min="13074" max="13074" width="9" style="150" bestFit="1" customWidth="1"/>
    <col min="13075" max="13314" width="9.140625" style="150"/>
    <col min="13315" max="13315" width="4.7109375" style="150" bestFit="1" customWidth="1"/>
    <col min="13316" max="13316" width="9.7109375" style="150" bestFit="1" customWidth="1"/>
    <col min="13317" max="13317" width="10" style="150" bestFit="1" customWidth="1"/>
    <col min="13318" max="13318" width="8.85546875" style="150" bestFit="1" customWidth="1"/>
    <col min="13319" max="13319" width="22.85546875" style="150" customWidth="1"/>
    <col min="13320" max="13320" width="59.7109375" style="150" bestFit="1" customWidth="1"/>
    <col min="13321" max="13321" width="57.85546875" style="150" bestFit="1" customWidth="1"/>
    <col min="13322" max="13322" width="35.28515625" style="150" bestFit="1" customWidth="1"/>
    <col min="13323" max="13323" width="28.140625" style="150" bestFit="1" customWidth="1"/>
    <col min="13324" max="13324" width="33.140625" style="150" bestFit="1" customWidth="1"/>
    <col min="13325" max="13325" width="26" style="150" bestFit="1" customWidth="1"/>
    <col min="13326" max="13326" width="19.140625" style="150" bestFit="1" customWidth="1"/>
    <col min="13327" max="13327" width="10.42578125" style="150" customWidth="1"/>
    <col min="13328" max="13328" width="11.85546875" style="150" customWidth="1"/>
    <col min="13329" max="13329" width="14.7109375" style="150" customWidth="1"/>
    <col min="13330" max="13330" width="9" style="150" bestFit="1" customWidth="1"/>
    <col min="13331" max="13570" width="9.140625" style="150"/>
    <col min="13571" max="13571" width="4.7109375" style="150" bestFit="1" customWidth="1"/>
    <col min="13572" max="13572" width="9.7109375" style="150" bestFit="1" customWidth="1"/>
    <col min="13573" max="13573" width="10" style="150" bestFit="1" customWidth="1"/>
    <col min="13574" max="13574" width="8.85546875" style="150" bestFit="1" customWidth="1"/>
    <col min="13575" max="13575" width="22.85546875" style="150" customWidth="1"/>
    <col min="13576" max="13576" width="59.7109375" style="150" bestFit="1" customWidth="1"/>
    <col min="13577" max="13577" width="57.85546875" style="150" bestFit="1" customWidth="1"/>
    <col min="13578" max="13578" width="35.28515625" style="150" bestFit="1" customWidth="1"/>
    <col min="13579" max="13579" width="28.140625" style="150" bestFit="1" customWidth="1"/>
    <col min="13580" max="13580" width="33.140625" style="150" bestFit="1" customWidth="1"/>
    <col min="13581" max="13581" width="26" style="150" bestFit="1" customWidth="1"/>
    <col min="13582" max="13582" width="19.140625" style="150" bestFit="1" customWidth="1"/>
    <col min="13583" max="13583" width="10.42578125" style="150" customWidth="1"/>
    <col min="13584" max="13584" width="11.85546875" style="150" customWidth="1"/>
    <col min="13585" max="13585" width="14.7109375" style="150" customWidth="1"/>
    <col min="13586" max="13586" width="9" style="150" bestFit="1" customWidth="1"/>
    <col min="13587" max="13826" width="9.140625" style="150"/>
    <col min="13827" max="13827" width="4.7109375" style="150" bestFit="1" customWidth="1"/>
    <col min="13828" max="13828" width="9.7109375" style="150" bestFit="1" customWidth="1"/>
    <col min="13829" max="13829" width="10" style="150" bestFit="1" customWidth="1"/>
    <col min="13830" max="13830" width="8.85546875" style="150" bestFit="1" customWidth="1"/>
    <col min="13831" max="13831" width="22.85546875" style="150" customWidth="1"/>
    <col min="13832" max="13832" width="59.7109375" style="150" bestFit="1" customWidth="1"/>
    <col min="13833" max="13833" width="57.85546875" style="150" bestFit="1" customWidth="1"/>
    <col min="13834" max="13834" width="35.28515625" style="150" bestFit="1" customWidth="1"/>
    <col min="13835" max="13835" width="28.140625" style="150" bestFit="1" customWidth="1"/>
    <col min="13836" max="13836" width="33.140625" style="150" bestFit="1" customWidth="1"/>
    <col min="13837" max="13837" width="26" style="150" bestFit="1" customWidth="1"/>
    <col min="13838" max="13838" width="19.140625" style="150" bestFit="1" customWidth="1"/>
    <col min="13839" max="13839" width="10.42578125" style="150" customWidth="1"/>
    <col min="13840" max="13840" width="11.85546875" style="150" customWidth="1"/>
    <col min="13841" max="13841" width="14.7109375" style="150" customWidth="1"/>
    <col min="13842" max="13842" width="9" style="150" bestFit="1" customWidth="1"/>
    <col min="13843" max="14082" width="9.140625" style="150"/>
    <col min="14083" max="14083" width="4.7109375" style="150" bestFit="1" customWidth="1"/>
    <col min="14084" max="14084" width="9.7109375" style="150" bestFit="1" customWidth="1"/>
    <col min="14085" max="14085" width="10" style="150" bestFit="1" customWidth="1"/>
    <col min="14086" max="14086" width="8.85546875" style="150" bestFit="1" customWidth="1"/>
    <col min="14087" max="14087" width="22.85546875" style="150" customWidth="1"/>
    <col min="14088" max="14088" width="59.7109375" style="150" bestFit="1" customWidth="1"/>
    <col min="14089" max="14089" width="57.85546875" style="150" bestFit="1" customWidth="1"/>
    <col min="14090" max="14090" width="35.28515625" style="150" bestFit="1" customWidth="1"/>
    <col min="14091" max="14091" width="28.140625" style="150" bestFit="1" customWidth="1"/>
    <col min="14092" max="14092" width="33.140625" style="150" bestFit="1" customWidth="1"/>
    <col min="14093" max="14093" width="26" style="150" bestFit="1" customWidth="1"/>
    <col min="14094" max="14094" width="19.140625" style="150" bestFit="1" customWidth="1"/>
    <col min="14095" max="14095" width="10.42578125" style="150" customWidth="1"/>
    <col min="14096" max="14096" width="11.85546875" style="150" customWidth="1"/>
    <col min="14097" max="14097" width="14.7109375" style="150" customWidth="1"/>
    <col min="14098" max="14098" width="9" style="150" bestFit="1" customWidth="1"/>
    <col min="14099" max="14338" width="9.140625" style="150"/>
    <col min="14339" max="14339" width="4.7109375" style="150" bestFit="1" customWidth="1"/>
    <col min="14340" max="14340" width="9.7109375" style="150" bestFit="1" customWidth="1"/>
    <col min="14341" max="14341" width="10" style="150" bestFit="1" customWidth="1"/>
    <col min="14342" max="14342" width="8.85546875" style="150" bestFit="1" customWidth="1"/>
    <col min="14343" max="14343" width="22.85546875" style="150" customWidth="1"/>
    <col min="14344" max="14344" width="59.7109375" style="150" bestFit="1" customWidth="1"/>
    <col min="14345" max="14345" width="57.85546875" style="150" bestFit="1" customWidth="1"/>
    <col min="14346" max="14346" width="35.28515625" style="150" bestFit="1" customWidth="1"/>
    <col min="14347" max="14347" width="28.140625" style="150" bestFit="1" customWidth="1"/>
    <col min="14348" max="14348" width="33.140625" style="150" bestFit="1" customWidth="1"/>
    <col min="14349" max="14349" width="26" style="150" bestFit="1" customWidth="1"/>
    <col min="14350" max="14350" width="19.140625" style="150" bestFit="1" customWidth="1"/>
    <col min="14351" max="14351" width="10.42578125" style="150" customWidth="1"/>
    <col min="14352" max="14352" width="11.85546875" style="150" customWidth="1"/>
    <col min="14353" max="14353" width="14.7109375" style="150" customWidth="1"/>
    <col min="14354" max="14354" width="9" style="150" bestFit="1" customWidth="1"/>
    <col min="14355" max="14594" width="9.140625" style="150"/>
    <col min="14595" max="14595" width="4.7109375" style="150" bestFit="1" customWidth="1"/>
    <col min="14596" max="14596" width="9.7109375" style="150" bestFit="1" customWidth="1"/>
    <col min="14597" max="14597" width="10" style="150" bestFit="1" customWidth="1"/>
    <col min="14598" max="14598" width="8.85546875" style="150" bestFit="1" customWidth="1"/>
    <col min="14599" max="14599" width="22.85546875" style="150" customWidth="1"/>
    <col min="14600" max="14600" width="59.7109375" style="150" bestFit="1" customWidth="1"/>
    <col min="14601" max="14601" width="57.85546875" style="150" bestFit="1" customWidth="1"/>
    <col min="14602" max="14602" width="35.28515625" style="150" bestFit="1" customWidth="1"/>
    <col min="14603" max="14603" width="28.140625" style="150" bestFit="1" customWidth="1"/>
    <col min="14604" max="14604" width="33.140625" style="150" bestFit="1" customWidth="1"/>
    <col min="14605" max="14605" width="26" style="150" bestFit="1" customWidth="1"/>
    <col min="14606" max="14606" width="19.140625" style="150" bestFit="1" customWidth="1"/>
    <col min="14607" max="14607" width="10.42578125" style="150" customWidth="1"/>
    <col min="14608" max="14608" width="11.85546875" style="150" customWidth="1"/>
    <col min="14609" max="14609" width="14.7109375" style="150" customWidth="1"/>
    <col min="14610" max="14610" width="9" style="150" bestFit="1" customWidth="1"/>
    <col min="14611" max="14850" width="9.140625" style="150"/>
    <col min="14851" max="14851" width="4.7109375" style="150" bestFit="1" customWidth="1"/>
    <col min="14852" max="14852" width="9.7109375" style="150" bestFit="1" customWidth="1"/>
    <col min="14853" max="14853" width="10" style="150" bestFit="1" customWidth="1"/>
    <col min="14854" max="14854" width="8.85546875" style="150" bestFit="1" customWidth="1"/>
    <col min="14855" max="14855" width="22.85546875" style="150" customWidth="1"/>
    <col min="14856" max="14856" width="59.7109375" style="150" bestFit="1" customWidth="1"/>
    <col min="14857" max="14857" width="57.85546875" style="150" bestFit="1" customWidth="1"/>
    <col min="14858" max="14858" width="35.28515625" style="150" bestFit="1" customWidth="1"/>
    <col min="14859" max="14859" width="28.140625" style="150" bestFit="1" customWidth="1"/>
    <col min="14860" max="14860" width="33.140625" style="150" bestFit="1" customWidth="1"/>
    <col min="14861" max="14861" width="26" style="150" bestFit="1" customWidth="1"/>
    <col min="14862" max="14862" width="19.140625" style="150" bestFit="1" customWidth="1"/>
    <col min="14863" max="14863" width="10.42578125" style="150" customWidth="1"/>
    <col min="14864" max="14864" width="11.85546875" style="150" customWidth="1"/>
    <col min="14865" max="14865" width="14.7109375" style="150" customWidth="1"/>
    <col min="14866" max="14866" width="9" style="150" bestFit="1" customWidth="1"/>
    <col min="14867" max="15106" width="9.140625" style="150"/>
    <col min="15107" max="15107" width="4.7109375" style="150" bestFit="1" customWidth="1"/>
    <col min="15108" max="15108" width="9.7109375" style="150" bestFit="1" customWidth="1"/>
    <col min="15109" max="15109" width="10" style="150" bestFit="1" customWidth="1"/>
    <col min="15110" max="15110" width="8.85546875" style="150" bestFit="1" customWidth="1"/>
    <col min="15111" max="15111" width="22.85546875" style="150" customWidth="1"/>
    <col min="15112" max="15112" width="59.7109375" style="150" bestFit="1" customWidth="1"/>
    <col min="15113" max="15113" width="57.85546875" style="150" bestFit="1" customWidth="1"/>
    <col min="15114" max="15114" width="35.28515625" style="150" bestFit="1" customWidth="1"/>
    <col min="15115" max="15115" width="28.140625" style="150" bestFit="1" customWidth="1"/>
    <col min="15116" max="15116" width="33.140625" style="150" bestFit="1" customWidth="1"/>
    <col min="15117" max="15117" width="26" style="150" bestFit="1" customWidth="1"/>
    <col min="15118" max="15118" width="19.140625" style="150" bestFit="1" customWidth="1"/>
    <col min="15119" max="15119" width="10.42578125" style="150" customWidth="1"/>
    <col min="15120" max="15120" width="11.85546875" style="150" customWidth="1"/>
    <col min="15121" max="15121" width="14.7109375" style="150" customWidth="1"/>
    <col min="15122" max="15122" width="9" style="150" bestFit="1" customWidth="1"/>
    <col min="15123" max="15362" width="9.140625" style="150"/>
    <col min="15363" max="15363" width="4.7109375" style="150" bestFit="1" customWidth="1"/>
    <col min="15364" max="15364" width="9.7109375" style="150" bestFit="1" customWidth="1"/>
    <col min="15365" max="15365" width="10" style="150" bestFit="1" customWidth="1"/>
    <col min="15366" max="15366" width="8.85546875" style="150" bestFit="1" customWidth="1"/>
    <col min="15367" max="15367" width="22.85546875" style="150" customWidth="1"/>
    <col min="15368" max="15368" width="59.7109375" style="150" bestFit="1" customWidth="1"/>
    <col min="15369" max="15369" width="57.85546875" style="150" bestFit="1" customWidth="1"/>
    <col min="15370" max="15370" width="35.28515625" style="150" bestFit="1" customWidth="1"/>
    <col min="15371" max="15371" width="28.140625" style="150" bestFit="1" customWidth="1"/>
    <col min="15372" max="15372" width="33.140625" style="150" bestFit="1" customWidth="1"/>
    <col min="15373" max="15373" width="26" style="150" bestFit="1" customWidth="1"/>
    <col min="15374" max="15374" width="19.140625" style="150" bestFit="1" customWidth="1"/>
    <col min="15375" max="15375" width="10.42578125" style="150" customWidth="1"/>
    <col min="15376" max="15376" width="11.85546875" style="150" customWidth="1"/>
    <col min="15377" max="15377" width="14.7109375" style="150" customWidth="1"/>
    <col min="15378" max="15378" width="9" style="150" bestFit="1" customWidth="1"/>
    <col min="15379" max="15618" width="9.140625" style="150"/>
    <col min="15619" max="15619" width="4.7109375" style="150" bestFit="1" customWidth="1"/>
    <col min="15620" max="15620" width="9.7109375" style="150" bestFit="1" customWidth="1"/>
    <col min="15621" max="15621" width="10" style="150" bestFit="1" customWidth="1"/>
    <col min="15622" max="15622" width="8.85546875" style="150" bestFit="1" customWidth="1"/>
    <col min="15623" max="15623" width="22.85546875" style="150" customWidth="1"/>
    <col min="15624" max="15624" width="59.7109375" style="150" bestFit="1" customWidth="1"/>
    <col min="15625" max="15625" width="57.85546875" style="150" bestFit="1" customWidth="1"/>
    <col min="15626" max="15626" width="35.28515625" style="150" bestFit="1" customWidth="1"/>
    <col min="15627" max="15627" width="28.140625" style="150" bestFit="1" customWidth="1"/>
    <col min="15628" max="15628" width="33.140625" style="150" bestFit="1" customWidth="1"/>
    <col min="15629" max="15629" width="26" style="150" bestFit="1" customWidth="1"/>
    <col min="15630" max="15630" width="19.140625" style="150" bestFit="1" customWidth="1"/>
    <col min="15631" max="15631" width="10.42578125" style="150" customWidth="1"/>
    <col min="15632" max="15632" width="11.85546875" style="150" customWidth="1"/>
    <col min="15633" max="15633" width="14.7109375" style="150" customWidth="1"/>
    <col min="15634" max="15634" width="9" style="150" bestFit="1" customWidth="1"/>
    <col min="15635" max="15874" width="9.140625" style="150"/>
    <col min="15875" max="15875" width="4.7109375" style="150" bestFit="1" customWidth="1"/>
    <col min="15876" max="15876" width="9.7109375" style="150" bestFit="1" customWidth="1"/>
    <col min="15877" max="15877" width="10" style="150" bestFit="1" customWidth="1"/>
    <col min="15878" max="15878" width="8.85546875" style="150" bestFit="1" customWidth="1"/>
    <col min="15879" max="15879" width="22.85546875" style="150" customWidth="1"/>
    <col min="15880" max="15880" width="59.7109375" style="150" bestFit="1" customWidth="1"/>
    <col min="15881" max="15881" width="57.85546875" style="150" bestFit="1" customWidth="1"/>
    <col min="15882" max="15882" width="35.28515625" style="150" bestFit="1" customWidth="1"/>
    <col min="15883" max="15883" width="28.140625" style="150" bestFit="1" customWidth="1"/>
    <col min="15884" max="15884" width="33.140625" style="150" bestFit="1" customWidth="1"/>
    <col min="15885" max="15885" width="26" style="150" bestFit="1" customWidth="1"/>
    <col min="15886" max="15886" width="19.140625" style="150" bestFit="1" customWidth="1"/>
    <col min="15887" max="15887" width="10.42578125" style="150" customWidth="1"/>
    <col min="15888" max="15888" width="11.85546875" style="150" customWidth="1"/>
    <col min="15889" max="15889" width="14.7109375" style="150" customWidth="1"/>
    <col min="15890" max="15890" width="9" style="150" bestFit="1" customWidth="1"/>
    <col min="15891" max="16130" width="9.140625" style="150"/>
    <col min="16131" max="16131" width="4.7109375" style="150" bestFit="1" customWidth="1"/>
    <col min="16132" max="16132" width="9.7109375" style="150" bestFit="1" customWidth="1"/>
    <col min="16133" max="16133" width="10" style="150" bestFit="1" customWidth="1"/>
    <col min="16134" max="16134" width="8.85546875" style="150" bestFit="1" customWidth="1"/>
    <col min="16135" max="16135" width="22.85546875" style="150" customWidth="1"/>
    <col min="16136" max="16136" width="59.7109375" style="150" bestFit="1" customWidth="1"/>
    <col min="16137" max="16137" width="57.85546875" style="150" bestFit="1" customWidth="1"/>
    <col min="16138" max="16138" width="35.28515625" style="150" bestFit="1" customWidth="1"/>
    <col min="16139" max="16139" width="28.140625" style="150" bestFit="1" customWidth="1"/>
    <col min="16140" max="16140" width="33.140625" style="150" bestFit="1" customWidth="1"/>
    <col min="16141" max="16141" width="26" style="150" bestFit="1" customWidth="1"/>
    <col min="16142" max="16142" width="19.140625" style="150" bestFit="1" customWidth="1"/>
    <col min="16143" max="16143" width="10.42578125" style="150" customWidth="1"/>
    <col min="16144" max="16144" width="11.85546875" style="150" customWidth="1"/>
    <col min="16145" max="16145" width="14.7109375" style="150" customWidth="1"/>
    <col min="16146" max="16146" width="9" style="150" bestFit="1" customWidth="1"/>
    <col min="16147" max="16384" width="9.140625" style="150"/>
  </cols>
  <sheetData>
    <row r="2" spans="1:19" ht="18.75" x14ac:dyDescent="0.3">
      <c r="A2" s="159" t="s">
        <v>3568</v>
      </c>
    </row>
    <row r="4" spans="1:19" s="153" customFormat="1" ht="56.25" customHeight="1" x14ac:dyDescent="0.2">
      <c r="A4" s="614" t="s">
        <v>1</v>
      </c>
      <c r="B4" s="616" t="s">
        <v>2</v>
      </c>
      <c r="C4" s="616" t="s">
        <v>3</v>
      </c>
      <c r="D4" s="616" t="s">
        <v>4</v>
      </c>
      <c r="E4" s="616" t="s">
        <v>1948</v>
      </c>
      <c r="F4" s="614" t="s">
        <v>6</v>
      </c>
      <c r="G4" s="160" t="s">
        <v>7</v>
      </c>
      <c r="H4" s="618" t="s">
        <v>8</v>
      </c>
      <c r="I4" s="618"/>
      <c r="J4" s="614" t="s">
        <v>9</v>
      </c>
      <c r="K4" s="619" t="s">
        <v>10</v>
      </c>
      <c r="L4" s="620"/>
      <c r="M4" s="621" t="s">
        <v>11</v>
      </c>
      <c r="N4" s="621"/>
      <c r="O4" s="621" t="s">
        <v>12</v>
      </c>
      <c r="P4" s="621"/>
      <c r="Q4" s="614" t="s">
        <v>13</v>
      </c>
      <c r="R4" s="616" t="s">
        <v>14</v>
      </c>
      <c r="S4" s="152"/>
    </row>
    <row r="5" spans="1:19" s="153" customFormat="1" ht="12.75" x14ac:dyDescent="0.2">
      <c r="A5" s="615"/>
      <c r="B5" s="617"/>
      <c r="C5" s="617"/>
      <c r="D5" s="617"/>
      <c r="E5" s="617"/>
      <c r="F5" s="615"/>
      <c r="G5" s="155"/>
      <c r="H5" s="155" t="s">
        <v>15</v>
      </c>
      <c r="I5" s="155" t="s">
        <v>16</v>
      </c>
      <c r="J5" s="615"/>
      <c r="K5" s="157">
        <v>2020</v>
      </c>
      <c r="L5" s="157">
        <v>2021</v>
      </c>
      <c r="M5" s="154">
        <v>2020</v>
      </c>
      <c r="N5" s="154">
        <v>2021</v>
      </c>
      <c r="O5" s="154">
        <v>2020</v>
      </c>
      <c r="P5" s="154">
        <v>2021</v>
      </c>
      <c r="Q5" s="615"/>
      <c r="R5" s="617"/>
      <c r="S5" s="152"/>
    </row>
    <row r="6" spans="1:19" s="153" customFormat="1" ht="12.75" x14ac:dyDescent="0.2">
      <c r="A6" s="156" t="s">
        <v>17</v>
      </c>
      <c r="B6" s="155" t="s">
        <v>18</v>
      </c>
      <c r="C6" s="155" t="s">
        <v>19</v>
      </c>
      <c r="D6" s="155" t="s">
        <v>20</v>
      </c>
      <c r="E6" s="156" t="s">
        <v>21</v>
      </c>
      <c r="F6" s="156" t="s">
        <v>22</v>
      </c>
      <c r="G6" s="156" t="s">
        <v>23</v>
      </c>
      <c r="H6" s="155" t="s">
        <v>24</v>
      </c>
      <c r="I6" s="155" t="s">
        <v>25</v>
      </c>
      <c r="J6" s="156" t="s">
        <v>26</v>
      </c>
      <c r="K6" s="157" t="s">
        <v>27</v>
      </c>
      <c r="L6" s="157" t="s">
        <v>28</v>
      </c>
      <c r="M6" s="158" t="s">
        <v>29</v>
      </c>
      <c r="N6" s="158" t="s">
        <v>30</v>
      </c>
      <c r="O6" s="158" t="s">
        <v>31</v>
      </c>
      <c r="P6" s="158" t="s">
        <v>32</v>
      </c>
      <c r="Q6" s="156" t="s">
        <v>33</v>
      </c>
      <c r="R6" s="155" t="s">
        <v>34</v>
      </c>
      <c r="S6" s="152"/>
    </row>
    <row r="7" spans="1:19" ht="241.9" customHeight="1" x14ac:dyDescent="0.25">
      <c r="A7" s="358">
        <v>1</v>
      </c>
      <c r="B7" s="358">
        <v>6</v>
      </c>
      <c r="C7" s="358">
        <v>5</v>
      </c>
      <c r="D7" s="358">
        <v>4</v>
      </c>
      <c r="E7" s="358" t="s">
        <v>616</v>
      </c>
      <c r="F7" s="358" t="s">
        <v>1949</v>
      </c>
      <c r="G7" s="358" t="s">
        <v>146</v>
      </c>
      <c r="H7" s="358" t="s">
        <v>617</v>
      </c>
      <c r="I7" s="361" t="s">
        <v>618</v>
      </c>
      <c r="J7" s="358" t="s">
        <v>619</v>
      </c>
      <c r="K7" s="358" t="s">
        <v>58</v>
      </c>
      <c r="L7" s="358" t="s">
        <v>453</v>
      </c>
      <c r="M7" s="360">
        <v>40000</v>
      </c>
      <c r="N7" s="360" t="s">
        <v>453</v>
      </c>
      <c r="O7" s="360">
        <v>40000</v>
      </c>
      <c r="P7" s="360" t="s">
        <v>453</v>
      </c>
      <c r="Q7" s="358" t="s">
        <v>620</v>
      </c>
      <c r="R7" s="358" t="s">
        <v>1950</v>
      </c>
    </row>
    <row r="8" spans="1:19" ht="314.45" customHeight="1" x14ac:dyDescent="0.25">
      <c r="A8" s="359">
        <v>2</v>
      </c>
      <c r="B8" s="358">
        <v>6</v>
      </c>
      <c r="C8" s="358">
        <v>1</v>
      </c>
      <c r="D8" s="358">
        <v>6</v>
      </c>
      <c r="E8" s="358" t="s">
        <v>621</v>
      </c>
      <c r="F8" s="358" t="s">
        <v>1951</v>
      </c>
      <c r="G8" s="358" t="s">
        <v>613</v>
      </c>
      <c r="H8" s="358" t="s">
        <v>614</v>
      </c>
      <c r="I8" s="361" t="s">
        <v>615</v>
      </c>
      <c r="J8" s="358" t="s">
        <v>622</v>
      </c>
      <c r="K8" s="358" t="s">
        <v>58</v>
      </c>
      <c r="L8" s="358" t="s">
        <v>453</v>
      </c>
      <c r="M8" s="360">
        <v>26088.400000000001</v>
      </c>
      <c r="N8" s="360" t="s">
        <v>453</v>
      </c>
      <c r="O8" s="360">
        <v>26088.400000000001</v>
      </c>
      <c r="P8" s="360" t="s">
        <v>453</v>
      </c>
      <c r="Q8" s="358" t="s">
        <v>623</v>
      </c>
      <c r="R8" s="358" t="s">
        <v>1952</v>
      </c>
    </row>
    <row r="9" spans="1:19" ht="283.14999999999998" customHeight="1" x14ac:dyDescent="0.25">
      <c r="A9" s="358">
        <v>3</v>
      </c>
      <c r="B9" s="358">
        <v>3</v>
      </c>
      <c r="C9" s="358">
        <v>1</v>
      </c>
      <c r="D9" s="358">
        <v>6</v>
      </c>
      <c r="E9" s="358" t="s">
        <v>624</v>
      </c>
      <c r="F9" s="362" t="s">
        <v>1953</v>
      </c>
      <c r="G9" s="358" t="s">
        <v>625</v>
      </c>
      <c r="H9" s="358" t="s">
        <v>626</v>
      </c>
      <c r="I9" s="361" t="s">
        <v>627</v>
      </c>
      <c r="J9" s="358" t="s">
        <v>628</v>
      </c>
      <c r="K9" s="358" t="s">
        <v>58</v>
      </c>
      <c r="L9" s="358" t="s">
        <v>453</v>
      </c>
      <c r="M9" s="360">
        <v>15159.4</v>
      </c>
      <c r="N9" s="360" t="s">
        <v>453</v>
      </c>
      <c r="O9" s="360">
        <v>15159.4</v>
      </c>
      <c r="P9" s="360" t="s">
        <v>453</v>
      </c>
      <c r="Q9" s="358" t="s">
        <v>629</v>
      </c>
      <c r="R9" s="358" t="s">
        <v>630</v>
      </c>
    </row>
    <row r="10" spans="1:19" ht="219.6" customHeight="1" x14ac:dyDescent="0.25">
      <c r="A10" s="358">
        <v>4</v>
      </c>
      <c r="B10" s="358">
        <v>2</v>
      </c>
      <c r="C10" s="358">
        <v>1</v>
      </c>
      <c r="D10" s="358">
        <v>6</v>
      </c>
      <c r="E10" s="358" t="s">
        <v>631</v>
      </c>
      <c r="F10" s="358" t="s">
        <v>1954</v>
      </c>
      <c r="G10" s="358" t="s">
        <v>632</v>
      </c>
      <c r="H10" s="358" t="s">
        <v>633</v>
      </c>
      <c r="I10" s="361" t="s">
        <v>634</v>
      </c>
      <c r="J10" s="358" t="s">
        <v>635</v>
      </c>
      <c r="K10" s="358" t="s">
        <v>58</v>
      </c>
      <c r="L10" s="358" t="s">
        <v>453</v>
      </c>
      <c r="M10" s="360">
        <v>53326.65</v>
      </c>
      <c r="N10" s="360" t="s">
        <v>453</v>
      </c>
      <c r="O10" s="360">
        <v>53326.65</v>
      </c>
      <c r="P10" s="360" t="str">
        <f t="shared" ref="P10:P15" si="0">N10</f>
        <v>-</v>
      </c>
      <c r="Q10" s="358" t="s">
        <v>636</v>
      </c>
      <c r="R10" s="358" t="s">
        <v>637</v>
      </c>
    </row>
    <row r="11" spans="1:19" ht="220.15" customHeight="1" x14ac:dyDescent="0.25">
      <c r="A11" s="358">
        <v>5</v>
      </c>
      <c r="B11" s="358">
        <v>1</v>
      </c>
      <c r="C11" s="358">
        <v>1</v>
      </c>
      <c r="D11" s="358">
        <v>6</v>
      </c>
      <c r="E11" s="358" t="s">
        <v>640</v>
      </c>
      <c r="F11" s="358" t="s">
        <v>3373</v>
      </c>
      <c r="G11" s="358" t="s">
        <v>641</v>
      </c>
      <c r="H11" s="358" t="s">
        <v>642</v>
      </c>
      <c r="I11" s="361" t="s">
        <v>643</v>
      </c>
      <c r="J11" s="358" t="s">
        <v>644</v>
      </c>
      <c r="K11" s="358" t="s">
        <v>58</v>
      </c>
      <c r="L11" s="358" t="s">
        <v>453</v>
      </c>
      <c r="M11" s="360">
        <v>14234.4</v>
      </c>
      <c r="N11" s="360" t="s">
        <v>453</v>
      </c>
      <c r="O11" s="360">
        <v>14234.4</v>
      </c>
      <c r="P11" s="360" t="str">
        <f t="shared" si="0"/>
        <v>-</v>
      </c>
      <c r="Q11" s="358" t="s">
        <v>638</v>
      </c>
      <c r="R11" s="358" t="s">
        <v>639</v>
      </c>
    </row>
    <row r="12" spans="1:19" ht="258.60000000000002" customHeight="1" x14ac:dyDescent="0.25">
      <c r="A12" s="359">
        <v>6</v>
      </c>
      <c r="B12" s="358">
        <v>1</v>
      </c>
      <c r="C12" s="358">
        <v>1</v>
      </c>
      <c r="D12" s="358">
        <v>6</v>
      </c>
      <c r="E12" s="358" t="s">
        <v>645</v>
      </c>
      <c r="F12" s="358" t="s">
        <v>1955</v>
      </c>
      <c r="G12" s="358" t="s">
        <v>646</v>
      </c>
      <c r="H12" s="358" t="s">
        <v>647</v>
      </c>
      <c r="I12" s="361" t="s">
        <v>215</v>
      </c>
      <c r="J12" s="358" t="s">
        <v>648</v>
      </c>
      <c r="K12" s="358" t="s">
        <v>58</v>
      </c>
      <c r="L12" s="358" t="s">
        <v>453</v>
      </c>
      <c r="M12" s="360">
        <v>43050</v>
      </c>
      <c r="N12" s="360" t="s">
        <v>453</v>
      </c>
      <c r="O12" s="360">
        <v>43050</v>
      </c>
      <c r="P12" s="360" t="str">
        <f t="shared" si="0"/>
        <v>-</v>
      </c>
      <c r="Q12" s="358" t="s">
        <v>638</v>
      </c>
      <c r="R12" s="358" t="s">
        <v>639</v>
      </c>
    </row>
    <row r="13" spans="1:19" ht="332.45" customHeight="1" x14ac:dyDescent="0.25">
      <c r="A13" s="359">
        <v>7</v>
      </c>
      <c r="B13" s="358">
        <v>6</v>
      </c>
      <c r="C13" s="358">
        <v>5</v>
      </c>
      <c r="D13" s="358">
        <v>11</v>
      </c>
      <c r="E13" s="358" t="s">
        <v>649</v>
      </c>
      <c r="F13" s="362" t="s">
        <v>1956</v>
      </c>
      <c r="G13" s="358" t="s">
        <v>613</v>
      </c>
      <c r="H13" s="358" t="s">
        <v>614</v>
      </c>
      <c r="I13" s="361" t="s">
        <v>650</v>
      </c>
      <c r="J13" s="358" t="s">
        <v>651</v>
      </c>
      <c r="K13" s="358" t="s">
        <v>94</v>
      </c>
      <c r="L13" s="358" t="s">
        <v>453</v>
      </c>
      <c r="M13" s="360">
        <v>96371.4</v>
      </c>
      <c r="N13" s="360" t="s">
        <v>453</v>
      </c>
      <c r="O13" s="360">
        <v>96371.4</v>
      </c>
      <c r="P13" s="360" t="str">
        <f t="shared" si="0"/>
        <v>-</v>
      </c>
      <c r="Q13" s="358" t="s">
        <v>652</v>
      </c>
      <c r="R13" s="358" t="s">
        <v>1957</v>
      </c>
    </row>
    <row r="14" spans="1:19" ht="217.15" customHeight="1" x14ac:dyDescent="0.25">
      <c r="A14" s="359">
        <v>8</v>
      </c>
      <c r="B14" s="358">
        <v>6</v>
      </c>
      <c r="C14" s="358">
        <v>5</v>
      </c>
      <c r="D14" s="358">
        <v>11</v>
      </c>
      <c r="E14" s="358" t="s">
        <v>653</v>
      </c>
      <c r="F14" s="358" t="s">
        <v>1958</v>
      </c>
      <c r="G14" s="358" t="s">
        <v>654</v>
      </c>
      <c r="H14" s="358" t="s">
        <v>655</v>
      </c>
      <c r="I14" s="361" t="s">
        <v>656</v>
      </c>
      <c r="J14" s="358" t="s">
        <v>657</v>
      </c>
      <c r="K14" s="358" t="s">
        <v>94</v>
      </c>
      <c r="L14" s="358" t="s">
        <v>453</v>
      </c>
      <c r="M14" s="360">
        <v>33600</v>
      </c>
      <c r="N14" s="360" t="s">
        <v>453</v>
      </c>
      <c r="O14" s="360">
        <v>33600</v>
      </c>
      <c r="P14" s="360" t="str">
        <f t="shared" si="0"/>
        <v>-</v>
      </c>
      <c r="Q14" s="358" t="s">
        <v>658</v>
      </c>
      <c r="R14" s="358" t="s">
        <v>659</v>
      </c>
    </row>
    <row r="15" spans="1:19" ht="267.60000000000002" customHeight="1" x14ac:dyDescent="0.25">
      <c r="A15" s="359">
        <v>9</v>
      </c>
      <c r="B15" s="358">
        <v>6</v>
      </c>
      <c r="C15" s="358">
        <v>1</v>
      </c>
      <c r="D15" s="358">
        <v>6</v>
      </c>
      <c r="E15" s="358" t="s">
        <v>660</v>
      </c>
      <c r="F15" s="358" t="s">
        <v>1959</v>
      </c>
      <c r="G15" s="358" t="s">
        <v>661</v>
      </c>
      <c r="H15" s="358" t="s">
        <v>662</v>
      </c>
      <c r="I15" s="361" t="s">
        <v>663</v>
      </c>
      <c r="J15" s="358" t="s">
        <v>664</v>
      </c>
      <c r="K15" s="358" t="s">
        <v>58</v>
      </c>
      <c r="L15" s="358" t="s">
        <v>453</v>
      </c>
      <c r="M15" s="360">
        <v>26726.76</v>
      </c>
      <c r="N15" s="360" t="s">
        <v>453</v>
      </c>
      <c r="O15" s="360">
        <v>26726.76</v>
      </c>
      <c r="P15" s="360" t="str">
        <f t="shared" si="0"/>
        <v>-</v>
      </c>
      <c r="Q15" s="358" t="s">
        <v>665</v>
      </c>
      <c r="R15" s="358" t="s">
        <v>1960</v>
      </c>
    </row>
    <row r="16" spans="1:19" ht="264" customHeight="1" x14ac:dyDescent="0.25">
      <c r="A16" s="359">
        <v>10</v>
      </c>
      <c r="B16" s="358">
        <v>6</v>
      </c>
      <c r="C16" s="358">
        <v>5</v>
      </c>
      <c r="D16" s="358">
        <v>11</v>
      </c>
      <c r="E16" s="358" t="s">
        <v>666</v>
      </c>
      <c r="F16" s="363" t="s">
        <v>1961</v>
      </c>
      <c r="G16" s="358" t="s">
        <v>667</v>
      </c>
      <c r="H16" s="358" t="s">
        <v>668</v>
      </c>
      <c r="I16" s="361" t="s">
        <v>669</v>
      </c>
      <c r="J16" s="358" t="s">
        <v>670</v>
      </c>
      <c r="K16" s="358" t="s">
        <v>94</v>
      </c>
      <c r="L16" s="358" t="s">
        <v>453</v>
      </c>
      <c r="M16" s="360">
        <v>17511</v>
      </c>
      <c r="N16" s="358" t="s">
        <v>453</v>
      </c>
      <c r="O16" s="360">
        <v>17511</v>
      </c>
      <c r="P16" s="358" t="s">
        <v>453</v>
      </c>
      <c r="Q16" s="358" t="s">
        <v>671</v>
      </c>
      <c r="R16" s="358" t="s">
        <v>1962</v>
      </c>
    </row>
    <row r="17" spans="1:18" s="136" customFormat="1" ht="409.6" customHeight="1" x14ac:dyDescent="0.25">
      <c r="A17" s="359">
        <v>11</v>
      </c>
      <c r="B17" s="358">
        <v>6</v>
      </c>
      <c r="C17" s="358">
        <v>1</v>
      </c>
      <c r="D17" s="358">
        <v>3</v>
      </c>
      <c r="E17" s="358" t="s">
        <v>1963</v>
      </c>
      <c r="F17" s="364" t="s">
        <v>1964</v>
      </c>
      <c r="G17" s="358" t="s">
        <v>1965</v>
      </c>
      <c r="H17" s="358" t="s">
        <v>1966</v>
      </c>
      <c r="I17" s="361" t="s">
        <v>1967</v>
      </c>
      <c r="J17" s="358" t="s">
        <v>1968</v>
      </c>
      <c r="K17" s="358" t="s">
        <v>453</v>
      </c>
      <c r="L17" s="358" t="s">
        <v>58</v>
      </c>
      <c r="M17" s="358" t="s">
        <v>453</v>
      </c>
      <c r="N17" s="360">
        <v>39275.199999999997</v>
      </c>
      <c r="O17" s="358" t="s">
        <v>453</v>
      </c>
      <c r="P17" s="360">
        <v>39275.199999999997</v>
      </c>
      <c r="Q17" s="358" t="s">
        <v>1969</v>
      </c>
      <c r="R17" s="358" t="s">
        <v>1970</v>
      </c>
    </row>
    <row r="18" spans="1:18" s="136" customFormat="1" ht="345.6" customHeight="1" x14ac:dyDescent="0.25">
      <c r="A18" s="359">
        <v>12</v>
      </c>
      <c r="B18" s="358">
        <v>6</v>
      </c>
      <c r="C18" s="358">
        <v>1</v>
      </c>
      <c r="D18" s="358">
        <v>3</v>
      </c>
      <c r="E18" s="358" t="s">
        <v>1971</v>
      </c>
      <c r="F18" s="363" t="s">
        <v>1972</v>
      </c>
      <c r="G18" s="358" t="s">
        <v>1965</v>
      </c>
      <c r="H18" s="358" t="s">
        <v>1973</v>
      </c>
      <c r="I18" s="361" t="s">
        <v>1974</v>
      </c>
      <c r="J18" s="358" t="s">
        <v>1975</v>
      </c>
      <c r="K18" s="358" t="s">
        <v>453</v>
      </c>
      <c r="L18" s="358" t="s">
        <v>58</v>
      </c>
      <c r="M18" s="358" t="s">
        <v>453</v>
      </c>
      <c r="N18" s="360">
        <v>49000</v>
      </c>
      <c r="O18" s="358" t="s">
        <v>453</v>
      </c>
      <c r="P18" s="360">
        <v>49000</v>
      </c>
      <c r="Q18" s="358" t="s">
        <v>1976</v>
      </c>
      <c r="R18" s="358" t="s">
        <v>1977</v>
      </c>
    </row>
    <row r="19" spans="1:18" s="136" customFormat="1" ht="237" customHeight="1" x14ac:dyDescent="0.25">
      <c r="A19" s="359">
        <v>13</v>
      </c>
      <c r="B19" s="358">
        <v>6</v>
      </c>
      <c r="C19" s="358">
        <v>5</v>
      </c>
      <c r="D19" s="358">
        <v>4</v>
      </c>
      <c r="E19" s="358" t="s">
        <v>1978</v>
      </c>
      <c r="F19" s="365" t="s">
        <v>1979</v>
      </c>
      <c r="G19" s="358" t="s">
        <v>146</v>
      </c>
      <c r="H19" s="358" t="s">
        <v>617</v>
      </c>
      <c r="I19" s="361" t="s">
        <v>618</v>
      </c>
      <c r="J19" s="358" t="s">
        <v>619</v>
      </c>
      <c r="K19" s="358" t="s">
        <v>453</v>
      </c>
      <c r="L19" s="358" t="s">
        <v>94</v>
      </c>
      <c r="M19" s="358" t="s">
        <v>453</v>
      </c>
      <c r="N19" s="366">
        <v>28350</v>
      </c>
      <c r="O19" s="358" t="s">
        <v>453</v>
      </c>
      <c r="P19" s="366">
        <v>28350</v>
      </c>
      <c r="Q19" s="358" t="s">
        <v>1980</v>
      </c>
      <c r="R19" s="358" t="s">
        <v>1981</v>
      </c>
    </row>
    <row r="20" spans="1:18" s="136" customFormat="1" ht="285" customHeight="1" x14ac:dyDescent="0.25">
      <c r="A20" s="359">
        <v>14</v>
      </c>
      <c r="B20" s="358">
        <v>6</v>
      </c>
      <c r="C20" s="358">
        <v>5</v>
      </c>
      <c r="D20" s="358">
        <v>4</v>
      </c>
      <c r="E20" s="358" t="s">
        <v>1982</v>
      </c>
      <c r="F20" s="358" t="s">
        <v>1983</v>
      </c>
      <c r="G20" s="358" t="s">
        <v>613</v>
      </c>
      <c r="H20" s="358" t="s">
        <v>614</v>
      </c>
      <c r="I20" s="361" t="s">
        <v>615</v>
      </c>
      <c r="J20" s="358" t="s">
        <v>1984</v>
      </c>
      <c r="K20" s="358" t="s">
        <v>453</v>
      </c>
      <c r="L20" s="358" t="s">
        <v>94</v>
      </c>
      <c r="M20" s="358" t="s">
        <v>453</v>
      </c>
      <c r="N20" s="360">
        <v>99769</v>
      </c>
      <c r="O20" s="358" t="s">
        <v>453</v>
      </c>
      <c r="P20" s="366">
        <v>99769</v>
      </c>
      <c r="Q20" s="358" t="s">
        <v>1985</v>
      </c>
      <c r="R20" s="358" t="s">
        <v>1986</v>
      </c>
    </row>
    <row r="21" spans="1:18" s="136" customFormat="1" ht="172.15" customHeight="1" x14ac:dyDescent="0.25">
      <c r="A21" s="359">
        <v>15</v>
      </c>
      <c r="B21" s="358">
        <v>6</v>
      </c>
      <c r="C21" s="358">
        <v>5</v>
      </c>
      <c r="D21" s="358">
        <v>4</v>
      </c>
      <c r="E21" s="358" t="s">
        <v>1987</v>
      </c>
      <c r="F21" s="358" t="s">
        <v>1988</v>
      </c>
      <c r="G21" s="358" t="s">
        <v>146</v>
      </c>
      <c r="H21" s="358" t="s">
        <v>617</v>
      </c>
      <c r="I21" s="361" t="s">
        <v>618</v>
      </c>
      <c r="J21" s="358" t="s">
        <v>1989</v>
      </c>
      <c r="K21" s="358" t="s">
        <v>453</v>
      </c>
      <c r="L21" s="358" t="s">
        <v>38</v>
      </c>
      <c r="M21" s="358" t="s">
        <v>453</v>
      </c>
      <c r="N21" s="366">
        <v>33500.959999999999</v>
      </c>
      <c r="O21" s="358" t="s">
        <v>453</v>
      </c>
      <c r="P21" s="366">
        <v>33500.959999999999</v>
      </c>
      <c r="Q21" s="358" t="s">
        <v>1990</v>
      </c>
      <c r="R21" s="358" t="s">
        <v>1991</v>
      </c>
    </row>
    <row r="22" spans="1:18" s="136" customFormat="1" ht="294" customHeight="1" x14ac:dyDescent="0.25">
      <c r="A22" s="359">
        <v>16</v>
      </c>
      <c r="B22" s="358">
        <v>1</v>
      </c>
      <c r="C22" s="358">
        <v>1</v>
      </c>
      <c r="D22" s="358">
        <v>6</v>
      </c>
      <c r="E22" s="358" t="s">
        <v>1992</v>
      </c>
      <c r="F22" s="358" t="s">
        <v>3370</v>
      </c>
      <c r="G22" s="358" t="s">
        <v>667</v>
      </c>
      <c r="H22" s="358" t="s">
        <v>668</v>
      </c>
      <c r="I22" s="358" t="s">
        <v>1993</v>
      </c>
      <c r="J22" s="358" t="s">
        <v>1994</v>
      </c>
      <c r="K22" s="358" t="s">
        <v>453</v>
      </c>
      <c r="L22" s="358" t="s">
        <v>268</v>
      </c>
      <c r="M22" s="358" t="s">
        <v>453</v>
      </c>
      <c r="N22" s="367" t="s">
        <v>1995</v>
      </c>
      <c r="O22" s="358" t="s">
        <v>453</v>
      </c>
      <c r="P22" s="367">
        <v>21882</v>
      </c>
      <c r="Q22" s="358" t="s">
        <v>636</v>
      </c>
      <c r="R22" s="358" t="s">
        <v>637</v>
      </c>
    </row>
    <row r="23" spans="1:18" s="136" customFormat="1" ht="344.25" customHeight="1" x14ac:dyDescent="0.25">
      <c r="A23" s="359">
        <v>17</v>
      </c>
      <c r="B23" s="358">
        <v>2</v>
      </c>
      <c r="C23" s="358">
        <v>1</v>
      </c>
      <c r="D23" s="358">
        <v>6</v>
      </c>
      <c r="E23" s="358" t="s">
        <v>1996</v>
      </c>
      <c r="F23" s="364" t="s">
        <v>1997</v>
      </c>
      <c r="G23" s="358" t="s">
        <v>1998</v>
      </c>
      <c r="H23" s="358" t="s">
        <v>1999</v>
      </c>
      <c r="I23" s="361" t="s">
        <v>2000</v>
      </c>
      <c r="J23" s="358" t="s">
        <v>2001</v>
      </c>
      <c r="K23" s="358" t="s">
        <v>453</v>
      </c>
      <c r="L23" s="358" t="s">
        <v>58</v>
      </c>
      <c r="M23" s="358" t="s">
        <v>453</v>
      </c>
      <c r="N23" s="360">
        <v>55040.1</v>
      </c>
      <c r="O23" s="358" t="s">
        <v>453</v>
      </c>
      <c r="P23" s="367">
        <v>55040.1</v>
      </c>
      <c r="Q23" s="358" t="s">
        <v>636</v>
      </c>
      <c r="R23" s="358" t="s">
        <v>637</v>
      </c>
    </row>
    <row r="24" spans="1:18" s="136" customFormat="1" ht="300" customHeight="1" x14ac:dyDescent="0.25">
      <c r="A24" s="359">
        <v>18</v>
      </c>
      <c r="B24" s="358">
        <v>6</v>
      </c>
      <c r="C24" s="358">
        <v>1</v>
      </c>
      <c r="D24" s="358">
        <v>6</v>
      </c>
      <c r="E24" s="358" t="s">
        <v>2002</v>
      </c>
      <c r="F24" s="358" t="s">
        <v>2003</v>
      </c>
      <c r="G24" s="358" t="s">
        <v>667</v>
      </c>
      <c r="H24" s="358" t="s">
        <v>668</v>
      </c>
      <c r="I24" s="361" t="s">
        <v>2004</v>
      </c>
      <c r="J24" s="358" t="s">
        <v>2005</v>
      </c>
      <c r="K24" s="358" t="s">
        <v>453</v>
      </c>
      <c r="L24" s="358" t="s">
        <v>58</v>
      </c>
      <c r="M24" s="358" t="s">
        <v>453</v>
      </c>
      <c r="N24" s="368" t="s">
        <v>2006</v>
      </c>
      <c r="O24" s="358" t="s">
        <v>453</v>
      </c>
      <c r="P24" s="360">
        <v>53071.7</v>
      </c>
      <c r="Q24" s="358" t="s">
        <v>2007</v>
      </c>
      <c r="R24" s="358" t="s">
        <v>2008</v>
      </c>
    </row>
    <row r="25" spans="1:18" s="136" customFormat="1" ht="392.45" customHeight="1" x14ac:dyDescent="0.25">
      <c r="A25" s="359">
        <v>19</v>
      </c>
      <c r="B25" s="358">
        <v>3</v>
      </c>
      <c r="C25" s="358">
        <v>1</v>
      </c>
      <c r="D25" s="358">
        <v>6</v>
      </c>
      <c r="E25" s="358" t="s">
        <v>2009</v>
      </c>
      <c r="F25" s="358" t="s">
        <v>2010</v>
      </c>
      <c r="G25" s="358" t="s">
        <v>2011</v>
      </c>
      <c r="H25" s="358" t="s">
        <v>2012</v>
      </c>
      <c r="I25" s="361" t="s">
        <v>2013</v>
      </c>
      <c r="J25" s="358" t="s">
        <v>2014</v>
      </c>
      <c r="K25" s="358" t="s">
        <v>453</v>
      </c>
      <c r="L25" s="358" t="s">
        <v>58</v>
      </c>
      <c r="M25" s="358" t="s">
        <v>453</v>
      </c>
      <c r="N25" s="367" t="s">
        <v>2015</v>
      </c>
      <c r="O25" s="360" t="s">
        <v>453</v>
      </c>
      <c r="P25" s="367">
        <v>22492</v>
      </c>
      <c r="Q25" s="358" t="s">
        <v>629</v>
      </c>
      <c r="R25" s="358" t="s">
        <v>2016</v>
      </c>
    </row>
    <row r="26" spans="1:18" s="136" customFormat="1" ht="308.25" customHeight="1" x14ac:dyDescent="0.25">
      <c r="A26" s="359">
        <v>20</v>
      </c>
      <c r="B26" s="358">
        <v>6</v>
      </c>
      <c r="C26" s="358">
        <v>1</v>
      </c>
      <c r="D26" s="358">
        <v>6</v>
      </c>
      <c r="E26" s="358" t="s">
        <v>2017</v>
      </c>
      <c r="F26" s="358" t="s">
        <v>2018</v>
      </c>
      <c r="G26" s="358" t="s">
        <v>613</v>
      </c>
      <c r="H26" s="358" t="s">
        <v>614</v>
      </c>
      <c r="I26" s="361" t="s">
        <v>2019</v>
      </c>
      <c r="J26" s="358" t="s">
        <v>2020</v>
      </c>
      <c r="K26" s="358" t="s">
        <v>453</v>
      </c>
      <c r="L26" s="358" t="s">
        <v>58</v>
      </c>
      <c r="M26" s="358" t="s">
        <v>453</v>
      </c>
      <c r="N26" s="360">
        <v>50575.519999999997</v>
      </c>
      <c r="O26" s="360" t="s">
        <v>453</v>
      </c>
      <c r="P26" s="360">
        <v>50575.519999999997</v>
      </c>
      <c r="Q26" s="358" t="s">
        <v>623</v>
      </c>
      <c r="R26" s="358" t="s">
        <v>1952</v>
      </c>
    </row>
    <row r="27" spans="1:18" s="136" customFormat="1" ht="267" customHeight="1" x14ac:dyDescent="0.25">
      <c r="A27" s="359">
        <v>21</v>
      </c>
      <c r="B27" s="358">
        <v>1</v>
      </c>
      <c r="C27" s="358">
        <v>5</v>
      </c>
      <c r="D27" s="358">
        <v>11</v>
      </c>
      <c r="E27" s="358" t="s">
        <v>2021</v>
      </c>
      <c r="F27" s="358" t="s">
        <v>2022</v>
      </c>
      <c r="G27" s="358" t="s">
        <v>146</v>
      </c>
      <c r="H27" s="358" t="s">
        <v>617</v>
      </c>
      <c r="I27" s="361" t="s">
        <v>2023</v>
      </c>
      <c r="J27" s="358" t="s">
        <v>2024</v>
      </c>
      <c r="K27" s="358" t="s">
        <v>453</v>
      </c>
      <c r="L27" s="358" t="s">
        <v>58</v>
      </c>
      <c r="M27" s="358" t="s">
        <v>453</v>
      </c>
      <c r="N27" s="360">
        <v>100000</v>
      </c>
      <c r="O27" s="360" t="s">
        <v>453</v>
      </c>
      <c r="P27" s="360">
        <v>100000</v>
      </c>
      <c r="Q27" s="358" t="s">
        <v>2025</v>
      </c>
      <c r="R27" s="358" t="s">
        <v>2026</v>
      </c>
    </row>
    <row r="28" spans="1:18" s="136" customFormat="1" ht="302.45" customHeight="1" x14ac:dyDescent="0.25">
      <c r="A28" s="359">
        <v>22</v>
      </c>
      <c r="B28" s="358">
        <v>6</v>
      </c>
      <c r="C28" s="358">
        <v>5</v>
      </c>
      <c r="D28" s="358">
        <v>11</v>
      </c>
      <c r="E28" s="358" t="s">
        <v>2027</v>
      </c>
      <c r="F28" s="358" t="s">
        <v>2028</v>
      </c>
      <c r="G28" s="358" t="s">
        <v>667</v>
      </c>
      <c r="H28" s="358" t="s">
        <v>668</v>
      </c>
      <c r="I28" s="361" t="s">
        <v>2029</v>
      </c>
      <c r="J28" s="358" t="s">
        <v>2030</v>
      </c>
      <c r="K28" s="358" t="s">
        <v>453</v>
      </c>
      <c r="L28" s="358" t="s">
        <v>58</v>
      </c>
      <c r="M28" s="360" t="s">
        <v>453</v>
      </c>
      <c r="N28" s="367" t="s">
        <v>2031</v>
      </c>
      <c r="O28" s="360" t="s">
        <v>453</v>
      </c>
      <c r="P28" s="367">
        <v>17662.150000000001</v>
      </c>
      <c r="Q28" s="358" t="s">
        <v>623</v>
      </c>
      <c r="R28" s="358" t="s">
        <v>1952</v>
      </c>
    </row>
    <row r="29" spans="1:18" s="136" customFormat="1" ht="359.45" customHeight="1" x14ac:dyDescent="0.25">
      <c r="A29" s="359">
        <v>23</v>
      </c>
      <c r="B29" s="358">
        <v>4</v>
      </c>
      <c r="C29" s="358">
        <v>5</v>
      </c>
      <c r="D29" s="358">
        <v>11</v>
      </c>
      <c r="E29" s="358" t="s">
        <v>2032</v>
      </c>
      <c r="F29" s="358" t="s">
        <v>2033</v>
      </c>
      <c r="G29" s="358" t="s">
        <v>724</v>
      </c>
      <c r="H29" s="358" t="s">
        <v>2034</v>
      </c>
      <c r="I29" s="361" t="s">
        <v>233</v>
      </c>
      <c r="J29" s="358" t="s">
        <v>2035</v>
      </c>
      <c r="K29" s="358" t="s">
        <v>453</v>
      </c>
      <c r="L29" s="358" t="s">
        <v>58</v>
      </c>
      <c r="M29" s="360" t="s">
        <v>453</v>
      </c>
      <c r="N29" s="360">
        <v>5581.6</v>
      </c>
      <c r="O29" s="360" t="s">
        <v>453</v>
      </c>
      <c r="P29" s="360">
        <v>5581.6</v>
      </c>
      <c r="Q29" s="358" t="s">
        <v>2036</v>
      </c>
      <c r="R29" s="358" t="s">
        <v>2037</v>
      </c>
    </row>
    <row r="30" spans="1:18" s="136" customFormat="1" ht="342" customHeight="1" x14ac:dyDescent="0.25">
      <c r="A30" s="359">
        <v>24</v>
      </c>
      <c r="B30" s="358">
        <v>6</v>
      </c>
      <c r="C30" s="358">
        <v>5</v>
      </c>
      <c r="D30" s="358">
        <v>11</v>
      </c>
      <c r="E30" s="358" t="s">
        <v>2038</v>
      </c>
      <c r="F30" s="358" t="s">
        <v>2039</v>
      </c>
      <c r="G30" s="358" t="s">
        <v>2040</v>
      </c>
      <c r="H30" s="358" t="s">
        <v>3371</v>
      </c>
      <c r="I30" s="361" t="s">
        <v>2041</v>
      </c>
      <c r="J30" s="358" t="s">
        <v>2042</v>
      </c>
      <c r="K30" s="358" t="s">
        <v>453</v>
      </c>
      <c r="L30" s="358" t="s">
        <v>58</v>
      </c>
      <c r="M30" s="360" t="s">
        <v>453</v>
      </c>
      <c r="N30" s="360">
        <v>27335.37</v>
      </c>
      <c r="O30" s="360" t="s">
        <v>453</v>
      </c>
      <c r="P30" s="360">
        <v>27335.37</v>
      </c>
      <c r="Q30" s="358" t="s">
        <v>2043</v>
      </c>
      <c r="R30" s="358" t="s">
        <v>2044</v>
      </c>
    </row>
    <row r="31" spans="1:18" s="136" customFormat="1" ht="409.6" customHeight="1" x14ac:dyDescent="0.25">
      <c r="A31" s="359">
        <v>25</v>
      </c>
      <c r="B31" s="358">
        <v>6</v>
      </c>
      <c r="C31" s="358">
        <v>5</v>
      </c>
      <c r="D31" s="358">
        <v>11</v>
      </c>
      <c r="E31" s="358" t="s">
        <v>2045</v>
      </c>
      <c r="F31" s="358" t="s">
        <v>2046</v>
      </c>
      <c r="G31" s="358" t="s">
        <v>1965</v>
      </c>
      <c r="H31" s="358" t="s">
        <v>1966</v>
      </c>
      <c r="I31" s="358" t="s">
        <v>2047</v>
      </c>
      <c r="J31" s="358" t="s">
        <v>2048</v>
      </c>
      <c r="K31" s="358" t="s">
        <v>453</v>
      </c>
      <c r="L31" s="358" t="s">
        <v>58</v>
      </c>
      <c r="M31" s="360" t="s">
        <v>453</v>
      </c>
      <c r="N31" s="360">
        <v>27119.1</v>
      </c>
      <c r="O31" s="360" t="s">
        <v>453</v>
      </c>
      <c r="P31" s="360">
        <v>27119.1</v>
      </c>
      <c r="Q31" s="358" t="s">
        <v>2049</v>
      </c>
      <c r="R31" s="358" t="s">
        <v>2050</v>
      </c>
    </row>
    <row r="32" spans="1:18" s="136" customFormat="1" ht="273.60000000000002" customHeight="1" x14ac:dyDescent="0.25">
      <c r="A32" s="359">
        <v>26</v>
      </c>
      <c r="B32" s="358">
        <v>6</v>
      </c>
      <c r="C32" s="358">
        <v>5</v>
      </c>
      <c r="D32" s="358">
        <v>11</v>
      </c>
      <c r="E32" s="358" t="s">
        <v>2051</v>
      </c>
      <c r="F32" s="358" t="s">
        <v>2052</v>
      </c>
      <c r="G32" s="358" t="s">
        <v>641</v>
      </c>
      <c r="H32" s="358" t="s">
        <v>3372</v>
      </c>
      <c r="I32" s="361" t="s">
        <v>2053</v>
      </c>
      <c r="J32" s="358" t="s">
        <v>2054</v>
      </c>
      <c r="K32" s="358" t="s">
        <v>453</v>
      </c>
      <c r="L32" s="358" t="s">
        <v>58</v>
      </c>
      <c r="M32" s="360" t="s">
        <v>453</v>
      </c>
      <c r="N32" s="360">
        <v>19200</v>
      </c>
      <c r="O32" s="360" t="s">
        <v>453</v>
      </c>
      <c r="P32" s="360">
        <v>19200</v>
      </c>
      <c r="Q32" s="358" t="s">
        <v>2055</v>
      </c>
      <c r="R32" s="358" t="s">
        <v>2056</v>
      </c>
    </row>
    <row r="33" spans="1:19" s="136" customFormat="1" x14ac:dyDescent="0.25">
      <c r="A33" s="15"/>
      <c r="B33" s="15"/>
      <c r="C33" s="15"/>
      <c r="D33" s="16"/>
      <c r="E33" s="16"/>
      <c r="F33" s="16"/>
      <c r="G33" s="16"/>
      <c r="H33" s="16"/>
      <c r="I33" s="17"/>
      <c r="J33" s="16"/>
      <c r="K33" s="150"/>
      <c r="L33" s="18"/>
      <c r="M33" s="19"/>
      <c r="N33" s="19"/>
      <c r="O33" s="19"/>
      <c r="P33" s="19"/>
      <c r="Q33" s="16"/>
      <c r="R33" s="16"/>
      <c r="S33" s="14"/>
    </row>
    <row r="34" spans="1:19" x14ac:dyDescent="0.25">
      <c r="K34" s="371"/>
      <c r="L34" s="517" t="s">
        <v>1374</v>
      </c>
      <c r="M34" s="518"/>
      <c r="N34" s="519"/>
    </row>
    <row r="35" spans="1:19" x14ac:dyDescent="0.25">
      <c r="K35" s="372"/>
      <c r="L35" s="583" t="s">
        <v>36</v>
      </c>
      <c r="M35" s="517" t="s">
        <v>0</v>
      </c>
      <c r="N35" s="519"/>
    </row>
    <row r="36" spans="1:19" x14ac:dyDescent="0.25">
      <c r="K36" s="373"/>
      <c r="L36" s="584"/>
      <c r="M36" s="143">
        <v>2020</v>
      </c>
      <c r="N36" s="143">
        <v>2021</v>
      </c>
    </row>
    <row r="37" spans="1:19" x14ac:dyDescent="0.25">
      <c r="K37" s="227" t="s">
        <v>1135</v>
      </c>
      <c r="L37" s="140">
        <v>26</v>
      </c>
      <c r="M37" s="137">
        <f>O7+O8+O9+O11+O12+O14+O13+O10+O15+O16</f>
        <v>366068.01</v>
      </c>
      <c r="N37" s="137">
        <f>P32+P31+P30+P29+P28+P27+P26+P25+P24+P23+P22+P21+P20+P19+P18+P17</f>
        <v>649854.69999999995</v>
      </c>
    </row>
  </sheetData>
  <mergeCells count="17">
    <mergeCell ref="Q4:Q5"/>
    <mergeCell ref="F4:F5"/>
    <mergeCell ref="R4:R5"/>
    <mergeCell ref="H4:I4"/>
    <mergeCell ref="J4:J5"/>
    <mergeCell ref="K4:L4"/>
    <mergeCell ref="M4:N4"/>
    <mergeCell ref="O4:P4"/>
    <mergeCell ref="K34:K36"/>
    <mergeCell ref="L34:N34"/>
    <mergeCell ref="L35:L36"/>
    <mergeCell ref="M35:N35"/>
    <mergeCell ref="A4:A5"/>
    <mergeCell ref="B4:B5"/>
    <mergeCell ref="C4:C5"/>
    <mergeCell ref="D4:D5"/>
    <mergeCell ref="E4:E5"/>
  </mergeCells>
  <pageMargins left="0.70866141732283472" right="0.70866141732283472" top="0.74803149606299213" bottom="0.74803149606299213" header="0.31496062992125984" footer="0.31496062992125984"/>
  <pageSetup paperSize="8"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141"/>
  <sheetViews>
    <sheetView topLeftCell="A112" zoomScale="70" zoomScaleNormal="70" workbookViewId="0">
      <selection activeCell="F129" sqref="F129:F131"/>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6" t="s">
        <v>3569</v>
      </c>
    </row>
    <row r="4" spans="1:19" s="8"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19" s="8" customFormat="1" x14ac:dyDescent="0.2">
      <c r="A5" s="407"/>
      <c r="B5" s="405"/>
      <c r="C5" s="405"/>
      <c r="D5" s="405"/>
      <c r="E5" s="407"/>
      <c r="F5" s="407"/>
      <c r="G5" s="407"/>
      <c r="H5" s="9" t="s">
        <v>15</v>
      </c>
      <c r="I5" s="9" t="s">
        <v>16</v>
      </c>
      <c r="J5" s="407"/>
      <c r="K5" s="10">
        <v>2020</v>
      </c>
      <c r="L5" s="10">
        <v>2021</v>
      </c>
      <c r="M5" s="11">
        <v>2020</v>
      </c>
      <c r="N5" s="11">
        <v>2021</v>
      </c>
      <c r="O5" s="11">
        <v>2020</v>
      </c>
      <c r="P5" s="11">
        <v>2021</v>
      </c>
      <c r="Q5" s="407"/>
      <c r="R5" s="405"/>
      <c r="S5" s="7"/>
    </row>
    <row r="6" spans="1:19" s="8" customFormat="1" x14ac:dyDescent="0.2">
      <c r="A6" s="12" t="s">
        <v>17</v>
      </c>
      <c r="B6" s="9" t="s">
        <v>18</v>
      </c>
      <c r="C6" s="9" t="s">
        <v>19</v>
      </c>
      <c r="D6" s="9" t="s">
        <v>20</v>
      </c>
      <c r="E6" s="12" t="s">
        <v>21</v>
      </c>
      <c r="F6" s="12" t="s">
        <v>22</v>
      </c>
      <c r="G6" s="12" t="s">
        <v>23</v>
      </c>
      <c r="H6" s="9" t="s">
        <v>24</v>
      </c>
      <c r="I6" s="9" t="s">
        <v>25</v>
      </c>
      <c r="J6" s="12" t="s">
        <v>26</v>
      </c>
      <c r="K6" s="10" t="s">
        <v>27</v>
      </c>
      <c r="L6" s="10" t="s">
        <v>28</v>
      </c>
      <c r="M6" s="13" t="s">
        <v>29</v>
      </c>
      <c r="N6" s="13" t="s">
        <v>30</v>
      </c>
      <c r="O6" s="13" t="s">
        <v>31</v>
      </c>
      <c r="P6" s="13" t="s">
        <v>32</v>
      </c>
      <c r="Q6" s="12" t="s">
        <v>33</v>
      </c>
      <c r="R6" s="9" t="s">
        <v>34</v>
      </c>
      <c r="S6" s="7"/>
    </row>
    <row r="7" spans="1:19" s="3" customFormat="1" ht="50.25" customHeight="1" x14ac:dyDescent="0.25">
      <c r="A7" s="438">
        <v>1</v>
      </c>
      <c r="B7" s="434" t="s">
        <v>70</v>
      </c>
      <c r="C7" s="438">
        <v>4</v>
      </c>
      <c r="D7" s="434">
        <v>4</v>
      </c>
      <c r="E7" s="434" t="s">
        <v>672</v>
      </c>
      <c r="F7" s="662" t="s">
        <v>673</v>
      </c>
      <c r="G7" s="434" t="s">
        <v>674</v>
      </c>
      <c r="H7" s="83" t="s">
        <v>66</v>
      </c>
      <c r="I7" s="37">
        <v>1</v>
      </c>
      <c r="J7" s="434" t="s">
        <v>675</v>
      </c>
      <c r="K7" s="445" t="s">
        <v>58</v>
      </c>
      <c r="L7" s="445"/>
      <c r="M7" s="448">
        <v>50000</v>
      </c>
      <c r="N7" s="438"/>
      <c r="O7" s="448">
        <v>50000</v>
      </c>
      <c r="P7" s="448"/>
      <c r="Q7" s="434" t="s">
        <v>676</v>
      </c>
      <c r="R7" s="434" t="s">
        <v>677</v>
      </c>
      <c r="S7" s="14"/>
    </row>
    <row r="8" spans="1:19" s="3" customFormat="1" ht="50.25" customHeight="1" x14ac:dyDescent="0.25">
      <c r="A8" s="439"/>
      <c r="B8" s="441"/>
      <c r="C8" s="439"/>
      <c r="D8" s="441"/>
      <c r="E8" s="441"/>
      <c r="F8" s="663"/>
      <c r="G8" s="441"/>
      <c r="H8" s="83" t="s">
        <v>330</v>
      </c>
      <c r="I8" s="37">
        <v>40</v>
      </c>
      <c r="J8" s="441"/>
      <c r="K8" s="446"/>
      <c r="L8" s="446"/>
      <c r="M8" s="449"/>
      <c r="N8" s="439"/>
      <c r="O8" s="449"/>
      <c r="P8" s="449"/>
      <c r="Q8" s="441"/>
      <c r="R8" s="441"/>
      <c r="S8" s="14"/>
    </row>
    <row r="9" spans="1:19" s="3" customFormat="1" ht="50.25" customHeight="1" x14ac:dyDescent="0.25">
      <c r="A9" s="440"/>
      <c r="B9" s="435"/>
      <c r="C9" s="440"/>
      <c r="D9" s="435"/>
      <c r="E9" s="435"/>
      <c r="F9" s="664"/>
      <c r="G9" s="435"/>
      <c r="H9" s="83" t="s">
        <v>707</v>
      </c>
      <c r="I9" s="37">
        <v>35</v>
      </c>
      <c r="J9" s="435"/>
      <c r="K9" s="447"/>
      <c r="L9" s="447"/>
      <c r="M9" s="450"/>
      <c r="N9" s="440"/>
      <c r="O9" s="450"/>
      <c r="P9" s="450"/>
      <c r="Q9" s="435"/>
      <c r="R9" s="435"/>
      <c r="S9" s="14"/>
    </row>
    <row r="10" spans="1:19" ht="123.75" customHeight="1" x14ac:dyDescent="0.25">
      <c r="A10" s="654">
        <v>2</v>
      </c>
      <c r="B10" s="654" t="s">
        <v>59</v>
      </c>
      <c r="C10" s="654">
        <v>1</v>
      </c>
      <c r="D10" s="656">
        <v>6</v>
      </c>
      <c r="E10" s="375" t="s">
        <v>678</v>
      </c>
      <c r="F10" s="667" t="s">
        <v>679</v>
      </c>
      <c r="G10" s="656" t="s">
        <v>128</v>
      </c>
      <c r="H10" s="38" t="s">
        <v>62</v>
      </c>
      <c r="I10" s="28">
        <v>1</v>
      </c>
      <c r="J10" s="656" t="s">
        <v>1077</v>
      </c>
      <c r="K10" s="660" t="s">
        <v>268</v>
      </c>
      <c r="L10" s="660"/>
      <c r="M10" s="669">
        <f>O10+2355</f>
        <v>8592.02</v>
      </c>
      <c r="N10" s="654"/>
      <c r="O10" s="474">
        <v>6237.02</v>
      </c>
      <c r="P10" s="669"/>
      <c r="Q10" s="375" t="s">
        <v>680</v>
      </c>
      <c r="R10" s="656" t="s">
        <v>681</v>
      </c>
      <c r="S10" s="27"/>
    </row>
    <row r="11" spans="1:19" ht="128.25" customHeight="1" x14ac:dyDescent="0.25">
      <c r="A11" s="655"/>
      <c r="B11" s="655"/>
      <c r="C11" s="655"/>
      <c r="D11" s="657"/>
      <c r="E11" s="377"/>
      <c r="F11" s="668"/>
      <c r="G11" s="657"/>
      <c r="H11" s="38" t="s">
        <v>63</v>
      </c>
      <c r="I11" s="28">
        <v>15</v>
      </c>
      <c r="J11" s="657"/>
      <c r="K11" s="661"/>
      <c r="L11" s="661"/>
      <c r="M11" s="670"/>
      <c r="N11" s="655"/>
      <c r="O11" s="476"/>
      <c r="P11" s="670"/>
      <c r="Q11" s="377"/>
      <c r="R11" s="657"/>
      <c r="S11" s="27"/>
    </row>
    <row r="12" spans="1:19" ht="149.25" customHeight="1" x14ac:dyDescent="0.25">
      <c r="A12" s="650">
        <v>3</v>
      </c>
      <c r="B12" s="650" t="s">
        <v>70</v>
      </c>
      <c r="C12" s="650">
        <v>1</v>
      </c>
      <c r="D12" s="650">
        <v>6</v>
      </c>
      <c r="E12" s="370" t="s">
        <v>682</v>
      </c>
      <c r="F12" s="653" t="s">
        <v>683</v>
      </c>
      <c r="G12" s="650" t="s">
        <v>93</v>
      </c>
      <c r="H12" s="38" t="s">
        <v>41</v>
      </c>
      <c r="I12" s="29">
        <v>6</v>
      </c>
      <c r="J12" s="650" t="s">
        <v>684</v>
      </c>
      <c r="K12" s="649" t="s">
        <v>58</v>
      </c>
      <c r="L12" s="647"/>
      <c r="M12" s="665">
        <f>O12+4024</f>
        <v>42431.5</v>
      </c>
      <c r="N12" s="666"/>
      <c r="O12" s="485">
        <v>38407.5</v>
      </c>
      <c r="P12" s="666"/>
      <c r="Q12" s="370" t="s">
        <v>685</v>
      </c>
      <c r="R12" s="650" t="s">
        <v>686</v>
      </c>
      <c r="S12" s="27"/>
    </row>
    <row r="13" spans="1:19" ht="138" customHeight="1" x14ac:dyDescent="0.25">
      <c r="A13" s="650"/>
      <c r="B13" s="650"/>
      <c r="C13" s="650"/>
      <c r="D13" s="650"/>
      <c r="E13" s="370"/>
      <c r="F13" s="653"/>
      <c r="G13" s="650"/>
      <c r="H13" s="38" t="s">
        <v>95</v>
      </c>
      <c r="I13" s="29">
        <v>120</v>
      </c>
      <c r="J13" s="650"/>
      <c r="K13" s="649"/>
      <c r="L13" s="647"/>
      <c r="M13" s="665"/>
      <c r="N13" s="666"/>
      <c r="O13" s="485"/>
      <c r="P13" s="666"/>
      <c r="Q13" s="370"/>
      <c r="R13" s="650"/>
      <c r="S13" s="27"/>
    </row>
    <row r="14" spans="1:19" ht="60" customHeight="1" x14ac:dyDescent="0.25">
      <c r="A14" s="654">
        <v>4</v>
      </c>
      <c r="B14" s="654" t="s">
        <v>70</v>
      </c>
      <c r="C14" s="654">
        <v>1</v>
      </c>
      <c r="D14" s="656">
        <v>6</v>
      </c>
      <c r="E14" s="375" t="s">
        <v>687</v>
      </c>
      <c r="F14" s="658" t="s">
        <v>1078</v>
      </c>
      <c r="G14" s="656" t="s">
        <v>413</v>
      </c>
      <c r="H14" s="38" t="s">
        <v>414</v>
      </c>
      <c r="I14" s="28">
        <v>1</v>
      </c>
      <c r="J14" s="656" t="s">
        <v>688</v>
      </c>
      <c r="K14" s="660" t="s">
        <v>58</v>
      </c>
      <c r="L14" s="660"/>
      <c r="M14" s="669">
        <f>O14+9000</f>
        <v>49000</v>
      </c>
      <c r="N14" s="654"/>
      <c r="O14" s="474">
        <v>40000</v>
      </c>
      <c r="P14" s="669"/>
      <c r="Q14" s="375" t="s">
        <v>689</v>
      </c>
      <c r="R14" s="656" t="s">
        <v>690</v>
      </c>
      <c r="S14" s="27"/>
    </row>
    <row r="15" spans="1:19" ht="61.5" customHeight="1" x14ac:dyDescent="0.25">
      <c r="A15" s="655"/>
      <c r="B15" s="655"/>
      <c r="C15" s="655"/>
      <c r="D15" s="657"/>
      <c r="E15" s="377"/>
      <c r="F15" s="659"/>
      <c r="G15" s="657"/>
      <c r="H15" s="38" t="s">
        <v>416</v>
      </c>
      <c r="I15" s="28">
        <v>300</v>
      </c>
      <c r="J15" s="657"/>
      <c r="K15" s="661"/>
      <c r="L15" s="661"/>
      <c r="M15" s="670"/>
      <c r="N15" s="655"/>
      <c r="O15" s="476"/>
      <c r="P15" s="670"/>
      <c r="Q15" s="377"/>
      <c r="R15" s="657"/>
      <c r="S15" s="27"/>
    </row>
    <row r="16" spans="1:19" s="41" customFormat="1" x14ac:dyDescent="0.25">
      <c r="A16" s="478">
        <v>5</v>
      </c>
      <c r="B16" s="478" t="s">
        <v>59</v>
      </c>
      <c r="C16" s="478">
        <v>1</v>
      </c>
      <c r="D16" s="477">
        <v>6</v>
      </c>
      <c r="E16" s="370" t="s">
        <v>691</v>
      </c>
      <c r="F16" s="652" t="s">
        <v>692</v>
      </c>
      <c r="G16" s="477" t="s">
        <v>693</v>
      </c>
      <c r="H16" s="39" t="s">
        <v>41</v>
      </c>
      <c r="I16" s="21">
        <v>18</v>
      </c>
      <c r="J16" s="477" t="s">
        <v>694</v>
      </c>
      <c r="K16" s="504" t="s">
        <v>58</v>
      </c>
      <c r="L16" s="504"/>
      <c r="M16" s="479">
        <f>O16+4376.5</f>
        <v>31666.57</v>
      </c>
      <c r="N16" s="478"/>
      <c r="O16" s="485">
        <v>27290.07</v>
      </c>
      <c r="P16" s="479"/>
      <c r="Q16" s="370" t="s">
        <v>695</v>
      </c>
      <c r="R16" s="477" t="s">
        <v>696</v>
      </c>
      <c r="S16" s="40"/>
    </row>
    <row r="17" spans="1:19" s="41" customFormat="1" ht="30" x14ac:dyDescent="0.25">
      <c r="A17" s="478"/>
      <c r="B17" s="478"/>
      <c r="C17" s="478"/>
      <c r="D17" s="477"/>
      <c r="E17" s="370"/>
      <c r="F17" s="652"/>
      <c r="G17" s="477"/>
      <c r="H17" s="39" t="s">
        <v>95</v>
      </c>
      <c r="I17" s="21">
        <v>644</v>
      </c>
      <c r="J17" s="477"/>
      <c r="K17" s="504"/>
      <c r="L17" s="504"/>
      <c r="M17" s="479"/>
      <c r="N17" s="478"/>
      <c r="O17" s="485"/>
      <c r="P17" s="479"/>
      <c r="Q17" s="370"/>
      <c r="R17" s="477"/>
      <c r="S17" s="40"/>
    </row>
    <row r="18" spans="1:19" s="41" customFormat="1" x14ac:dyDescent="0.25">
      <c r="A18" s="478"/>
      <c r="B18" s="478"/>
      <c r="C18" s="478"/>
      <c r="D18" s="477"/>
      <c r="E18" s="370"/>
      <c r="F18" s="652"/>
      <c r="G18" s="477"/>
      <c r="H18" s="39" t="s">
        <v>62</v>
      </c>
      <c r="I18" s="21">
        <v>1</v>
      </c>
      <c r="J18" s="477"/>
      <c r="K18" s="504"/>
      <c r="L18" s="504"/>
      <c r="M18" s="479"/>
      <c r="N18" s="478"/>
      <c r="O18" s="485"/>
      <c r="P18" s="479"/>
      <c r="Q18" s="370"/>
      <c r="R18" s="477"/>
      <c r="S18" s="40"/>
    </row>
    <row r="19" spans="1:19" s="41" customFormat="1" ht="30" x14ac:dyDescent="0.25">
      <c r="A19" s="478"/>
      <c r="B19" s="478"/>
      <c r="C19" s="478"/>
      <c r="D19" s="477"/>
      <c r="E19" s="370"/>
      <c r="F19" s="652"/>
      <c r="G19" s="477"/>
      <c r="H19" s="39" t="s">
        <v>63</v>
      </c>
      <c r="I19" s="21">
        <v>40</v>
      </c>
      <c r="J19" s="477"/>
      <c r="K19" s="504"/>
      <c r="L19" s="504"/>
      <c r="M19" s="479"/>
      <c r="N19" s="478"/>
      <c r="O19" s="485"/>
      <c r="P19" s="479"/>
      <c r="Q19" s="370"/>
      <c r="R19" s="477"/>
      <c r="S19" s="40"/>
    </row>
    <row r="20" spans="1:19" s="41" customFormat="1" ht="45" x14ac:dyDescent="0.25">
      <c r="A20" s="478"/>
      <c r="B20" s="478"/>
      <c r="C20" s="478"/>
      <c r="D20" s="477"/>
      <c r="E20" s="370"/>
      <c r="F20" s="652"/>
      <c r="G20" s="477"/>
      <c r="H20" s="39" t="s">
        <v>697</v>
      </c>
      <c r="I20" s="21">
        <v>2</v>
      </c>
      <c r="J20" s="477"/>
      <c r="K20" s="504"/>
      <c r="L20" s="504"/>
      <c r="M20" s="479"/>
      <c r="N20" s="478"/>
      <c r="O20" s="485"/>
      <c r="P20" s="479"/>
      <c r="Q20" s="370"/>
      <c r="R20" s="477"/>
      <c r="S20" s="40"/>
    </row>
    <row r="21" spans="1:19" s="41" customFormat="1" ht="27.75" customHeight="1" x14ac:dyDescent="0.25">
      <c r="A21" s="478">
        <v>6</v>
      </c>
      <c r="B21" s="478" t="s">
        <v>70</v>
      </c>
      <c r="C21" s="478">
        <v>1</v>
      </c>
      <c r="D21" s="477">
        <v>6</v>
      </c>
      <c r="E21" s="370" t="s">
        <v>698</v>
      </c>
      <c r="F21" s="652" t="s">
        <v>699</v>
      </c>
      <c r="G21" s="477" t="s">
        <v>700</v>
      </c>
      <c r="H21" s="42" t="s">
        <v>492</v>
      </c>
      <c r="I21" s="21">
        <v>1</v>
      </c>
      <c r="J21" s="477" t="s">
        <v>1079</v>
      </c>
      <c r="K21" s="504" t="s">
        <v>58</v>
      </c>
      <c r="L21" s="504"/>
      <c r="M21" s="479">
        <f>O21+2040.8</f>
        <v>34286.83</v>
      </c>
      <c r="N21" s="478"/>
      <c r="O21" s="485">
        <v>32246.03</v>
      </c>
      <c r="P21" s="479"/>
      <c r="Q21" s="370" t="s">
        <v>701</v>
      </c>
      <c r="R21" s="477" t="s">
        <v>702</v>
      </c>
      <c r="S21" s="40"/>
    </row>
    <row r="22" spans="1:19" s="41" customFormat="1" ht="30" x14ac:dyDescent="0.25">
      <c r="A22" s="478"/>
      <c r="B22" s="478"/>
      <c r="C22" s="478"/>
      <c r="D22" s="477"/>
      <c r="E22" s="370"/>
      <c r="F22" s="652"/>
      <c r="G22" s="477"/>
      <c r="H22" s="39" t="s">
        <v>493</v>
      </c>
      <c r="I22" s="21">
        <v>30</v>
      </c>
      <c r="J22" s="477"/>
      <c r="K22" s="504"/>
      <c r="L22" s="504"/>
      <c r="M22" s="479"/>
      <c r="N22" s="478"/>
      <c r="O22" s="485"/>
      <c r="P22" s="479"/>
      <c r="Q22" s="370"/>
      <c r="R22" s="477"/>
      <c r="S22" s="40"/>
    </row>
    <row r="23" spans="1:19" s="41" customFormat="1" x14ac:dyDescent="0.25">
      <c r="A23" s="478"/>
      <c r="B23" s="478"/>
      <c r="C23" s="478"/>
      <c r="D23" s="477"/>
      <c r="E23" s="370"/>
      <c r="F23" s="652"/>
      <c r="G23" s="477"/>
      <c r="H23" s="42" t="s">
        <v>41</v>
      </c>
      <c r="I23" s="21">
        <v>6</v>
      </c>
      <c r="J23" s="477"/>
      <c r="K23" s="504"/>
      <c r="L23" s="504"/>
      <c r="M23" s="479"/>
      <c r="N23" s="478"/>
      <c r="O23" s="485"/>
      <c r="P23" s="479"/>
      <c r="Q23" s="370"/>
      <c r="R23" s="477"/>
      <c r="S23" s="40"/>
    </row>
    <row r="24" spans="1:19" s="41" customFormat="1" ht="30" x14ac:dyDescent="0.25">
      <c r="A24" s="478"/>
      <c r="B24" s="478"/>
      <c r="C24" s="478"/>
      <c r="D24" s="477"/>
      <c r="E24" s="370"/>
      <c r="F24" s="652"/>
      <c r="G24" s="477"/>
      <c r="H24" s="39" t="s">
        <v>95</v>
      </c>
      <c r="I24" s="21">
        <v>24</v>
      </c>
      <c r="J24" s="477"/>
      <c r="K24" s="504"/>
      <c r="L24" s="504"/>
      <c r="M24" s="479"/>
      <c r="N24" s="478"/>
      <c r="O24" s="485"/>
      <c r="P24" s="479"/>
      <c r="Q24" s="370"/>
      <c r="R24" s="477"/>
      <c r="S24" s="40"/>
    </row>
    <row r="25" spans="1:19" s="41" customFormat="1" ht="30" x14ac:dyDescent="0.25">
      <c r="A25" s="478"/>
      <c r="B25" s="478"/>
      <c r="C25" s="478"/>
      <c r="D25" s="477"/>
      <c r="E25" s="370"/>
      <c r="F25" s="652"/>
      <c r="G25" s="477"/>
      <c r="H25" s="39" t="s">
        <v>66</v>
      </c>
      <c r="I25" s="21">
        <v>1</v>
      </c>
      <c r="J25" s="477"/>
      <c r="K25" s="504"/>
      <c r="L25" s="504"/>
      <c r="M25" s="479"/>
      <c r="N25" s="478"/>
      <c r="O25" s="485"/>
      <c r="P25" s="479"/>
      <c r="Q25" s="370"/>
      <c r="R25" s="477"/>
      <c r="S25" s="40"/>
    </row>
    <row r="26" spans="1:19" s="41" customFormat="1" ht="45" x14ac:dyDescent="0.25">
      <c r="A26" s="478"/>
      <c r="B26" s="478"/>
      <c r="C26" s="478"/>
      <c r="D26" s="477"/>
      <c r="E26" s="370"/>
      <c r="F26" s="652"/>
      <c r="G26" s="477"/>
      <c r="H26" s="39" t="s">
        <v>68</v>
      </c>
      <c r="I26" s="21">
        <v>20</v>
      </c>
      <c r="J26" s="477"/>
      <c r="K26" s="504"/>
      <c r="L26" s="504"/>
      <c r="M26" s="479"/>
      <c r="N26" s="478"/>
      <c r="O26" s="485"/>
      <c r="P26" s="479"/>
      <c r="Q26" s="370"/>
      <c r="R26" s="477"/>
      <c r="S26" s="40"/>
    </row>
    <row r="27" spans="1:19" s="41" customFormat="1" ht="26.25" customHeight="1" x14ac:dyDescent="0.25">
      <c r="A27" s="478"/>
      <c r="B27" s="478"/>
      <c r="C27" s="478"/>
      <c r="D27" s="477"/>
      <c r="E27" s="370"/>
      <c r="F27" s="652"/>
      <c r="G27" s="477"/>
      <c r="H27" s="42" t="s">
        <v>49</v>
      </c>
      <c r="I27" s="21">
        <v>1</v>
      </c>
      <c r="J27" s="477"/>
      <c r="K27" s="504"/>
      <c r="L27" s="504"/>
      <c r="M27" s="479"/>
      <c r="N27" s="478"/>
      <c r="O27" s="485"/>
      <c r="P27" s="479"/>
      <c r="Q27" s="370"/>
      <c r="R27" s="477"/>
      <c r="S27" s="40"/>
    </row>
    <row r="28" spans="1:19" s="41" customFormat="1" ht="30" x14ac:dyDescent="0.25">
      <c r="A28" s="478"/>
      <c r="B28" s="478"/>
      <c r="C28" s="478"/>
      <c r="D28" s="477"/>
      <c r="E28" s="370"/>
      <c r="F28" s="652"/>
      <c r="G28" s="477"/>
      <c r="H28" s="42" t="s">
        <v>50</v>
      </c>
      <c r="I28" s="28">
        <v>50</v>
      </c>
      <c r="J28" s="477"/>
      <c r="K28" s="504"/>
      <c r="L28" s="504"/>
      <c r="M28" s="479"/>
      <c r="N28" s="478"/>
      <c r="O28" s="485"/>
      <c r="P28" s="479"/>
      <c r="Q28" s="370"/>
      <c r="R28" s="477"/>
      <c r="S28" s="40"/>
    </row>
    <row r="29" spans="1:19" ht="45" customHeight="1" x14ac:dyDescent="0.25">
      <c r="A29" s="649">
        <v>7</v>
      </c>
      <c r="B29" s="649" t="s">
        <v>59</v>
      </c>
      <c r="C29" s="649">
        <v>1</v>
      </c>
      <c r="D29" s="650">
        <v>6</v>
      </c>
      <c r="E29" s="370" t="s">
        <v>703</v>
      </c>
      <c r="F29" s="651" t="s">
        <v>704</v>
      </c>
      <c r="G29" s="650" t="s">
        <v>705</v>
      </c>
      <c r="H29" s="38" t="s">
        <v>66</v>
      </c>
      <c r="I29" s="28">
        <v>1</v>
      </c>
      <c r="J29" s="650" t="s">
        <v>706</v>
      </c>
      <c r="K29" s="647" t="s">
        <v>58</v>
      </c>
      <c r="L29" s="647"/>
      <c r="M29" s="648">
        <f>O29+1349.9</f>
        <v>103649.9</v>
      </c>
      <c r="N29" s="649"/>
      <c r="O29" s="485">
        <v>102300</v>
      </c>
      <c r="P29" s="648"/>
      <c r="Q29" s="370" t="s">
        <v>689</v>
      </c>
      <c r="R29" s="650" t="s">
        <v>690</v>
      </c>
      <c r="S29" s="27"/>
    </row>
    <row r="30" spans="1:19" ht="52.5" customHeight="1" x14ac:dyDescent="0.25">
      <c r="A30" s="649"/>
      <c r="B30" s="649"/>
      <c r="C30" s="649"/>
      <c r="D30" s="650"/>
      <c r="E30" s="370"/>
      <c r="F30" s="651"/>
      <c r="G30" s="650"/>
      <c r="H30" s="38" t="s">
        <v>68</v>
      </c>
      <c r="I30" s="28">
        <v>22</v>
      </c>
      <c r="J30" s="650"/>
      <c r="K30" s="647"/>
      <c r="L30" s="647"/>
      <c r="M30" s="648"/>
      <c r="N30" s="649"/>
      <c r="O30" s="485"/>
      <c r="P30" s="648"/>
      <c r="Q30" s="370"/>
      <c r="R30" s="650"/>
      <c r="S30" s="27"/>
    </row>
    <row r="31" spans="1:19" ht="46.5" customHeight="1" x14ac:dyDescent="0.25">
      <c r="A31" s="649"/>
      <c r="B31" s="649"/>
      <c r="C31" s="649"/>
      <c r="D31" s="650"/>
      <c r="E31" s="370"/>
      <c r="F31" s="651"/>
      <c r="G31" s="650"/>
      <c r="H31" s="38" t="s">
        <v>707</v>
      </c>
      <c r="I31" s="28">
        <v>3</v>
      </c>
      <c r="J31" s="650"/>
      <c r="K31" s="647"/>
      <c r="L31" s="647"/>
      <c r="M31" s="648"/>
      <c r="N31" s="649"/>
      <c r="O31" s="485"/>
      <c r="P31" s="648"/>
      <c r="Q31" s="370"/>
      <c r="R31" s="650"/>
      <c r="S31" s="27"/>
    </row>
    <row r="32" spans="1:19" ht="46.5" customHeight="1" x14ac:dyDescent="0.25">
      <c r="A32" s="649"/>
      <c r="B32" s="649"/>
      <c r="C32" s="649"/>
      <c r="D32" s="650"/>
      <c r="E32" s="370"/>
      <c r="F32" s="651"/>
      <c r="G32" s="650"/>
      <c r="H32" s="33" t="s">
        <v>708</v>
      </c>
      <c r="I32" s="28">
        <v>1</v>
      </c>
      <c r="J32" s="650"/>
      <c r="K32" s="647"/>
      <c r="L32" s="647"/>
      <c r="M32" s="648"/>
      <c r="N32" s="649"/>
      <c r="O32" s="485"/>
      <c r="P32" s="648"/>
      <c r="Q32" s="370"/>
      <c r="R32" s="650"/>
      <c r="S32" s="27"/>
    </row>
    <row r="33" spans="1:19" s="3" customFormat="1" ht="30" x14ac:dyDescent="0.25">
      <c r="A33" s="381">
        <v>8</v>
      </c>
      <c r="B33" s="375" t="s">
        <v>70</v>
      </c>
      <c r="C33" s="381">
        <v>5</v>
      </c>
      <c r="D33" s="375">
        <v>4</v>
      </c>
      <c r="E33" s="375" t="s">
        <v>2057</v>
      </c>
      <c r="F33" s="644" t="s">
        <v>2058</v>
      </c>
      <c r="G33" s="375" t="s">
        <v>65</v>
      </c>
      <c r="H33" s="39" t="s">
        <v>66</v>
      </c>
      <c r="I33" s="243">
        <v>1</v>
      </c>
      <c r="J33" s="375" t="s">
        <v>3374</v>
      </c>
      <c r="K33" s="411"/>
      <c r="L33" s="411" t="s">
        <v>55</v>
      </c>
      <c r="M33" s="384"/>
      <c r="N33" s="384">
        <f>P33+13220</f>
        <v>50720</v>
      </c>
      <c r="O33" s="384"/>
      <c r="P33" s="384">
        <v>37500</v>
      </c>
      <c r="Q33" s="375" t="s">
        <v>2059</v>
      </c>
      <c r="R33" s="375" t="s">
        <v>2060</v>
      </c>
      <c r="S33" s="14"/>
    </row>
    <row r="34" spans="1:19" ht="15" customHeight="1" x14ac:dyDescent="0.25">
      <c r="A34" s="382"/>
      <c r="B34" s="376"/>
      <c r="C34" s="382"/>
      <c r="D34" s="376"/>
      <c r="E34" s="376"/>
      <c r="F34" s="645"/>
      <c r="G34" s="376"/>
      <c r="H34" s="641" t="s">
        <v>299</v>
      </c>
      <c r="I34" s="375">
        <v>40</v>
      </c>
      <c r="J34" s="376"/>
      <c r="K34" s="412"/>
      <c r="L34" s="412"/>
      <c r="M34" s="385"/>
      <c r="N34" s="385"/>
      <c r="O34" s="385"/>
      <c r="P34" s="385"/>
      <c r="Q34" s="376"/>
      <c r="R34" s="376"/>
    </row>
    <row r="35" spans="1:19" ht="83.25" customHeight="1" x14ac:dyDescent="0.25">
      <c r="A35" s="383"/>
      <c r="B35" s="377"/>
      <c r="C35" s="383"/>
      <c r="D35" s="377"/>
      <c r="E35" s="377"/>
      <c r="F35" s="646"/>
      <c r="G35" s="377"/>
      <c r="H35" s="643"/>
      <c r="I35" s="377"/>
      <c r="J35" s="377"/>
      <c r="K35" s="413"/>
      <c r="L35" s="413"/>
      <c r="M35" s="386"/>
      <c r="N35" s="386"/>
      <c r="O35" s="386"/>
      <c r="P35" s="386"/>
      <c r="Q35" s="377"/>
      <c r="R35" s="377"/>
    </row>
    <row r="36" spans="1:19" ht="30" x14ac:dyDescent="0.25">
      <c r="A36" s="471">
        <v>9</v>
      </c>
      <c r="B36" s="471" t="s">
        <v>70</v>
      </c>
      <c r="C36" s="471">
        <v>5</v>
      </c>
      <c r="D36" s="462">
        <v>4</v>
      </c>
      <c r="E36" s="462" t="s">
        <v>2061</v>
      </c>
      <c r="F36" s="637" t="s">
        <v>2062</v>
      </c>
      <c r="G36" s="462" t="s">
        <v>65</v>
      </c>
      <c r="H36" s="39" t="s">
        <v>66</v>
      </c>
      <c r="I36" s="231">
        <v>1</v>
      </c>
      <c r="J36" s="462" t="s">
        <v>3375</v>
      </c>
      <c r="K36" s="514"/>
      <c r="L36" s="514" t="s">
        <v>268</v>
      </c>
      <c r="M36" s="459"/>
      <c r="N36" s="459">
        <v>33420</v>
      </c>
      <c r="O36" s="474"/>
      <c r="P36" s="459">
        <v>33420</v>
      </c>
      <c r="Q36" s="375" t="s">
        <v>676</v>
      </c>
      <c r="R36" s="462" t="s">
        <v>677</v>
      </c>
    </row>
    <row r="37" spans="1:19" ht="105.75" customHeight="1" x14ac:dyDescent="0.25">
      <c r="A37" s="473"/>
      <c r="B37" s="473"/>
      <c r="C37" s="473"/>
      <c r="D37" s="464"/>
      <c r="E37" s="464"/>
      <c r="F37" s="639"/>
      <c r="G37" s="464"/>
      <c r="H37" s="39" t="s">
        <v>299</v>
      </c>
      <c r="I37" s="231">
        <v>28</v>
      </c>
      <c r="J37" s="464"/>
      <c r="K37" s="516"/>
      <c r="L37" s="516"/>
      <c r="M37" s="461"/>
      <c r="N37" s="461"/>
      <c r="O37" s="476"/>
      <c r="P37" s="461"/>
      <c r="Q37" s="377"/>
      <c r="R37" s="464"/>
    </row>
    <row r="38" spans="1:19" ht="73.5" customHeight="1" x14ac:dyDescent="0.25">
      <c r="A38" s="477">
        <v>10</v>
      </c>
      <c r="B38" s="477" t="s">
        <v>59</v>
      </c>
      <c r="C38" s="477">
        <v>1</v>
      </c>
      <c r="D38" s="477">
        <v>6</v>
      </c>
      <c r="E38" s="370" t="s">
        <v>2063</v>
      </c>
      <c r="F38" s="640" t="s">
        <v>2064</v>
      </c>
      <c r="G38" s="471" t="s">
        <v>65</v>
      </c>
      <c r="H38" s="39" t="s">
        <v>66</v>
      </c>
      <c r="I38" s="232">
        <v>1</v>
      </c>
      <c r="J38" s="477" t="s">
        <v>3376</v>
      </c>
      <c r="K38" s="478"/>
      <c r="L38" s="504" t="s">
        <v>58</v>
      </c>
      <c r="M38" s="485"/>
      <c r="N38" s="479">
        <f>P38+3838</f>
        <v>110438</v>
      </c>
      <c r="O38" s="485"/>
      <c r="P38" s="479">
        <v>106600</v>
      </c>
      <c r="Q38" s="370" t="s">
        <v>2065</v>
      </c>
      <c r="R38" s="477" t="s">
        <v>690</v>
      </c>
    </row>
    <row r="39" spans="1:19" ht="83.25" customHeight="1" x14ac:dyDescent="0.25">
      <c r="A39" s="477"/>
      <c r="B39" s="477"/>
      <c r="C39" s="477"/>
      <c r="D39" s="477"/>
      <c r="E39" s="370"/>
      <c r="F39" s="640"/>
      <c r="G39" s="473"/>
      <c r="H39" s="39" t="s">
        <v>299</v>
      </c>
      <c r="I39" s="232">
        <v>22</v>
      </c>
      <c r="J39" s="477"/>
      <c r="K39" s="478"/>
      <c r="L39" s="504"/>
      <c r="M39" s="485"/>
      <c r="N39" s="479"/>
      <c r="O39" s="485"/>
      <c r="P39" s="479"/>
      <c r="Q39" s="370"/>
      <c r="R39" s="477"/>
    </row>
    <row r="40" spans="1:19" x14ac:dyDescent="0.25">
      <c r="A40" s="471">
        <v>11</v>
      </c>
      <c r="B40" s="471" t="s">
        <v>59</v>
      </c>
      <c r="C40" s="471">
        <v>1</v>
      </c>
      <c r="D40" s="462">
        <v>6</v>
      </c>
      <c r="E40" s="375" t="s">
        <v>2066</v>
      </c>
      <c r="F40" s="637" t="s">
        <v>2067</v>
      </c>
      <c r="G40" s="462" t="s">
        <v>2068</v>
      </c>
      <c r="H40" s="39" t="s">
        <v>41</v>
      </c>
      <c r="I40" s="231">
        <v>5</v>
      </c>
      <c r="J40" s="462" t="s">
        <v>2069</v>
      </c>
      <c r="K40" s="514"/>
      <c r="L40" s="514" t="s">
        <v>268</v>
      </c>
      <c r="M40" s="459"/>
      <c r="N40" s="459">
        <f>P40+1663</f>
        <v>50218.12</v>
      </c>
      <c r="O40" s="474"/>
      <c r="P40" s="459">
        <v>48555.12</v>
      </c>
      <c r="Q40" s="375" t="s">
        <v>2070</v>
      </c>
      <c r="R40" s="462" t="s">
        <v>2071</v>
      </c>
    </row>
    <row r="41" spans="1:19" ht="30" x14ac:dyDescent="0.25">
      <c r="A41" s="472"/>
      <c r="B41" s="472"/>
      <c r="C41" s="472"/>
      <c r="D41" s="463"/>
      <c r="E41" s="376"/>
      <c r="F41" s="638"/>
      <c r="G41" s="463"/>
      <c r="H41" s="39" t="s">
        <v>95</v>
      </c>
      <c r="I41" s="231">
        <v>100</v>
      </c>
      <c r="J41" s="463"/>
      <c r="K41" s="515"/>
      <c r="L41" s="515"/>
      <c r="M41" s="460"/>
      <c r="N41" s="460"/>
      <c r="O41" s="475"/>
      <c r="P41" s="460"/>
      <c r="Q41" s="376"/>
      <c r="R41" s="463"/>
    </row>
    <row r="42" spans="1:19" x14ac:dyDescent="0.25">
      <c r="A42" s="472"/>
      <c r="B42" s="472"/>
      <c r="C42" s="472"/>
      <c r="D42" s="463"/>
      <c r="E42" s="376"/>
      <c r="F42" s="638"/>
      <c r="G42" s="463"/>
      <c r="H42" s="314" t="s">
        <v>49</v>
      </c>
      <c r="I42" s="231">
        <v>1</v>
      </c>
      <c r="J42" s="463"/>
      <c r="K42" s="515"/>
      <c r="L42" s="515"/>
      <c r="M42" s="460"/>
      <c r="N42" s="460"/>
      <c r="O42" s="475"/>
      <c r="P42" s="460"/>
      <c r="Q42" s="376"/>
      <c r="R42" s="463"/>
    </row>
    <row r="43" spans="1:19" ht="30" x14ac:dyDescent="0.25">
      <c r="A43" s="472"/>
      <c r="B43" s="472"/>
      <c r="C43" s="472"/>
      <c r="D43" s="463"/>
      <c r="E43" s="376"/>
      <c r="F43" s="638"/>
      <c r="G43" s="463"/>
      <c r="H43" s="39" t="s">
        <v>50</v>
      </c>
      <c r="I43" s="231">
        <v>60</v>
      </c>
      <c r="J43" s="463"/>
      <c r="K43" s="515"/>
      <c r="L43" s="515"/>
      <c r="M43" s="460"/>
      <c r="N43" s="460"/>
      <c r="O43" s="475"/>
      <c r="P43" s="460"/>
      <c r="Q43" s="376"/>
      <c r="R43" s="463"/>
    </row>
    <row r="44" spans="1:19" x14ac:dyDescent="0.25">
      <c r="A44" s="472"/>
      <c r="B44" s="472"/>
      <c r="C44" s="472"/>
      <c r="D44" s="463"/>
      <c r="E44" s="376"/>
      <c r="F44" s="638"/>
      <c r="G44" s="463"/>
      <c r="H44" s="39" t="s">
        <v>363</v>
      </c>
      <c r="I44" s="231">
        <v>1</v>
      </c>
      <c r="J44" s="463"/>
      <c r="K44" s="515"/>
      <c r="L44" s="515"/>
      <c r="M44" s="460"/>
      <c r="N44" s="460"/>
      <c r="O44" s="475"/>
      <c r="P44" s="460"/>
      <c r="Q44" s="376"/>
      <c r="R44" s="463"/>
    </row>
    <row r="45" spans="1:19" ht="30" x14ac:dyDescent="0.25">
      <c r="A45" s="473"/>
      <c r="B45" s="473"/>
      <c r="C45" s="473"/>
      <c r="D45" s="464"/>
      <c r="E45" s="377"/>
      <c r="F45" s="639"/>
      <c r="G45" s="464"/>
      <c r="H45" s="39" t="s">
        <v>159</v>
      </c>
      <c r="I45" s="231">
        <v>60</v>
      </c>
      <c r="J45" s="464"/>
      <c r="K45" s="516"/>
      <c r="L45" s="516"/>
      <c r="M45" s="461"/>
      <c r="N45" s="461"/>
      <c r="O45" s="476"/>
      <c r="P45" s="461"/>
      <c r="Q45" s="377"/>
      <c r="R45" s="464"/>
    </row>
    <row r="46" spans="1:19" ht="51" customHeight="1" x14ac:dyDescent="0.25">
      <c r="A46" s="478">
        <v>12</v>
      </c>
      <c r="B46" s="478" t="s">
        <v>70</v>
      </c>
      <c r="C46" s="478">
        <v>1</v>
      </c>
      <c r="D46" s="477">
        <v>6</v>
      </c>
      <c r="E46" s="370" t="s">
        <v>2072</v>
      </c>
      <c r="F46" s="640" t="s">
        <v>2073</v>
      </c>
      <c r="G46" s="477" t="s">
        <v>413</v>
      </c>
      <c r="H46" s="39" t="s">
        <v>414</v>
      </c>
      <c r="I46" s="231">
        <v>1</v>
      </c>
      <c r="J46" s="477" t="s">
        <v>3377</v>
      </c>
      <c r="K46" s="504"/>
      <c r="L46" s="504" t="s">
        <v>268</v>
      </c>
      <c r="M46" s="479"/>
      <c r="N46" s="479">
        <v>47000</v>
      </c>
      <c r="O46" s="485"/>
      <c r="P46" s="479">
        <v>38000</v>
      </c>
      <c r="Q46" s="370" t="s">
        <v>2065</v>
      </c>
      <c r="R46" s="477" t="s">
        <v>690</v>
      </c>
    </row>
    <row r="47" spans="1:19" x14ac:dyDescent="0.25">
      <c r="A47" s="478"/>
      <c r="B47" s="478"/>
      <c r="C47" s="478"/>
      <c r="D47" s="477"/>
      <c r="E47" s="370"/>
      <c r="F47" s="640"/>
      <c r="G47" s="477"/>
      <c r="H47" s="641" t="s">
        <v>416</v>
      </c>
      <c r="I47" s="462">
        <v>300</v>
      </c>
      <c r="J47" s="477"/>
      <c r="K47" s="504"/>
      <c r="L47" s="504"/>
      <c r="M47" s="479"/>
      <c r="N47" s="479"/>
      <c r="O47" s="485"/>
      <c r="P47" s="479"/>
      <c r="Q47" s="370"/>
      <c r="R47" s="477"/>
    </row>
    <row r="48" spans="1:19" ht="32.25" customHeight="1" x14ac:dyDescent="0.25">
      <c r="A48" s="478"/>
      <c r="B48" s="478"/>
      <c r="C48" s="478"/>
      <c r="D48" s="477"/>
      <c r="E48" s="370"/>
      <c r="F48" s="640"/>
      <c r="G48" s="477"/>
      <c r="H48" s="642"/>
      <c r="I48" s="463"/>
      <c r="J48" s="477"/>
      <c r="K48" s="504"/>
      <c r="L48" s="504"/>
      <c r="M48" s="479"/>
      <c r="N48" s="479"/>
      <c r="O48" s="485"/>
      <c r="P48" s="479"/>
      <c r="Q48" s="370"/>
      <c r="R48" s="477"/>
    </row>
    <row r="49" spans="1:18" x14ac:dyDescent="0.25">
      <c r="A49" s="478"/>
      <c r="B49" s="478"/>
      <c r="C49" s="478"/>
      <c r="D49" s="477"/>
      <c r="E49" s="370"/>
      <c r="F49" s="640"/>
      <c r="G49" s="477"/>
      <c r="H49" s="642"/>
      <c r="I49" s="463"/>
      <c r="J49" s="477"/>
      <c r="K49" s="504"/>
      <c r="L49" s="504"/>
      <c r="M49" s="479"/>
      <c r="N49" s="479"/>
      <c r="O49" s="485"/>
      <c r="P49" s="479"/>
      <c r="Q49" s="370"/>
      <c r="R49" s="477"/>
    </row>
    <row r="50" spans="1:18" ht="33" customHeight="1" x14ac:dyDescent="0.25">
      <c r="A50" s="478"/>
      <c r="B50" s="478"/>
      <c r="C50" s="478"/>
      <c r="D50" s="477"/>
      <c r="E50" s="370"/>
      <c r="F50" s="640"/>
      <c r="G50" s="477"/>
      <c r="H50" s="643"/>
      <c r="I50" s="464"/>
      <c r="J50" s="477"/>
      <c r="K50" s="504"/>
      <c r="L50" s="504"/>
      <c r="M50" s="479"/>
      <c r="N50" s="479"/>
      <c r="O50" s="485"/>
      <c r="P50" s="479"/>
      <c r="Q50" s="370"/>
      <c r="R50" s="477"/>
    </row>
    <row r="51" spans="1:18" x14ac:dyDescent="0.25">
      <c r="A51" s="478">
        <v>13</v>
      </c>
      <c r="B51" s="478" t="s">
        <v>70</v>
      </c>
      <c r="C51" s="478">
        <v>1</v>
      </c>
      <c r="D51" s="477">
        <v>6</v>
      </c>
      <c r="E51" s="370" t="s">
        <v>2074</v>
      </c>
      <c r="F51" s="640" t="s">
        <v>2075</v>
      </c>
      <c r="G51" s="477" t="s">
        <v>3378</v>
      </c>
      <c r="H51" s="244" t="s">
        <v>2076</v>
      </c>
      <c r="I51" s="231">
        <v>1</v>
      </c>
      <c r="J51" s="477" t="s">
        <v>2077</v>
      </c>
      <c r="K51" s="504"/>
      <c r="L51" s="504" t="s">
        <v>58</v>
      </c>
      <c r="M51" s="479"/>
      <c r="N51" s="479">
        <f>P51+3238.2</f>
        <v>22360.400000000001</v>
      </c>
      <c r="O51" s="485"/>
      <c r="P51" s="479">
        <v>19122.2</v>
      </c>
      <c r="Q51" s="370" t="s">
        <v>2078</v>
      </c>
      <c r="R51" s="477" t="s">
        <v>2079</v>
      </c>
    </row>
    <row r="52" spans="1:18" ht="30" x14ac:dyDescent="0.25">
      <c r="A52" s="478"/>
      <c r="B52" s="478"/>
      <c r="C52" s="478"/>
      <c r="D52" s="477"/>
      <c r="E52" s="370"/>
      <c r="F52" s="640"/>
      <c r="G52" s="477"/>
      <c r="H52" s="39" t="s">
        <v>2080</v>
      </c>
      <c r="I52" s="231">
        <v>40</v>
      </c>
      <c r="J52" s="477"/>
      <c r="K52" s="504"/>
      <c r="L52" s="504"/>
      <c r="M52" s="479"/>
      <c r="N52" s="479"/>
      <c r="O52" s="485"/>
      <c r="P52" s="479"/>
      <c r="Q52" s="370"/>
      <c r="R52" s="477"/>
    </row>
    <row r="53" spans="1:18" ht="30" x14ac:dyDescent="0.25">
      <c r="A53" s="478"/>
      <c r="B53" s="478"/>
      <c r="C53" s="478"/>
      <c r="D53" s="477"/>
      <c r="E53" s="370"/>
      <c r="F53" s="640"/>
      <c r="G53" s="477"/>
      <c r="H53" s="244" t="s">
        <v>66</v>
      </c>
      <c r="I53" s="231">
        <v>1</v>
      </c>
      <c r="J53" s="477"/>
      <c r="K53" s="504"/>
      <c r="L53" s="504"/>
      <c r="M53" s="479"/>
      <c r="N53" s="479"/>
      <c r="O53" s="485"/>
      <c r="P53" s="479"/>
      <c r="Q53" s="370"/>
      <c r="R53" s="477"/>
    </row>
    <row r="54" spans="1:18" ht="45" x14ac:dyDescent="0.25">
      <c r="A54" s="478"/>
      <c r="B54" s="478"/>
      <c r="C54" s="478"/>
      <c r="D54" s="477"/>
      <c r="E54" s="370"/>
      <c r="F54" s="640"/>
      <c r="G54" s="477"/>
      <c r="H54" s="39" t="s">
        <v>68</v>
      </c>
      <c r="I54" s="231">
        <v>15</v>
      </c>
      <c r="J54" s="477"/>
      <c r="K54" s="504"/>
      <c r="L54" s="504"/>
      <c r="M54" s="479"/>
      <c r="N54" s="479"/>
      <c r="O54" s="485"/>
      <c r="P54" s="479"/>
      <c r="Q54" s="370"/>
      <c r="R54" s="477"/>
    </row>
    <row r="55" spans="1:18" ht="30" x14ac:dyDescent="0.25">
      <c r="A55" s="478"/>
      <c r="B55" s="478"/>
      <c r="C55" s="478"/>
      <c r="D55" s="477"/>
      <c r="E55" s="370"/>
      <c r="F55" s="640"/>
      <c r="G55" s="477"/>
      <c r="H55" s="39" t="s">
        <v>271</v>
      </c>
      <c r="I55" s="231">
        <v>1</v>
      </c>
      <c r="J55" s="477"/>
      <c r="K55" s="504"/>
      <c r="L55" s="504"/>
      <c r="M55" s="479"/>
      <c r="N55" s="479"/>
      <c r="O55" s="485"/>
      <c r="P55" s="479"/>
      <c r="Q55" s="370"/>
      <c r="R55" s="477"/>
    </row>
    <row r="56" spans="1:18" ht="31.5" customHeight="1" x14ac:dyDescent="0.25">
      <c r="A56" s="478"/>
      <c r="B56" s="478"/>
      <c r="C56" s="478"/>
      <c r="D56" s="477"/>
      <c r="E56" s="370"/>
      <c r="F56" s="640"/>
      <c r="G56" s="477"/>
      <c r="H56" s="39" t="s">
        <v>2081</v>
      </c>
      <c r="I56" s="231">
        <v>1</v>
      </c>
      <c r="J56" s="477"/>
      <c r="K56" s="504"/>
      <c r="L56" s="504"/>
      <c r="M56" s="479"/>
      <c r="N56" s="479"/>
      <c r="O56" s="485"/>
      <c r="P56" s="479"/>
      <c r="Q56" s="370"/>
      <c r="R56" s="477"/>
    </row>
    <row r="57" spans="1:18" ht="45" x14ac:dyDescent="0.25">
      <c r="A57" s="478">
        <v>14</v>
      </c>
      <c r="B57" s="478" t="s">
        <v>70</v>
      </c>
      <c r="C57" s="478">
        <v>1</v>
      </c>
      <c r="D57" s="477">
        <v>6</v>
      </c>
      <c r="E57" s="370" t="s">
        <v>2082</v>
      </c>
      <c r="F57" s="640" t="s">
        <v>2083</v>
      </c>
      <c r="G57" s="477" t="s">
        <v>56</v>
      </c>
      <c r="H57" s="39" t="s">
        <v>2084</v>
      </c>
      <c r="I57" s="231">
        <v>4</v>
      </c>
      <c r="J57" s="477" t="s">
        <v>684</v>
      </c>
      <c r="K57" s="504"/>
      <c r="L57" s="504" t="s">
        <v>58</v>
      </c>
      <c r="M57" s="479"/>
      <c r="N57" s="479">
        <f>P57+6511</f>
        <v>41511</v>
      </c>
      <c r="O57" s="485"/>
      <c r="P57" s="479">
        <v>35000</v>
      </c>
      <c r="Q57" s="370" t="s">
        <v>685</v>
      </c>
      <c r="R57" s="477" t="s">
        <v>2085</v>
      </c>
    </row>
    <row r="58" spans="1:18" x14ac:dyDescent="0.25">
      <c r="A58" s="478"/>
      <c r="B58" s="478"/>
      <c r="C58" s="478"/>
      <c r="D58" s="477"/>
      <c r="E58" s="370"/>
      <c r="F58" s="640"/>
      <c r="G58" s="477"/>
      <c r="H58" s="641" t="s">
        <v>2086</v>
      </c>
      <c r="I58" s="462">
        <v>680</v>
      </c>
      <c r="J58" s="477"/>
      <c r="K58" s="504"/>
      <c r="L58" s="504"/>
      <c r="M58" s="479"/>
      <c r="N58" s="479"/>
      <c r="O58" s="485"/>
      <c r="P58" s="479"/>
      <c r="Q58" s="370"/>
      <c r="R58" s="477"/>
    </row>
    <row r="59" spans="1:18" x14ac:dyDescent="0.25">
      <c r="A59" s="478"/>
      <c r="B59" s="478"/>
      <c r="C59" s="478"/>
      <c r="D59" s="477"/>
      <c r="E59" s="370"/>
      <c r="F59" s="640"/>
      <c r="G59" s="477"/>
      <c r="H59" s="642"/>
      <c r="I59" s="463"/>
      <c r="J59" s="477"/>
      <c r="K59" s="504"/>
      <c r="L59" s="504"/>
      <c r="M59" s="479"/>
      <c r="N59" s="479"/>
      <c r="O59" s="485"/>
      <c r="P59" s="479"/>
      <c r="Q59" s="370"/>
      <c r="R59" s="477"/>
    </row>
    <row r="60" spans="1:18" ht="80.25" customHeight="1" x14ac:dyDescent="0.25">
      <c r="A60" s="478"/>
      <c r="B60" s="478"/>
      <c r="C60" s="478"/>
      <c r="D60" s="477"/>
      <c r="E60" s="370"/>
      <c r="F60" s="640"/>
      <c r="G60" s="477"/>
      <c r="H60" s="643"/>
      <c r="I60" s="464"/>
      <c r="J60" s="477"/>
      <c r="K60" s="504"/>
      <c r="L60" s="504"/>
      <c r="M60" s="479"/>
      <c r="N60" s="479"/>
      <c r="O60" s="485"/>
      <c r="P60" s="479"/>
      <c r="Q60" s="370"/>
      <c r="R60" s="477"/>
    </row>
    <row r="61" spans="1:18" ht="37.5" customHeight="1" x14ac:dyDescent="0.25">
      <c r="A61" s="471">
        <v>15</v>
      </c>
      <c r="B61" s="471" t="s">
        <v>59</v>
      </c>
      <c r="C61" s="471">
        <v>1</v>
      </c>
      <c r="D61" s="462">
        <v>6</v>
      </c>
      <c r="E61" s="375" t="s">
        <v>3379</v>
      </c>
      <c r="F61" s="637" t="s">
        <v>2087</v>
      </c>
      <c r="G61" s="462" t="s">
        <v>2088</v>
      </c>
      <c r="H61" s="244" t="s">
        <v>163</v>
      </c>
      <c r="I61" s="231">
        <v>5</v>
      </c>
      <c r="J61" s="462" t="s">
        <v>2089</v>
      </c>
      <c r="K61" s="514"/>
      <c r="L61" s="514" t="s">
        <v>58</v>
      </c>
      <c r="M61" s="459"/>
      <c r="N61" s="459">
        <f>P61+4671.5</f>
        <v>29852.58</v>
      </c>
      <c r="O61" s="474"/>
      <c r="P61" s="474">
        <v>25181.08</v>
      </c>
      <c r="Q61" s="375" t="s">
        <v>695</v>
      </c>
      <c r="R61" s="462" t="s">
        <v>2090</v>
      </c>
    </row>
    <row r="62" spans="1:18" ht="32.25" customHeight="1" x14ac:dyDescent="0.25">
      <c r="A62" s="472"/>
      <c r="B62" s="472"/>
      <c r="C62" s="472"/>
      <c r="D62" s="463"/>
      <c r="E62" s="376"/>
      <c r="F62" s="638"/>
      <c r="G62" s="463"/>
      <c r="H62" s="244" t="s">
        <v>363</v>
      </c>
      <c r="I62" s="231">
        <v>1</v>
      </c>
      <c r="J62" s="463"/>
      <c r="K62" s="515"/>
      <c r="L62" s="515"/>
      <c r="M62" s="460"/>
      <c r="N62" s="460"/>
      <c r="O62" s="475"/>
      <c r="P62" s="475"/>
      <c r="Q62" s="376"/>
      <c r="R62" s="463"/>
    </row>
    <row r="63" spans="1:18" ht="30" x14ac:dyDescent="0.25">
      <c r="A63" s="472"/>
      <c r="B63" s="472"/>
      <c r="C63" s="472"/>
      <c r="D63" s="463"/>
      <c r="E63" s="376"/>
      <c r="F63" s="638"/>
      <c r="G63" s="463"/>
      <c r="H63" s="244" t="s">
        <v>168</v>
      </c>
      <c r="I63" s="231">
        <v>110</v>
      </c>
      <c r="J63" s="463"/>
      <c r="K63" s="515"/>
      <c r="L63" s="515"/>
      <c r="M63" s="460"/>
      <c r="N63" s="460"/>
      <c r="O63" s="475"/>
      <c r="P63" s="475"/>
      <c r="Q63" s="376"/>
      <c r="R63" s="463"/>
    </row>
    <row r="64" spans="1:18" ht="69.75" customHeight="1" x14ac:dyDescent="0.25">
      <c r="A64" s="472"/>
      <c r="B64" s="472"/>
      <c r="C64" s="472"/>
      <c r="D64" s="463"/>
      <c r="E64" s="376"/>
      <c r="F64" s="638"/>
      <c r="G64" s="463"/>
      <c r="H64" s="244" t="s">
        <v>271</v>
      </c>
      <c r="I64" s="231">
        <v>3</v>
      </c>
      <c r="J64" s="463"/>
      <c r="K64" s="515"/>
      <c r="L64" s="515"/>
      <c r="M64" s="460"/>
      <c r="N64" s="460"/>
      <c r="O64" s="475"/>
      <c r="P64" s="475"/>
      <c r="Q64" s="376"/>
      <c r="R64" s="463"/>
    </row>
    <row r="65" spans="1:18" x14ac:dyDescent="0.25">
      <c r="A65" s="471">
        <v>16</v>
      </c>
      <c r="B65" s="471" t="s">
        <v>70</v>
      </c>
      <c r="C65" s="471">
        <v>1</v>
      </c>
      <c r="D65" s="462">
        <v>6</v>
      </c>
      <c r="E65" s="375" t="s">
        <v>2091</v>
      </c>
      <c r="F65" s="637" t="s">
        <v>2092</v>
      </c>
      <c r="G65" s="462" t="s">
        <v>3380</v>
      </c>
      <c r="H65" s="244" t="s">
        <v>492</v>
      </c>
      <c r="I65" s="231">
        <v>3</v>
      </c>
      <c r="J65" s="462" t="s">
        <v>3381</v>
      </c>
      <c r="K65" s="514"/>
      <c r="L65" s="514" t="s">
        <v>58</v>
      </c>
      <c r="M65" s="459"/>
      <c r="N65" s="459">
        <f>P65+1854.9</f>
        <v>38398.200000000004</v>
      </c>
      <c r="O65" s="474"/>
      <c r="P65" s="474">
        <v>36543.300000000003</v>
      </c>
      <c r="Q65" s="375" t="s">
        <v>701</v>
      </c>
      <c r="R65" s="462" t="s">
        <v>2093</v>
      </c>
    </row>
    <row r="66" spans="1:18" ht="30" x14ac:dyDescent="0.25">
      <c r="A66" s="472"/>
      <c r="B66" s="472"/>
      <c r="C66" s="472"/>
      <c r="D66" s="463"/>
      <c r="E66" s="376"/>
      <c r="F66" s="638"/>
      <c r="G66" s="463"/>
      <c r="H66" s="244" t="s">
        <v>493</v>
      </c>
      <c r="I66" s="231">
        <v>24</v>
      </c>
      <c r="J66" s="463"/>
      <c r="K66" s="515"/>
      <c r="L66" s="515"/>
      <c r="M66" s="460"/>
      <c r="N66" s="460"/>
      <c r="O66" s="475"/>
      <c r="P66" s="475"/>
      <c r="Q66" s="376"/>
      <c r="R66" s="463"/>
    </row>
    <row r="67" spans="1:18" x14ac:dyDescent="0.25">
      <c r="A67" s="472"/>
      <c r="B67" s="472"/>
      <c r="C67" s="472"/>
      <c r="D67" s="463"/>
      <c r="E67" s="376"/>
      <c r="F67" s="638"/>
      <c r="G67" s="463"/>
      <c r="H67" s="244" t="s">
        <v>41</v>
      </c>
      <c r="I67" s="231">
        <v>2</v>
      </c>
      <c r="J67" s="463"/>
      <c r="K67" s="515"/>
      <c r="L67" s="515"/>
      <c r="M67" s="460"/>
      <c r="N67" s="460"/>
      <c r="O67" s="475"/>
      <c r="P67" s="475"/>
      <c r="Q67" s="376"/>
      <c r="R67" s="463"/>
    </row>
    <row r="68" spans="1:18" ht="30" x14ac:dyDescent="0.25">
      <c r="A68" s="472"/>
      <c r="B68" s="472"/>
      <c r="C68" s="472"/>
      <c r="D68" s="463"/>
      <c r="E68" s="376"/>
      <c r="F68" s="638"/>
      <c r="G68" s="463"/>
      <c r="H68" s="244" t="s">
        <v>95</v>
      </c>
      <c r="I68" s="231">
        <v>19</v>
      </c>
      <c r="J68" s="463"/>
      <c r="K68" s="515"/>
      <c r="L68" s="515"/>
      <c r="M68" s="460"/>
      <c r="N68" s="460"/>
      <c r="O68" s="475"/>
      <c r="P68" s="475"/>
      <c r="Q68" s="376"/>
      <c r="R68" s="463"/>
    </row>
    <row r="69" spans="1:18" ht="60" customHeight="1" x14ac:dyDescent="0.25">
      <c r="A69" s="472"/>
      <c r="B69" s="472"/>
      <c r="C69" s="472"/>
      <c r="D69" s="463"/>
      <c r="E69" s="376"/>
      <c r="F69" s="638"/>
      <c r="G69" s="463"/>
      <c r="H69" s="244" t="s">
        <v>2094</v>
      </c>
      <c r="I69" s="231">
        <v>1</v>
      </c>
      <c r="J69" s="463"/>
      <c r="K69" s="515"/>
      <c r="L69" s="515"/>
      <c r="M69" s="460"/>
      <c r="N69" s="460"/>
      <c r="O69" s="475"/>
      <c r="P69" s="475"/>
      <c r="Q69" s="376"/>
      <c r="R69" s="463"/>
    </row>
    <row r="70" spans="1:18" x14ac:dyDescent="0.25">
      <c r="A70" s="471">
        <v>17</v>
      </c>
      <c r="B70" s="471" t="s">
        <v>38</v>
      </c>
      <c r="C70" s="471">
        <v>1</v>
      </c>
      <c r="D70" s="462">
        <v>6</v>
      </c>
      <c r="E70" s="375" t="s">
        <v>2095</v>
      </c>
      <c r="F70" s="637" t="s">
        <v>2096</v>
      </c>
      <c r="G70" s="462" t="s">
        <v>2097</v>
      </c>
      <c r="H70" s="244" t="s">
        <v>524</v>
      </c>
      <c r="I70" s="231">
        <v>1</v>
      </c>
      <c r="J70" s="462" t="s">
        <v>3382</v>
      </c>
      <c r="K70" s="514"/>
      <c r="L70" s="514" t="s">
        <v>43</v>
      </c>
      <c r="M70" s="459"/>
      <c r="N70" s="459">
        <f>P70+15700.8</f>
        <v>93816.35</v>
      </c>
      <c r="O70" s="474"/>
      <c r="P70" s="474">
        <v>78115.55</v>
      </c>
      <c r="Q70" s="375" t="s">
        <v>680</v>
      </c>
      <c r="R70" s="462" t="s">
        <v>2098</v>
      </c>
    </row>
    <row r="71" spans="1:18" x14ac:dyDescent="0.25">
      <c r="A71" s="472"/>
      <c r="B71" s="472"/>
      <c r="C71" s="472"/>
      <c r="D71" s="463"/>
      <c r="E71" s="376"/>
      <c r="F71" s="638"/>
      <c r="G71" s="463"/>
      <c r="H71" s="244" t="s">
        <v>2099</v>
      </c>
      <c r="I71" s="231">
        <v>2</v>
      </c>
      <c r="J71" s="463"/>
      <c r="K71" s="515"/>
      <c r="L71" s="515"/>
      <c r="M71" s="460"/>
      <c r="N71" s="460"/>
      <c r="O71" s="475"/>
      <c r="P71" s="475"/>
      <c r="Q71" s="376"/>
      <c r="R71" s="463"/>
    </row>
    <row r="72" spans="1:18" ht="30" x14ac:dyDescent="0.25">
      <c r="A72" s="472"/>
      <c r="B72" s="472"/>
      <c r="C72" s="472"/>
      <c r="D72" s="463"/>
      <c r="E72" s="376"/>
      <c r="F72" s="638"/>
      <c r="G72" s="463"/>
      <c r="H72" s="244" t="s">
        <v>2100</v>
      </c>
      <c r="I72" s="231">
        <v>107</v>
      </c>
      <c r="J72" s="463"/>
      <c r="K72" s="515"/>
      <c r="L72" s="515"/>
      <c r="M72" s="460"/>
      <c r="N72" s="460"/>
      <c r="O72" s="475"/>
      <c r="P72" s="475"/>
      <c r="Q72" s="376"/>
      <c r="R72" s="463"/>
    </row>
    <row r="73" spans="1:18" ht="30" x14ac:dyDescent="0.25">
      <c r="A73" s="472"/>
      <c r="B73" s="472"/>
      <c r="C73" s="472"/>
      <c r="D73" s="463"/>
      <c r="E73" s="376"/>
      <c r="F73" s="638"/>
      <c r="G73" s="463"/>
      <c r="H73" s="244" t="s">
        <v>2101</v>
      </c>
      <c r="I73" s="315">
        <v>40000</v>
      </c>
      <c r="J73" s="463"/>
      <c r="K73" s="515"/>
      <c r="L73" s="515"/>
      <c r="M73" s="460"/>
      <c r="N73" s="460"/>
      <c r="O73" s="475"/>
      <c r="P73" s="475"/>
      <c r="Q73" s="376"/>
      <c r="R73" s="463"/>
    </row>
    <row r="74" spans="1:18" x14ac:dyDescent="0.25">
      <c r="A74" s="472"/>
      <c r="B74" s="472"/>
      <c r="C74" s="472"/>
      <c r="D74" s="463"/>
      <c r="E74" s="376"/>
      <c r="F74" s="638"/>
      <c r="G74" s="463"/>
      <c r="H74" s="244" t="s">
        <v>363</v>
      </c>
      <c r="I74" s="231">
        <v>2</v>
      </c>
      <c r="J74" s="463"/>
      <c r="K74" s="515"/>
      <c r="L74" s="515"/>
      <c r="M74" s="460"/>
      <c r="N74" s="460"/>
      <c r="O74" s="475"/>
      <c r="P74" s="475"/>
      <c r="Q74" s="376"/>
      <c r="R74" s="463"/>
    </row>
    <row r="75" spans="1:18" ht="30" x14ac:dyDescent="0.25">
      <c r="A75" s="472"/>
      <c r="B75" s="472"/>
      <c r="C75" s="472"/>
      <c r="D75" s="463"/>
      <c r="E75" s="376"/>
      <c r="F75" s="638"/>
      <c r="G75" s="463"/>
      <c r="H75" s="244" t="s">
        <v>159</v>
      </c>
      <c r="I75" s="231">
        <v>18</v>
      </c>
      <c r="J75" s="463"/>
      <c r="K75" s="515"/>
      <c r="L75" s="515"/>
      <c r="M75" s="460"/>
      <c r="N75" s="460"/>
      <c r="O75" s="475"/>
      <c r="P75" s="475"/>
      <c r="Q75" s="376"/>
      <c r="R75" s="463"/>
    </row>
    <row r="76" spans="1:18" ht="30" x14ac:dyDescent="0.25">
      <c r="A76" s="473"/>
      <c r="B76" s="473"/>
      <c r="C76" s="473"/>
      <c r="D76" s="464"/>
      <c r="E76" s="377"/>
      <c r="F76" s="639"/>
      <c r="G76" s="464"/>
      <c r="H76" s="244" t="s">
        <v>271</v>
      </c>
      <c r="I76" s="231">
        <v>3</v>
      </c>
      <c r="J76" s="464"/>
      <c r="K76" s="516"/>
      <c r="L76" s="516"/>
      <c r="M76" s="461"/>
      <c r="N76" s="461"/>
      <c r="O76" s="476"/>
      <c r="P76" s="476"/>
      <c r="Q76" s="377"/>
      <c r="R76" s="464"/>
    </row>
    <row r="77" spans="1:18" x14ac:dyDescent="0.25">
      <c r="A77" s="471">
        <v>18</v>
      </c>
      <c r="B77" s="471" t="s">
        <v>38</v>
      </c>
      <c r="C77" s="471">
        <v>1</v>
      </c>
      <c r="D77" s="462">
        <v>6</v>
      </c>
      <c r="E77" s="375" t="s">
        <v>2102</v>
      </c>
      <c r="F77" s="637" t="s">
        <v>2096</v>
      </c>
      <c r="G77" s="462" t="s">
        <v>2097</v>
      </c>
      <c r="H77" s="244" t="s">
        <v>524</v>
      </c>
      <c r="I77" s="231">
        <v>1</v>
      </c>
      <c r="J77" s="462" t="s">
        <v>3382</v>
      </c>
      <c r="K77" s="514"/>
      <c r="L77" s="514" t="s">
        <v>54</v>
      </c>
      <c r="M77" s="459"/>
      <c r="N77" s="459">
        <f>P77+10091.2</f>
        <v>62021.3</v>
      </c>
      <c r="O77" s="474"/>
      <c r="P77" s="474">
        <v>51930.1</v>
      </c>
      <c r="Q77" s="375" t="s">
        <v>680</v>
      </c>
      <c r="R77" s="462" t="s">
        <v>2098</v>
      </c>
    </row>
    <row r="78" spans="1:18" x14ac:dyDescent="0.25">
      <c r="A78" s="472"/>
      <c r="B78" s="472"/>
      <c r="C78" s="472"/>
      <c r="D78" s="463"/>
      <c r="E78" s="376"/>
      <c r="F78" s="638"/>
      <c r="G78" s="463"/>
      <c r="H78" s="244" t="s">
        <v>2099</v>
      </c>
      <c r="I78" s="231">
        <v>2</v>
      </c>
      <c r="J78" s="463"/>
      <c r="K78" s="515"/>
      <c r="L78" s="515"/>
      <c r="M78" s="460"/>
      <c r="N78" s="460"/>
      <c r="O78" s="475"/>
      <c r="P78" s="475"/>
      <c r="Q78" s="376"/>
      <c r="R78" s="463"/>
    </row>
    <row r="79" spans="1:18" ht="30" x14ac:dyDescent="0.25">
      <c r="A79" s="472"/>
      <c r="B79" s="472"/>
      <c r="C79" s="472"/>
      <c r="D79" s="463"/>
      <c r="E79" s="376"/>
      <c r="F79" s="638"/>
      <c r="G79" s="463"/>
      <c r="H79" s="244" t="s">
        <v>2100</v>
      </c>
      <c r="I79" s="231">
        <v>80</v>
      </c>
      <c r="J79" s="463"/>
      <c r="K79" s="515"/>
      <c r="L79" s="515"/>
      <c r="M79" s="460"/>
      <c r="N79" s="460"/>
      <c r="O79" s="475"/>
      <c r="P79" s="475"/>
      <c r="Q79" s="376"/>
      <c r="R79" s="463"/>
    </row>
    <row r="80" spans="1:18" ht="30" x14ac:dyDescent="0.25">
      <c r="A80" s="472"/>
      <c r="B80" s="472"/>
      <c r="C80" s="472"/>
      <c r="D80" s="463"/>
      <c r="E80" s="376"/>
      <c r="F80" s="638"/>
      <c r="G80" s="463"/>
      <c r="H80" s="244" t="s">
        <v>2101</v>
      </c>
      <c r="I80" s="315">
        <v>15000</v>
      </c>
      <c r="J80" s="463"/>
      <c r="K80" s="515"/>
      <c r="L80" s="515"/>
      <c r="M80" s="460"/>
      <c r="N80" s="460"/>
      <c r="O80" s="475"/>
      <c r="P80" s="475"/>
      <c r="Q80" s="376"/>
      <c r="R80" s="463"/>
    </row>
    <row r="81" spans="1:18" x14ac:dyDescent="0.25">
      <c r="A81" s="472"/>
      <c r="B81" s="472"/>
      <c r="C81" s="472"/>
      <c r="D81" s="463"/>
      <c r="E81" s="376"/>
      <c r="F81" s="638"/>
      <c r="G81" s="463"/>
      <c r="H81" s="244" t="s">
        <v>363</v>
      </c>
      <c r="I81" s="231">
        <v>2</v>
      </c>
      <c r="J81" s="463"/>
      <c r="K81" s="515"/>
      <c r="L81" s="515"/>
      <c r="M81" s="460"/>
      <c r="N81" s="460"/>
      <c r="O81" s="475"/>
      <c r="P81" s="475"/>
      <c r="Q81" s="376"/>
      <c r="R81" s="463"/>
    </row>
    <row r="82" spans="1:18" ht="30" x14ac:dyDescent="0.25">
      <c r="A82" s="472"/>
      <c r="B82" s="472"/>
      <c r="C82" s="472"/>
      <c r="D82" s="463"/>
      <c r="E82" s="376"/>
      <c r="F82" s="638"/>
      <c r="G82" s="463"/>
      <c r="H82" s="244" t="s">
        <v>159</v>
      </c>
      <c r="I82" s="231">
        <v>21</v>
      </c>
      <c r="J82" s="463"/>
      <c r="K82" s="515"/>
      <c r="L82" s="515"/>
      <c r="M82" s="460"/>
      <c r="N82" s="460"/>
      <c r="O82" s="475"/>
      <c r="P82" s="475"/>
      <c r="Q82" s="376"/>
      <c r="R82" s="463"/>
    </row>
    <row r="83" spans="1:18" ht="30" x14ac:dyDescent="0.25">
      <c r="A83" s="473"/>
      <c r="B83" s="473"/>
      <c r="C83" s="473"/>
      <c r="D83" s="464"/>
      <c r="E83" s="377"/>
      <c r="F83" s="639"/>
      <c r="G83" s="464"/>
      <c r="H83" s="244" t="s">
        <v>271</v>
      </c>
      <c r="I83" s="231">
        <v>1</v>
      </c>
      <c r="J83" s="464"/>
      <c r="K83" s="516"/>
      <c r="L83" s="516"/>
      <c r="M83" s="461"/>
      <c r="N83" s="461"/>
      <c r="O83" s="476"/>
      <c r="P83" s="476"/>
      <c r="Q83" s="377"/>
      <c r="R83" s="464"/>
    </row>
    <row r="84" spans="1:18" x14ac:dyDescent="0.25">
      <c r="A84" s="471">
        <v>19</v>
      </c>
      <c r="B84" s="471" t="s">
        <v>59</v>
      </c>
      <c r="C84" s="471">
        <v>1</v>
      </c>
      <c r="D84" s="462">
        <v>6</v>
      </c>
      <c r="E84" s="375" t="s">
        <v>2103</v>
      </c>
      <c r="F84" s="637" t="s">
        <v>2104</v>
      </c>
      <c r="G84" s="462" t="s">
        <v>3383</v>
      </c>
      <c r="H84" s="244" t="s">
        <v>41</v>
      </c>
      <c r="I84" s="231">
        <v>1</v>
      </c>
      <c r="J84" s="462" t="s">
        <v>3384</v>
      </c>
      <c r="K84" s="514"/>
      <c r="L84" s="514" t="s">
        <v>94</v>
      </c>
      <c r="M84" s="459"/>
      <c r="N84" s="459">
        <f>P84+6253.05</f>
        <v>49798.93</v>
      </c>
      <c r="O84" s="474"/>
      <c r="P84" s="474">
        <v>43545.88</v>
      </c>
      <c r="Q84" s="375" t="s">
        <v>680</v>
      </c>
      <c r="R84" s="462" t="s">
        <v>2098</v>
      </c>
    </row>
    <row r="85" spans="1:18" ht="30" x14ac:dyDescent="0.25">
      <c r="A85" s="472"/>
      <c r="B85" s="472"/>
      <c r="C85" s="472"/>
      <c r="D85" s="463"/>
      <c r="E85" s="376"/>
      <c r="F85" s="638"/>
      <c r="G85" s="463"/>
      <c r="H85" s="244" t="s">
        <v>95</v>
      </c>
      <c r="I85" s="231">
        <v>25</v>
      </c>
      <c r="J85" s="463"/>
      <c r="K85" s="515"/>
      <c r="L85" s="515"/>
      <c r="M85" s="460"/>
      <c r="N85" s="460"/>
      <c r="O85" s="475"/>
      <c r="P85" s="475"/>
      <c r="Q85" s="376"/>
      <c r="R85" s="463"/>
    </row>
    <row r="86" spans="1:18" x14ac:dyDescent="0.25">
      <c r="A86" s="472"/>
      <c r="B86" s="472"/>
      <c r="C86" s="472"/>
      <c r="D86" s="463"/>
      <c r="E86" s="376"/>
      <c r="F86" s="638"/>
      <c r="G86" s="463"/>
      <c r="H86" s="244" t="s">
        <v>524</v>
      </c>
      <c r="I86" s="231">
        <v>1</v>
      </c>
      <c r="J86" s="463"/>
      <c r="K86" s="515"/>
      <c r="L86" s="515"/>
      <c r="M86" s="460"/>
      <c r="N86" s="460"/>
      <c r="O86" s="475"/>
      <c r="P86" s="475"/>
      <c r="Q86" s="376"/>
      <c r="R86" s="463"/>
    </row>
    <row r="87" spans="1:18" x14ac:dyDescent="0.25">
      <c r="A87" s="472"/>
      <c r="B87" s="472"/>
      <c r="C87" s="472"/>
      <c r="D87" s="463"/>
      <c r="E87" s="376"/>
      <c r="F87" s="638"/>
      <c r="G87" s="463"/>
      <c r="H87" s="244" t="s">
        <v>2099</v>
      </c>
      <c r="I87" s="231">
        <v>2</v>
      </c>
      <c r="J87" s="463"/>
      <c r="K87" s="515"/>
      <c r="L87" s="515"/>
      <c r="M87" s="460"/>
      <c r="N87" s="460"/>
      <c r="O87" s="475"/>
      <c r="P87" s="475"/>
      <c r="Q87" s="376"/>
      <c r="R87" s="463"/>
    </row>
    <row r="88" spans="1:18" ht="30" x14ac:dyDescent="0.25">
      <c r="A88" s="472"/>
      <c r="B88" s="472"/>
      <c r="C88" s="472"/>
      <c r="D88" s="463"/>
      <c r="E88" s="376"/>
      <c r="F88" s="638"/>
      <c r="G88" s="463"/>
      <c r="H88" s="244" t="s">
        <v>2100</v>
      </c>
      <c r="I88" s="231">
        <v>25</v>
      </c>
      <c r="J88" s="463"/>
      <c r="K88" s="515"/>
      <c r="L88" s="515"/>
      <c r="M88" s="460"/>
      <c r="N88" s="460"/>
      <c r="O88" s="475"/>
      <c r="P88" s="475"/>
      <c r="Q88" s="376"/>
      <c r="R88" s="463"/>
    </row>
    <row r="89" spans="1:18" ht="30" x14ac:dyDescent="0.25">
      <c r="A89" s="472"/>
      <c r="B89" s="472"/>
      <c r="C89" s="472"/>
      <c r="D89" s="463"/>
      <c r="E89" s="376"/>
      <c r="F89" s="638"/>
      <c r="G89" s="463"/>
      <c r="H89" s="244" t="s">
        <v>2101</v>
      </c>
      <c r="I89" s="315">
        <v>10000</v>
      </c>
      <c r="J89" s="463"/>
      <c r="K89" s="515"/>
      <c r="L89" s="515"/>
      <c r="M89" s="460"/>
      <c r="N89" s="460"/>
      <c r="O89" s="475"/>
      <c r="P89" s="475"/>
      <c r="Q89" s="376"/>
      <c r="R89" s="463"/>
    </row>
    <row r="90" spans="1:18" x14ac:dyDescent="0.25">
      <c r="A90" s="472"/>
      <c r="B90" s="472"/>
      <c r="C90" s="472"/>
      <c r="D90" s="463"/>
      <c r="E90" s="376"/>
      <c r="F90" s="638"/>
      <c r="G90" s="463"/>
      <c r="H90" s="244" t="s">
        <v>363</v>
      </c>
      <c r="I90" s="231">
        <v>1</v>
      </c>
      <c r="J90" s="463"/>
      <c r="K90" s="515"/>
      <c r="L90" s="515"/>
      <c r="M90" s="460"/>
      <c r="N90" s="460"/>
      <c r="O90" s="475"/>
      <c r="P90" s="475"/>
      <c r="Q90" s="376"/>
      <c r="R90" s="463"/>
    </row>
    <row r="91" spans="1:18" ht="30" x14ac:dyDescent="0.25">
      <c r="A91" s="473"/>
      <c r="B91" s="473"/>
      <c r="C91" s="473"/>
      <c r="D91" s="464"/>
      <c r="E91" s="377"/>
      <c r="F91" s="639"/>
      <c r="G91" s="464"/>
      <c r="H91" s="244" t="s">
        <v>2105</v>
      </c>
      <c r="I91" s="231">
        <v>12</v>
      </c>
      <c r="J91" s="464"/>
      <c r="K91" s="516"/>
      <c r="L91" s="516"/>
      <c r="M91" s="461"/>
      <c r="N91" s="461"/>
      <c r="O91" s="476"/>
      <c r="P91" s="476"/>
      <c r="Q91" s="377"/>
      <c r="R91" s="464"/>
    </row>
    <row r="92" spans="1:18" ht="63" customHeight="1" x14ac:dyDescent="0.25">
      <c r="A92" s="471">
        <v>20</v>
      </c>
      <c r="B92" s="471" t="s">
        <v>59</v>
      </c>
      <c r="C92" s="471">
        <v>1</v>
      </c>
      <c r="D92" s="462">
        <v>6</v>
      </c>
      <c r="E92" s="375" t="s">
        <v>2106</v>
      </c>
      <c r="F92" s="637" t="s">
        <v>2107</v>
      </c>
      <c r="G92" s="462" t="s">
        <v>93</v>
      </c>
      <c r="H92" s="244" t="s">
        <v>41</v>
      </c>
      <c r="I92" s="231">
        <v>4</v>
      </c>
      <c r="J92" s="462" t="s">
        <v>2108</v>
      </c>
      <c r="K92" s="514"/>
      <c r="L92" s="514" t="s">
        <v>94</v>
      </c>
      <c r="M92" s="459"/>
      <c r="N92" s="459">
        <f>P92+2428.3</f>
        <v>22134.6</v>
      </c>
      <c r="O92" s="474"/>
      <c r="P92" s="474">
        <v>19706.3</v>
      </c>
      <c r="Q92" s="375" t="s">
        <v>2059</v>
      </c>
      <c r="R92" s="462" t="s">
        <v>2060</v>
      </c>
    </row>
    <row r="93" spans="1:18" ht="114.75" customHeight="1" x14ac:dyDescent="0.25">
      <c r="A93" s="473"/>
      <c r="B93" s="473"/>
      <c r="C93" s="473"/>
      <c r="D93" s="464"/>
      <c r="E93" s="377"/>
      <c r="F93" s="639"/>
      <c r="G93" s="464"/>
      <c r="H93" s="244" t="s">
        <v>95</v>
      </c>
      <c r="I93" s="231">
        <v>72</v>
      </c>
      <c r="J93" s="464"/>
      <c r="K93" s="516"/>
      <c r="L93" s="516"/>
      <c r="M93" s="461"/>
      <c r="N93" s="461"/>
      <c r="O93" s="476"/>
      <c r="P93" s="476"/>
      <c r="Q93" s="377"/>
      <c r="R93" s="464"/>
    </row>
    <row r="94" spans="1:18" ht="30" x14ac:dyDescent="0.25">
      <c r="A94" s="471">
        <v>21</v>
      </c>
      <c r="B94" s="471" t="s">
        <v>70</v>
      </c>
      <c r="C94" s="471">
        <v>1</v>
      </c>
      <c r="D94" s="462">
        <v>6</v>
      </c>
      <c r="E94" s="375" t="s">
        <v>3385</v>
      </c>
      <c r="F94" s="637" t="s">
        <v>2109</v>
      </c>
      <c r="G94" s="462" t="s">
        <v>103</v>
      </c>
      <c r="H94" s="244" t="s">
        <v>2110</v>
      </c>
      <c r="I94" s="231">
        <v>1</v>
      </c>
      <c r="J94" s="462" t="s">
        <v>3386</v>
      </c>
      <c r="K94" s="514"/>
      <c r="L94" s="514" t="s">
        <v>94</v>
      </c>
      <c r="M94" s="459"/>
      <c r="N94" s="459">
        <f>P94+366</f>
        <v>17166</v>
      </c>
      <c r="O94" s="474"/>
      <c r="P94" s="474">
        <v>16800</v>
      </c>
      <c r="Q94" s="375" t="s">
        <v>2111</v>
      </c>
      <c r="R94" s="462" t="s">
        <v>2112</v>
      </c>
    </row>
    <row r="95" spans="1:18" ht="105" customHeight="1" x14ac:dyDescent="0.25">
      <c r="A95" s="473"/>
      <c r="B95" s="473"/>
      <c r="C95" s="473"/>
      <c r="D95" s="464"/>
      <c r="E95" s="377"/>
      <c r="F95" s="639"/>
      <c r="G95" s="464"/>
      <c r="H95" s="244" t="s">
        <v>2113</v>
      </c>
      <c r="I95" s="231">
        <v>20</v>
      </c>
      <c r="J95" s="464"/>
      <c r="K95" s="516"/>
      <c r="L95" s="516"/>
      <c r="M95" s="461"/>
      <c r="N95" s="461"/>
      <c r="O95" s="476"/>
      <c r="P95" s="476"/>
      <c r="Q95" s="377"/>
      <c r="R95" s="464"/>
    </row>
    <row r="96" spans="1:18" ht="64.5" customHeight="1" x14ac:dyDescent="0.25">
      <c r="A96" s="471">
        <v>22</v>
      </c>
      <c r="B96" s="471" t="s">
        <v>55</v>
      </c>
      <c r="C96" s="471">
        <v>1</v>
      </c>
      <c r="D96" s="462">
        <v>9</v>
      </c>
      <c r="E96" s="462" t="s">
        <v>2114</v>
      </c>
      <c r="F96" s="637" t="s">
        <v>2115</v>
      </c>
      <c r="G96" s="462" t="s">
        <v>56</v>
      </c>
      <c r="H96" s="244" t="s">
        <v>1592</v>
      </c>
      <c r="I96" s="231">
        <v>1</v>
      </c>
      <c r="J96" s="462" t="s">
        <v>2116</v>
      </c>
      <c r="K96" s="514"/>
      <c r="L96" s="514" t="s">
        <v>268</v>
      </c>
      <c r="M96" s="459"/>
      <c r="N96" s="459">
        <f>P96+13373</f>
        <v>77616.5</v>
      </c>
      <c r="O96" s="474"/>
      <c r="P96" s="396">
        <v>64243.5</v>
      </c>
      <c r="Q96" s="462" t="s">
        <v>2065</v>
      </c>
      <c r="R96" s="462" t="s">
        <v>690</v>
      </c>
    </row>
    <row r="97" spans="1:18" ht="55.5" customHeight="1" x14ac:dyDescent="0.25">
      <c r="A97" s="472"/>
      <c r="B97" s="472"/>
      <c r="C97" s="472"/>
      <c r="D97" s="463"/>
      <c r="E97" s="463"/>
      <c r="F97" s="638"/>
      <c r="G97" s="463"/>
      <c r="H97" s="244" t="s">
        <v>2117</v>
      </c>
      <c r="I97" s="231">
        <v>30</v>
      </c>
      <c r="J97" s="463"/>
      <c r="K97" s="515"/>
      <c r="L97" s="515"/>
      <c r="M97" s="460"/>
      <c r="N97" s="460"/>
      <c r="O97" s="475"/>
      <c r="P97" s="397"/>
      <c r="Q97" s="463"/>
      <c r="R97" s="463"/>
    </row>
    <row r="98" spans="1:18" ht="30" x14ac:dyDescent="0.25">
      <c r="A98" s="472"/>
      <c r="B98" s="472"/>
      <c r="C98" s="472"/>
      <c r="D98" s="463"/>
      <c r="E98" s="463"/>
      <c r="F98" s="638"/>
      <c r="G98" s="463"/>
      <c r="H98" s="244" t="s">
        <v>2118</v>
      </c>
      <c r="I98" s="231">
        <v>1500</v>
      </c>
      <c r="J98" s="463"/>
      <c r="K98" s="515"/>
      <c r="L98" s="515"/>
      <c r="M98" s="460"/>
      <c r="N98" s="460"/>
      <c r="O98" s="475"/>
      <c r="P98" s="397"/>
      <c r="Q98" s="463"/>
      <c r="R98" s="463"/>
    </row>
    <row r="99" spans="1:18" x14ac:dyDescent="0.25">
      <c r="A99" s="471">
        <v>23</v>
      </c>
      <c r="B99" s="471" t="s">
        <v>70</v>
      </c>
      <c r="C99" s="471">
        <v>2</v>
      </c>
      <c r="D99" s="462">
        <v>10</v>
      </c>
      <c r="E99" s="462" t="s">
        <v>2119</v>
      </c>
      <c r="F99" s="637" t="s">
        <v>2120</v>
      </c>
      <c r="G99" s="462" t="s">
        <v>249</v>
      </c>
      <c r="H99" s="244" t="s">
        <v>2121</v>
      </c>
      <c r="I99" s="231">
        <v>30</v>
      </c>
      <c r="J99" s="462" t="s">
        <v>3387</v>
      </c>
      <c r="K99" s="514"/>
      <c r="L99" s="514" t="s">
        <v>94</v>
      </c>
      <c r="M99" s="459"/>
      <c r="N99" s="459">
        <f>P99+25643</f>
        <v>58877</v>
      </c>
      <c r="O99" s="474"/>
      <c r="P99" s="459">
        <v>33234</v>
      </c>
      <c r="Q99" s="462" t="s">
        <v>2122</v>
      </c>
      <c r="R99" s="462" t="s">
        <v>2123</v>
      </c>
    </row>
    <row r="100" spans="1:18" x14ac:dyDescent="0.25">
      <c r="A100" s="472"/>
      <c r="B100" s="472"/>
      <c r="C100" s="472"/>
      <c r="D100" s="463"/>
      <c r="E100" s="463"/>
      <c r="F100" s="638"/>
      <c r="G100" s="463"/>
      <c r="H100" s="244" t="s">
        <v>2124</v>
      </c>
      <c r="I100" s="231">
        <v>1</v>
      </c>
      <c r="J100" s="463"/>
      <c r="K100" s="515"/>
      <c r="L100" s="515"/>
      <c r="M100" s="460"/>
      <c r="N100" s="460"/>
      <c r="O100" s="475"/>
      <c r="P100" s="460"/>
      <c r="Q100" s="463"/>
      <c r="R100" s="463"/>
    </row>
    <row r="101" spans="1:18" ht="162.75" customHeight="1" x14ac:dyDescent="0.25">
      <c r="A101" s="473"/>
      <c r="B101" s="473"/>
      <c r="C101" s="473"/>
      <c r="D101" s="464"/>
      <c r="E101" s="464"/>
      <c r="F101" s="639"/>
      <c r="G101" s="464"/>
      <c r="H101" s="244" t="s">
        <v>2125</v>
      </c>
      <c r="I101" s="231">
        <v>1500</v>
      </c>
      <c r="J101" s="464"/>
      <c r="K101" s="516"/>
      <c r="L101" s="516"/>
      <c r="M101" s="461"/>
      <c r="N101" s="461"/>
      <c r="O101" s="476"/>
      <c r="P101" s="461"/>
      <c r="Q101" s="464"/>
      <c r="R101" s="464"/>
    </row>
    <row r="102" spans="1:18" ht="62.25" customHeight="1" x14ac:dyDescent="0.25">
      <c r="A102" s="471">
        <v>24</v>
      </c>
      <c r="B102" s="471" t="s">
        <v>70</v>
      </c>
      <c r="C102" s="471">
        <v>5</v>
      </c>
      <c r="D102" s="462">
        <v>11</v>
      </c>
      <c r="E102" s="375" t="s">
        <v>2126</v>
      </c>
      <c r="F102" s="637" t="s">
        <v>2127</v>
      </c>
      <c r="G102" s="462" t="s">
        <v>93</v>
      </c>
      <c r="H102" s="244" t="s">
        <v>41</v>
      </c>
      <c r="I102" s="231">
        <v>2</v>
      </c>
      <c r="J102" s="462" t="s">
        <v>2128</v>
      </c>
      <c r="K102" s="514"/>
      <c r="L102" s="514" t="s">
        <v>268</v>
      </c>
      <c r="M102" s="459"/>
      <c r="N102" s="459">
        <f>P102+1921.9</f>
        <v>13021.9</v>
      </c>
      <c r="O102" s="474"/>
      <c r="P102" s="396">
        <v>11100</v>
      </c>
      <c r="Q102" s="375" t="s">
        <v>685</v>
      </c>
      <c r="R102" s="462" t="s">
        <v>2129</v>
      </c>
    </row>
    <row r="103" spans="1:18" ht="100.5" customHeight="1" x14ac:dyDescent="0.25">
      <c r="A103" s="473"/>
      <c r="B103" s="473"/>
      <c r="C103" s="473"/>
      <c r="D103" s="464"/>
      <c r="E103" s="377"/>
      <c r="F103" s="639"/>
      <c r="G103" s="464"/>
      <c r="H103" s="244" t="s">
        <v>95</v>
      </c>
      <c r="I103" s="231">
        <v>22</v>
      </c>
      <c r="J103" s="464"/>
      <c r="K103" s="516"/>
      <c r="L103" s="516"/>
      <c r="M103" s="461"/>
      <c r="N103" s="461"/>
      <c r="O103" s="476"/>
      <c r="P103" s="398"/>
      <c r="Q103" s="377"/>
      <c r="R103" s="464"/>
    </row>
    <row r="104" spans="1:18" ht="92.25" customHeight="1" x14ac:dyDescent="0.25">
      <c r="A104" s="471">
        <v>25</v>
      </c>
      <c r="B104" s="471" t="s">
        <v>70</v>
      </c>
      <c r="C104" s="471">
        <v>5</v>
      </c>
      <c r="D104" s="462">
        <v>11</v>
      </c>
      <c r="E104" s="375" t="s">
        <v>2130</v>
      </c>
      <c r="F104" s="637" t="s">
        <v>2131</v>
      </c>
      <c r="G104" s="462" t="s">
        <v>56</v>
      </c>
      <c r="H104" s="244" t="s">
        <v>57</v>
      </c>
      <c r="I104" s="231">
        <v>1</v>
      </c>
      <c r="J104" s="462" t="s">
        <v>2132</v>
      </c>
      <c r="K104" s="514"/>
      <c r="L104" s="514" t="s">
        <v>55</v>
      </c>
      <c r="M104" s="459"/>
      <c r="N104" s="459">
        <f>P104+54623.5</f>
        <v>82675</v>
      </c>
      <c r="O104" s="474"/>
      <c r="P104" s="396">
        <v>28051.5</v>
      </c>
      <c r="Q104" s="375" t="s">
        <v>2133</v>
      </c>
      <c r="R104" s="462" t="s">
        <v>2134</v>
      </c>
    </row>
    <row r="105" spans="1:18" ht="92.25" customHeight="1" x14ac:dyDescent="0.25">
      <c r="A105" s="473"/>
      <c r="B105" s="473"/>
      <c r="C105" s="473"/>
      <c r="D105" s="464"/>
      <c r="E105" s="377"/>
      <c r="F105" s="639"/>
      <c r="G105" s="464"/>
      <c r="H105" s="244" t="s">
        <v>2118</v>
      </c>
      <c r="I105" s="231">
        <v>900</v>
      </c>
      <c r="J105" s="464"/>
      <c r="K105" s="516"/>
      <c r="L105" s="516"/>
      <c r="M105" s="461"/>
      <c r="N105" s="461"/>
      <c r="O105" s="476"/>
      <c r="P105" s="398"/>
      <c r="Q105" s="377"/>
      <c r="R105" s="464"/>
    </row>
    <row r="106" spans="1:18" ht="72" customHeight="1" x14ac:dyDescent="0.25">
      <c r="A106" s="471">
        <v>26</v>
      </c>
      <c r="B106" s="471" t="s">
        <v>70</v>
      </c>
      <c r="C106" s="471">
        <v>5</v>
      </c>
      <c r="D106" s="462">
        <v>11</v>
      </c>
      <c r="E106" s="375" t="s">
        <v>2135</v>
      </c>
      <c r="F106" s="637" t="s">
        <v>2136</v>
      </c>
      <c r="G106" s="462" t="s">
        <v>93</v>
      </c>
      <c r="H106" s="244" t="s">
        <v>41</v>
      </c>
      <c r="I106" s="231">
        <v>3</v>
      </c>
      <c r="J106" s="462" t="s">
        <v>2137</v>
      </c>
      <c r="K106" s="514"/>
      <c r="L106" s="514" t="s">
        <v>58</v>
      </c>
      <c r="M106" s="459"/>
      <c r="N106" s="459">
        <f>P106+7387.47</f>
        <v>26987.47</v>
      </c>
      <c r="O106" s="474"/>
      <c r="P106" s="396">
        <v>19600</v>
      </c>
      <c r="Q106" s="375" t="s">
        <v>2138</v>
      </c>
      <c r="R106" s="462" t="s">
        <v>2139</v>
      </c>
    </row>
    <row r="107" spans="1:18" ht="72" customHeight="1" x14ac:dyDescent="0.25">
      <c r="A107" s="473"/>
      <c r="B107" s="473"/>
      <c r="C107" s="473"/>
      <c r="D107" s="464"/>
      <c r="E107" s="377"/>
      <c r="F107" s="639"/>
      <c r="G107" s="464"/>
      <c r="H107" s="244" t="s">
        <v>95</v>
      </c>
      <c r="I107" s="231">
        <v>36</v>
      </c>
      <c r="J107" s="464"/>
      <c r="K107" s="516"/>
      <c r="L107" s="516"/>
      <c r="M107" s="461"/>
      <c r="N107" s="461"/>
      <c r="O107" s="476"/>
      <c r="P107" s="398"/>
      <c r="Q107" s="377"/>
      <c r="R107" s="464"/>
    </row>
    <row r="108" spans="1:18" x14ac:dyDescent="0.25">
      <c r="A108" s="471">
        <v>27</v>
      </c>
      <c r="B108" s="471" t="s">
        <v>1264</v>
      </c>
      <c r="C108" s="471">
        <v>5</v>
      </c>
      <c r="D108" s="462">
        <v>11</v>
      </c>
      <c r="E108" s="375" t="s">
        <v>2140</v>
      </c>
      <c r="F108" s="637" t="s">
        <v>2141</v>
      </c>
      <c r="G108" s="462" t="s">
        <v>2142</v>
      </c>
      <c r="H108" s="244" t="s">
        <v>41</v>
      </c>
      <c r="I108" s="231">
        <v>2</v>
      </c>
      <c r="J108" s="462" t="s">
        <v>2143</v>
      </c>
      <c r="K108" s="514"/>
      <c r="L108" s="514" t="s">
        <v>58</v>
      </c>
      <c r="M108" s="459"/>
      <c r="N108" s="459">
        <f>P108+5985</f>
        <v>55725</v>
      </c>
      <c r="O108" s="474"/>
      <c r="P108" s="396">
        <v>49740</v>
      </c>
      <c r="Q108" s="375" t="s">
        <v>2065</v>
      </c>
      <c r="R108" s="462" t="s">
        <v>690</v>
      </c>
    </row>
    <row r="109" spans="1:18" ht="30" x14ac:dyDescent="0.25">
      <c r="A109" s="472"/>
      <c r="B109" s="472"/>
      <c r="C109" s="472"/>
      <c r="D109" s="463"/>
      <c r="E109" s="376"/>
      <c r="F109" s="638"/>
      <c r="G109" s="463"/>
      <c r="H109" s="244" t="s">
        <v>95</v>
      </c>
      <c r="I109" s="231">
        <v>18</v>
      </c>
      <c r="J109" s="463"/>
      <c r="K109" s="515"/>
      <c r="L109" s="515"/>
      <c r="M109" s="460"/>
      <c r="N109" s="460"/>
      <c r="O109" s="475"/>
      <c r="P109" s="397"/>
      <c r="Q109" s="376"/>
      <c r="R109" s="463"/>
    </row>
    <row r="110" spans="1:18" ht="30" x14ac:dyDescent="0.25">
      <c r="A110" s="472"/>
      <c r="B110" s="472"/>
      <c r="C110" s="472"/>
      <c r="D110" s="463"/>
      <c r="E110" s="376"/>
      <c r="F110" s="638"/>
      <c r="G110" s="463"/>
      <c r="H110" s="244" t="s">
        <v>66</v>
      </c>
      <c r="I110" s="231">
        <v>1</v>
      </c>
      <c r="J110" s="463"/>
      <c r="K110" s="515"/>
      <c r="L110" s="515"/>
      <c r="M110" s="460"/>
      <c r="N110" s="460"/>
      <c r="O110" s="475"/>
      <c r="P110" s="397"/>
      <c r="Q110" s="376"/>
      <c r="R110" s="463"/>
    </row>
    <row r="111" spans="1:18" ht="30" x14ac:dyDescent="0.25">
      <c r="A111" s="472"/>
      <c r="B111" s="472"/>
      <c r="C111" s="472"/>
      <c r="D111" s="463"/>
      <c r="E111" s="376"/>
      <c r="F111" s="638"/>
      <c r="G111" s="463"/>
      <c r="H111" s="244" t="s">
        <v>299</v>
      </c>
      <c r="I111" s="231">
        <v>20</v>
      </c>
      <c r="J111" s="463"/>
      <c r="K111" s="515"/>
      <c r="L111" s="515"/>
      <c r="M111" s="460"/>
      <c r="N111" s="460"/>
      <c r="O111" s="475"/>
      <c r="P111" s="397"/>
      <c r="Q111" s="376"/>
      <c r="R111" s="463"/>
    </row>
    <row r="112" spans="1:18" ht="30" x14ac:dyDescent="0.25">
      <c r="A112" s="472"/>
      <c r="B112" s="472"/>
      <c r="C112" s="472"/>
      <c r="D112" s="463"/>
      <c r="E112" s="376"/>
      <c r="F112" s="638"/>
      <c r="G112" s="463"/>
      <c r="H112" s="244" t="s">
        <v>57</v>
      </c>
      <c r="I112" s="231">
        <v>1</v>
      </c>
      <c r="J112" s="463"/>
      <c r="K112" s="515"/>
      <c r="L112" s="515"/>
      <c r="M112" s="460"/>
      <c r="N112" s="460"/>
      <c r="O112" s="475"/>
      <c r="P112" s="397"/>
      <c r="Q112" s="376"/>
      <c r="R112" s="463"/>
    </row>
    <row r="113" spans="1:18" ht="30" x14ac:dyDescent="0.25">
      <c r="A113" s="473"/>
      <c r="B113" s="473"/>
      <c r="C113" s="473"/>
      <c r="D113" s="464"/>
      <c r="E113" s="377"/>
      <c r="F113" s="639"/>
      <c r="G113" s="464"/>
      <c r="H113" s="244" t="s">
        <v>2118</v>
      </c>
      <c r="I113" s="231">
        <v>60</v>
      </c>
      <c r="J113" s="464"/>
      <c r="K113" s="516"/>
      <c r="L113" s="516"/>
      <c r="M113" s="461"/>
      <c r="N113" s="461"/>
      <c r="O113" s="476"/>
      <c r="P113" s="398"/>
      <c r="Q113" s="377"/>
      <c r="R113" s="464"/>
    </row>
    <row r="114" spans="1:18" ht="30" x14ac:dyDescent="0.25">
      <c r="A114" s="471">
        <v>28</v>
      </c>
      <c r="B114" s="471" t="s">
        <v>70</v>
      </c>
      <c r="C114" s="471">
        <v>5</v>
      </c>
      <c r="D114" s="462">
        <v>11</v>
      </c>
      <c r="E114" s="375" t="s">
        <v>3388</v>
      </c>
      <c r="F114" s="637" t="s">
        <v>2144</v>
      </c>
      <c r="G114" s="462" t="s">
        <v>2145</v>
      </c>
      <c r="H114" s="244" t="s">
        <v>2146</v>
      </c>
      <c r="I114" s="231">
        <v>3</v>
      </c>
      <c r="J114" s="462" t="s">
        <v>2147</v>
      </c>
      <c r="K114" s="514"/>
      <c r="L114" s="514" t="s">
        <v>58</v>
      </c>
      <c r="M114" s="459"/>
      <c r="N114" s="459">
        <f>P114+2683.2</f>
        <v>24622.2</v>
      </c>
      <c r="O114" s="474"/>
      <c r="P114" s="396">
        <v>21939</v>
      </c>
      <c r="Q114" s="375" t="s">
        <v>680</v>
      </c>
      <c r="R114" s="462" t="s">
        <v>2098</v>
      </c>
    </row>
    <row r="115" spans="1:18" ht="60" x14ac:dyDescent="0.25">
      <c r="A115" s="472"/>
      <c r="B115" s="472"/>
      <c r="C115" s="472"/>
      <c r="D115" s="463"/>
      <c r="E115" s="376"/>
      <c r="F115" s="638"/>
      <c r="G115" s="463"/>
      <c r="H115" s="316" t="s">
        <v>2148</v>
      </c>
      <c r="I115" s="231">
        <v>1</v>
      </c>
      <c r="J115" s="463"/>
      <c r="K115" s="515"/>
      <c r="L115" s="515"/>
      <c r="M115" s="460"/>
      <c r="N115" s="460"/>
      <c r="O115" s="475"/>
      <c r="P115" s="397"/>
      <c r="Q115" s="376"/>
      <c r="R115" s="463"/>
    </row>
    <row r="116" spans="1:18" x14ac:dyDescent="0.25">
      <c r="A116" s="472"/>
      <c r="B116" s="472"/>
      <c r="C116" s="472"/>
      <c r="D116" s="463"/>
      <c r="E116" s="376"/>
      <c r="F116" s="638"/>
      <c r="G116" s="463"/>
      <c r="H116" s="317" t="s">
        <v>49</v>
      </c>
      <c r="I116" s="231">
        <v>1</v>
      </c>
      <c r="J116" s="463"/>
      <c r="K116" s="515"/>
      <c r="L116" s="515"/>
      <c r="M116" s="460"/>
      <c r="N116" s="460"/>
      <c r="O116" s="475"/>
      <c r="P116" s="397"/>
      <c r="Q116" s="376"/>
      <c r="R116" s="463"/>
    </row>
    <row r="117" spans="1:18" ht="45" x14ac:dyDescent="0.25">
      <c r="A117" s="473"/>
      <c r="B117" s="473"/>
      <c r="C117" s="473"/>
      <c r="D117" s="464"/>
      <c r="E117" s="377"/>
      <c r="F117" s="639"/>
      <c r="G117" s="464"/>
      <c r="H117" s="244" t="s">
        <v>2149</v>
      </c>
      <c r="I117" s="231" t="s">
        <v>2150</v>
      </c>
      <c r="J117" s="464"/>
      <c r="K117" s="516"/>
      <c r="L117" s="516"/>
      <c r="M117" s="461"/>
      <c r="N117" s="461"/>
      <c r="O117" s="476"/>
      <c r="P117" s="398"/>
      <c r="Q117" s="377"/>
      <c r="R117" s="464"/>
    </row>
    <row r="118" spans="1:18" x14ac:dyDescent="0.25">
      <c r="A118" s="471">
        <v>29</v>
      </c>
      <c r="B118" s="471" t="s">
        <v>70</v>
      </c>
      <c r="C118" s="471">
        <v>5</v>
      </c>
      <c r="D118" s="462">
        <v>11</v>
      </c>
      <c r="E118" s="375" t="s">
        <v>2151</v>
      </c>
      <c r="F118" s="637" t="s">
        <v>2152</v>
      </c>
      <c r="G118" s="462" t="s">
        <v>3389</v>
      </c>
      <c r="H118" s="244" t="s">
        <v>1352</v>
      </c>
      <c r="I118" s="231">
        <v>4</v>
      </c>
      <c r="J118" s="462" t="s">
        <v>2153</v>
      </c>
      <c r="K118" s="514"/>
      <c r="L118" s="514" t="s">
        <v>94</v>
      </c>
      <c r="M118" s="459"/>
      <c r="N118" s="459">
        <f>P118+2400</f>
        <v>21079.599999999999</v>
      </c>
      <c r="O118" s="474"/>
      <c r="P118" s="396">
        <v>18679.599999999999</v>
      </c>
      <c r="Q118" s="375" t="s">
        <v>2154</v>
      </c>
      <c r="R118" s="462" t="s">
        <v>2093</v>
      </c>
    </row>
    <row r="119" spans="1:18" ht="30" x14ac:dyDescent="0.25">
      <c r="A119" s="472"/>
      <c r="B119" s="472"/>
      <c r="C119" s="472"/>
      <c r="D119" s="463"/>
      <c r="E119" s="376"/>
      <c r="F119" s="638"/>
      <c r="G119" s="463"/>
      <c r="H119" s="244" t="s">
        <v>78</v>
      </c>
      <c r="I119" s="231">
        <v>60</v>
      </c>
      <c r="J119" s="463"/>
      <c r="K119" s="515"/>
      <c r="L119" s="515"/>
      <c r="M119" s="460"/>
      <c r="N119" s="460"/>
      <c r="O119" s="475"/>
      <c r="P119" s="397"/>
      <c r="Q119" s="376"/>
      <c r="R119" s="463"/>
    </row>
    <row r="120" spans="1:18" x14ac:dyDescent="0.25">
      <c r="A120" s="472"/>
      <c r="B120" s="472"/>
      <c r="C120" s="472"/>
      <c r="D120" s="463"/>
      <c r="E120" s="376"/>
      <c r="F120" s="638"/>
      <c r="G120" s="463"/>
      <c r="H120" s="244" t="s">
        <v>41</v>
      </c>
      <c r="I120" s="231">
        <v>6</v>
      </c>
      <c r="J120" s="463"/>
      <c r="K120" s="515"/>
      <c r="L120" s="515"/>
      <c r="M120" s="460"/>
      <c r="N120" s="460"/>
      <c r="O120" s="475"/>
      <c r="P120" s="397"/>
      <c r="Q120" s="376"/>
      <c r="R120" s="463"/>
    </row>
    <row r="121" spans="1:18" ht="30" x14ac:dyDescent="0.25">
      <c r="A121" s="472"/>
      <c r="B121" s="472"/>
      <c r="C121" s="472"/>
      <c r="D121" s="463"/>
      <c r="E121" s="376"/>
      <c r="F121" s="638"/>
      <c r="G121" s="463"/>
      <c r="H121" s="244" t="s">
        <v>95</v>
      </c>
      <c r="I121" s="231">
        <v>90</v>
      </c>
      <c r="J121" s="463"/>
      <c r="K121" s="515"/>
      <c r="L121" s="515"/>
      <c r="M121" s="460"/>
      <c r="N121" s="460"/>
      <c r="O121" s="475"/>
      <c r="P121" s="397"/>
      <c r="Q121" s="376"/>
      <c r="R121" s="463"/>
    </row>
    <row r="122" spans="1:18" ht="30" x14ac:dyDescent="0.25">
      <c r="A122" s="472"/>
      <c r="B122" s="472"/>
      <c r="C122" s="472"/>
      <c r="D122" s="463"/>
      <c r="E122" s="376"/>
      <c r="F122" s="638"/>
      <c r="G122" s="463"/>
      <c r="H122" s="244" t="s">
        <v>66</v>
      </c>
      <c r="I122" s="231">
        <v>1</v>
      </c>
      <c r="J122" s="463"/>
      <c r="K122" s="515"/>
      <c r="L122" s="515"/>
      <c r="M122" s="460"/>
      <c r="N122" s="460"/>
      <c r="O122" s="475"/>
      <c r="P122" s="397"/>
      <c r="Q122" s="376"/>
      <c r="R122" s="463"/>
    </row>
    <row r="123" spans="1:18" ht="30" x14ac:dyDescent="0.25">
      <c r="A123" s="472"/>
      <c r="B123" s="472"/>
      <c r="C123" s="472"/>
      <c r="D123" s="463"/>
      <c r="E123" s="376"/>
      <c r="F123" s="638"/>
      <c r="G123" s="463"/>
      <c r="H123" s="244" t="s">
        <v>299</v>
      </c>
      <c r="I123" s="231">
        <v>40</v>
      </c>
      <c r="J123" s="463"/>
      <c r="K123" s="515"/>
      <c r="L123" s="515"/>
      <c r="M123" s="460"/>
      <c r="N123" s="460"/>
      <c r="O123" s="475"/>
      <c r="P123" s="397"/>
      <c r="Q123" s="376"/>
      <c r="R123" s="463"/>
    </row>
    <row r="124" spans="1:18" ht="30" x14ac:dyDescent="0.25">
      <c r="A124" s="472"/>
      <c r="B124" s="472"/>
      <c r="C124" s="472"/>
      <c r="D124" s="463"/>
      <c r="E124" s="376"/>
      <c r="F124" s="638"/>
      <c r="G124" s="463"/>
      <c r="H124" s="244" t="s">
        <v>271</v>
      </c>
      <c r="I124" s="231">
        <v>1</v>
      </c>
      <c r="J124" s="463"/>
      <c r="K124" s="515"/>
      <c r="L124" s="515"/>
      <c r="M124" s="460"/>
      <c r="N124" s="460"/>
      <c r="O124" s="475"/>
      <c r="P124" s="397"/>
      <c r="Q124" s="376"/>
      <c r="R124" s="463"/>
    </row>
    <row r="125" spans="1:18" x14ac:dyDescent="0.25">
      <c r="A125" s="472"/>
      <c r="B125" s="472"/>
      <c r="C125" s="472"/>
      <c r="D125" s="463"/>
      <c r="E125" s="376"/>
      <c r="F125" s="638"/>
      <c r="G125" s="463"/>
      <c r="H125" s="244" t="s">
        <v>363</v>
      </c>
      <c r="I125" s="231">
        <v>2</v>
      </c>
      <c r="J125" s="463"/>
      <c r="K125" s="515"/>
      <c r="L125" s="515"/>
      <c r="M125" s="460"/>
      <c r="N125" s="460"/>
      <c r="O125" s="475"/>
      <c r="P125" s="397"/>
      <c r="Q125" s="376"/>
      <c r="R125" s="463"/>
    </row>
    <row r="126" spans="1:18" ht="30" x14ac:dyDescent="0.25">
      <c r="A126" s="472"/>
      <c r="B126" s="472"/>
      <c r="C126" s="472"/>
      <c r="D126" s="463"/>
      <c r="E126" s="376"/>
      <c r="F126" s="638"/>
      <c r="G126" s="463"/>
      <c r="H126" s="244" t="s">
        <v>159</v>
      </c>
      <c r="I126" s="231">
        <v>150</v>
      </c>
      <c r="J126" s="464"/>
      <c r="K126" s="516"/>
      <c r="L126" s="516"/>
      <c r="M126" s="461"/>
      <c r="N126" s="461"/>
      <c r="O126" s="476"/>
      <c r="P126" s="398"/>
      <c r="Q126" s="377"/>
      <c r="R126" s="464"/>
    </row>
    <row r="127" spans="1:18" ht="66.75" customHeight="1" x14ac:dyDescent="0.25">
      <c r="A127" s="471">
        <v>30</v>
      </c>
      <c r="B127" s="471" t="s">
        <v>70</v>
      </c>
      <c r="C127" s="471">
        <v>5</v>
      </c>
      <c r="D127" s="462">
        <v>11</v>
      </c>
      <c r="E127" s="375" t="s">
        <v>2155</v>
      </c>
      <c r="F127" s="637" t="s">
        <v>2156</v>
      </c>
      <c r="G127" s="462" t="s">
        <v>128</v>
      </c>
      <c r="H127" s="244" t="s">
        <v>363</v>
      </c>
      <c r="I127" s="231">
        <v>1</v>
      </c>
      <c r="J127" s="462" t="s">
        <v>2157</v>
      </c>
      <c r="K127" s="514"/>
      <c r="L127" s="514" t="s">
        <v>38</v>
      </c>
      <c r="M127" s="459"/>
      <c r="N127" s="459">
        <f>P127+2478.04</f>
        <v>20478.04</v>
      </c>
      <c r="O127" s="474"/>
      <c r="P127" s="396">
        <v>18000</v>
      </c>
      <c r="Q127" s="375" t="s">
        <v>2158</v>
      </c>
      <c r="R127" s="462" t="s">
        <v>2159</v>
      </c>
    </row>
    <row r="128" spans="1:18" ht="66.75" customHeight="1" x14ac:dyDescent="0.25">
      <c r="A128" s="473"/>
      <c r="B128" s="473"/>
      <c r="C128" s="473"/>
      <c r="D128" s="464"/>
      <c r="E128" s="377"/>
      <c r="F128" s="639"/>
      <c r="G128" s="464"/>
      <c r="H128" s="244" t="s">
        <v>2105</v>
      </c>
      <c r="I128" s="231">
        <v>78</v>
      </c>
      <c r="J128" s="464"/>
      <c r="K128" s="516"/>
      <c r="L128" s="516"/>
      <c r="M128" s="461"/>
      <c r="N128" s="461"/>
      <c r="O128" s="476"/>
      <c r="P128" s="398"/>
      <c r="Q128" s="377"/>
      <c r="R128" s="464"/>
    </row>
    <row r="129" spans="1:18" ht="68.25" customHeight="1" x14ac:dyDescent="0.25">
      <c r="A129" s="471">
        <v>31</v>
      </c>
      <c r="B129" s="471" t="s">
        <v>70</v>
      </c>
      <c r="C129" s="471">
        <v>3</v>
      </c>
      <c r="D129" s="462">
        <v>13</v>
      </c>
      <c r="E129" s="462" t="s">
        <v>2160</v>
      </c>
      <c r="F129" s="637" t="s">
        <v>2161</v>
      </c>
      <c r="G129" s="462" t="s">
        <v>3390</v>
      </c>
      <c r="H129" s="244" t="s">
        <v>363</v>
      </c>
      <c r="I129" s="231">
        <v>1</v>
      </c>
      <c r="J129" s="462" t="s">
        <v>2162</v>
      </c>
      <c r="K129" s="514"/>
      <c r="L129" s="514" t="s">
        <v>58</v>
      </c>
      <c r="M129" s="459"/>
      <c r="N129" s="459">
        <f>P129+3000</f>
        <v>28608.7</v>
      </c>
      <c r="O129" s="474"/>
      <c r="P129" s="474">
        <v>25608.7</v>
      </c>
      <c r="Q129" s="462" t="s">
        <v>2065</v>
      </c>
      <c r="R129" s="462" t="s">
        <v>690</v>
      </c>
    </row>
    <row r="130" spans="1:18" ht="68.25" customHeight="1" x14ac:dyDescent="0.25">
      <c r="A130" s="472"/>
      <c r="B130" s="472"/>
      <c r="C130" s="472"/>
      <c r="D130" s="463"/>
      <c r="E130" s="463"/>
      <c r="F130" s="638"/>
      <c r="G130" s="463"/>
      <c r="H130" s="244" t="s">
        <v>271</v>
      </c>
      <c r="I130" s="231">
        <v>1</v>
      </c>
      <c r="J130" s="463"/>
      <c r="K130" s="515"/>
      <c r="L130" s="515"/>
      <c r="M130" s="460"/>
      <c r="N130" s="460"/>
      <c r="O130" s="475"/>
      <c r="P130" s="475"/>
      <c r="Q130" s="463"/>
      <c r="R130" s="463"/>
    </row>
    <row r="131" spans="1:18" ht="68.25" customHeight="1" x14ac:dyDescent="0.25">
      <c r="A131" s="473"/>
      <c r="B131" s="473"/>
      <c r="C131" s="473"/>
      <c r="D131" s="464"/>
      <c r="E131" s="464"/>
      <c r="F131" s="639"/>
      <c r="G131" s="464"/>
      <c r="H131" s="244" t="s">
        <v>2163</v>
      </c>
      <c r="I131" s="231">
        <v>2</v>
      </c>
      <c r="J131" s="464"/>
      <c r="K131" s="516"/>
      <c r="L131" s="516"/>
      <c r="M131" s="461"/>
      <c r="N131" s="461"/>
      <c r="O131" s="476"/>
      <c r="P131" s="476"/>
      <c r="Q131" s="464"/>
      <c r="R131" s="464"/>
    </row>
    <row r="132" spans="1:18" x14ac:dyDescent="0.25">
      <c r="A132" s="15"/>
      <c r="B132" s="15"/>
      <c r="C132" s="15"/>
      <c r="D132" s="16"/>
      <c r="E132" s="16"/>
      <c r="F132" s="16"/>
      <c r="G132" s="16"/>
      <c r="H132" s="16"/>
      <c r="I132" s="17"/>
      <c r="J132" s="16"/>
      <c r="L132" s="18"/>
      <c r="M132" s="19"/>
      <c r="N132" s="19"/>
      <c r="O132" s="19"/>
      <c r="P132" s="19"/>
      <c r="Q132" s="16"/>
      <c r="R132" s="16"/>
    </row>
    <row r="133" spans="1:18" x14ac:dyDescent="0.25">
      <c r="L133" s="371"/>
      <c r="M133" s="517" t="s">
        <v>1374</v>
      </c>
      <c r="N133" s="518"/>
      <c r="O133" s="519"/>
    </row>
    <row r="134" spans="1:18" x14ac:dyDescent="0.25">
      <c r="L134" s="372"/>
      <c r="M134" s="583" t="s">
        <v>36</v>
      </c>
      <c r="N134" s="517" t="s">
        <v>0</v>
      </c>
      <c r="O134" s="519"/>
    </row>
    <row r="135" spans="1:18" x14ac:dyDescent="0.25">
      <c r="L135" s="373"/>
      <c r="M135" s="584"/>
      <c r="N135" s="143">
        <v>2020</v>
      </c>
      <c r="O135" s="143">
        <v>2021</v>
      </c>
    </row>
    <row r="136" spans="1:18" x14ac:dyDescent="0.25">
      <c r="L136" s="143" t="s">
        <v>1135</v>
      </c>
      <c r="M136" s="140">
        <v>31</v>
      </c>
      <c r="N136" s="137">
        <f>O7+O10+O12+O14+O16+O21+O29</f>
        <v>296480.62</v>
      </c>
      <c r="O136" s="137">
        <f>P129+P127+P118+P114+P108+P106+P104+P102+P99+P96+P94+P92+P84+P77+P70+P65+P61+P57+P51+P46+P40+P38+P36+P33</f>
        <v>880215.82999999984</v>
      </c>
    </row>
    <row r="141" spans="1:18" x14ac:dyDescent="0.25">
      <c r="L141" s="1" t="s">
        <v>37</v>
      </c>
    </row>
  </sheetData>
  <mergeCells count="520">
    <mergeCell ref="P12:P13"/>
    <mergeCell ref="Q12:Q13"/>
    <mergeCell ref="R12:R13"/>
    <mergeCell ref="L14:L15"/>
    <mergeCell ref="M14:M15"/>
    <mergeCell ref="N14:N15"/>
    <mergeCell ref="O14:O15"/>
    <mergeCell ref="Q4:Q5"/>
    <mergeCell ref="R4:R5"/>
    <mergeCell ref="P14:P15"/>
    <mergeCell ref="Q14:Q15"/>
    <mergeCell ref="R14:R15"/>
    <mergeCell ref="G4:G5"/>
    <mergeCell ref="H4:I4"/>
    <mergeCell ref="J4:J5"/>
    <mergeCell ref="K4:L4"/>
    <mergeCell ref="M4:N4"/>
    <mergeCell ref="O4:P4"/>
    <mergeCell ref="L7:L9"/>
    <mergeCell ref="M7:M9"/>
    <mergeCell ref="N7:N9"/>
    <mergeCell ref="O7:O9"/>
    <mergeCell ref="P7:P9"/>
    <mergeCell ref="G7:G9"/>
    <mergeCell ref="J7:J9"/>
    <mergeCell ref="K7:K9"/>
    <mergeCell ref="F4:F5"/>
    <mergeCell ref="A4:A5"/>
    <mergeCell ref="B4:B5"/>
    <mergeCell ref="C4:C5"/>
    <mergeCell ref="D4:D5"/>
    <mergeCell ref="E4:E5"/>
    <mergeCell ref="Q7:Q9"/>
    <mergeCell ref="R7:R9"/>
    <mergeCell ref="A10:A11"/>
    <mergeCell ref="B10:B11"/>
    <mergeCell ref="C10:C11"/>
    <mergeCell ref="D10:D11"/>
    <mergeCell ref="E10:E11"/>
    <mergeCell ref="F10:F11"/>
    <mergeCell ref="G10:G11"/>
    <mergeCell ref="J10:J11"/>
    <mergeCell ref="K10:K11"/>
    <mergeCell ref="L10:L11"/>
    <mergeCell ref="M10:M11"/>
    <mergeCell ref="N10:N11"/>
    <mergeCell ref="O10:O11"/>
    <mergeCell ref="P10:P11"/>
    <mergeCell ref="Q10:Q11"/>
    <mergeCell ref="R10:R11"/>
    <mergeCell ref="A7:A9"/>
    <mergeCell ref="B7:B9"/>
    <mergeCell ref="C7:C9"/>
    <mergeCell ref="D7:D9"/>
    <mergeCell ref="E7:E9"/>
    <mergeCell ref="F7:F9"/>
    <mergeCell ref="M12:M13"/>
    <mergeCell ref="N12:N13"/>
    <mergeCell ref="O12:O13"/>
    <mergeCell ref="A12:A13"/>
    <mergeCell ref="B12:B13"/>
    <mergeCell ref="A14:A15"/>
    <mergeCell ref="B14:B15"/>
    <mergeCell ref="C14:C15"/>
    <mergeCell ref="D14:D15"/>
    <mergeCell ref="E14:E15"/>
    <mergeCell ref="F14:F15"/>
    <mergeCell ref="G14:G15"/>
    <mergeCell ref="J14:J15"/>
    <mergeCell ref="K14:K15"/>
    <mergeCell ref="C16:C20"/>
    <mergeCell ref="D16:D20"/>
    <mergeCell ref="E16:E20"/>
    <mergeCell ref="F16:F20"/>
    <mergeCell ref="G16:G20"/>
    <mergeCell ref="J16:J20"/>
    <mergeCell ref="K16:K20"/>
    <mergeCell ref="L12:L13"/>
    <mergeCell ref="C12:C13"/>
    <mergeCell ref="D12:D13"/>
    <mergeCell ref="E12:E13"/>
    <mergeCell ref="F12:F13"/>
    <mergeCell ref="G12:G13"/>
    <mergeCell ref="J12:J13"/>
    <mergeCell ref="K12:K13"/>
    <mergeCell ref="L16:L20"/>
    <mergeCell ref="M16:M20"/>
    <mergeCell ref="N16:N20"/>
    <mergeCell ref="O16:O20"/>
    <mergeCell ref="P16:P20"/>
    <mergeCell ref="Q16:Q20"/>
    <mergeCell ref="R16:R20"/>
    <mergeCell ref="A21:A28"/>
    <mergeCell ref="B21:B28"/>
    <mergeCell ref="C21:C28"/>
    <mergeCell ref="D21:D28"/>
    <mergeCell ref="E21:E28"/>
    <mergeCell ref="F21:F28"/>
    <mergeCell ref="G21:G28"/>
    <mergeCell ref="J21:J28"/>
    <mergeCell ref="K21:K28"/>
    <mergeCell ref="L21:L28"/>
    <mergeCell ref="M21:M28"/>
    <mergeCell ref="N21:N28"/>
    <mergeCell ref="O21:O28"/>
    <mergeCell ref="P21:P28"/>
    <mergeCell ref="Q21:Q28"/>
    <mergeCell ref="R21:R28"/>
    <mergeCell ref="A16:A20"/>
    <mergeCell ref="B16:B20"/>
    <mergeCell ref="L29:L32"/>
    <mergeCell ref="M29:M32"/>
    <mergeCell ref="N29:N32"/>
    <mergeCell ref="O29:O32"/>
    <mergeCell ref="P29:P32"/>
    <mergeCell ref="Q29:Q32"/>
    <mergeCell ref="R29:R32"/>
    <mergeCell ref="A29:A32"/>
    <mergeCell ref="B29:B32"/>
    <mergeCell ref="C29:C32"/>
    <mergeCell ref="D29:D32"/>
    <mergeCell ref="E29:E32"/>
    <mergeCell ref="F29:F32"/>
    <mergeCell ref="G29:G32"/>
    <mergeCell ref="J29:J32"/>
    <mergeCell ref="K29:K32"/>
    <mergeCell ref="A33:A35"/>
    <mergeCell ref="B33:B35"/>
    <mergeCell ref="C33:C35"/>
    <mergeCell ref="D33:D35"/>
    <mergeCell ref="E33:E35"/>
    <mergeCell ref="F33:F35"/>
    <mergeCell ref="G33:G35"/>
    <mergeCell ref="J33:J35"/>
    <mergeCell ref="K33:K35"/>
    <mergeCell ref="L33:L35"/>
    <mergeCell ref="M33:M35"/>
    <mergeCell ref="N33:N35"/>
    <mergeCell ref="O33:O35"/>
    <mergeCell ref="P33:P35"/>
    <mergeCell ref="Q33:Q35"/>
    <mergeCell ref="R33:R35"/>
    <mergeCell ref="H34:H35"/>
    <mergeCell ref="I34:I35"/>
    <mergeCell ref="R38:R39"/>
    <mergeCell ref="A36:A37"/>
    <mergeCell ref="B36:B37"/>
    <mergeCell ref="C36:C37"/>
    <mergeCell ref="D36:D37"/>
    <mergeCell ref="E36:E37"/>
    <mergeCell ref="F36:F37"/>
    <mergeCell ref="G36:G37"/>
    <mergeCell ref="J36:J37"/>
    <mergeCell ref="K36:K37"/>
    <mergeCell ref="L36:L37"/>
    <mergeCell ref="M36:M37"/>
    <mergeCell ref="N36:N37"/>
    <mergeCell ref="O36:O37"/>
    <mergeCell ref="P36:P37"/>
    <mergeCell ref="Q36:Q37"/>
    <mergeCell ref="R36:R37"/>
    <mergeCell ref="A38:A39"/>
    <mergeCell ref="M40:M45"/>
    <mergeCell ref="N40:N45"/>
    <mergeCell ref="O40:O45"/>
    <mergeCell ref="P40:P45"/>
    <mergeCell ref="Q40:Q45"/>
    <mergeCell ref="R40:R45"/>
    <mergeCell ref="H47:H50"/>
    <mergeCell ref="I47:I50"/>
    <mergeCell ref="B38:B39"/>
    <mergeCell ref="C38:C39"/>
    <mergeCell ref="D38:D39"/>
    <mergeCell ref="E38:E39"/>
    <mergeCell ref="F38:F39"/>
    <mergeCell ref="G38:G39"/>
    <mergeCell ref="J38:J39"/>
    <mergeCell ref="K38:K39"/>
    <mergeCell ref="J40:J45"/>
    <mergeCell ref="K40:K45"/>
    <mergeCell ref="L38:L39"/>
    <mergeCell ref="M38:M39"/>
    <mergeCell ref="N38:N39"/>
    <mergeCell ref="O38:O39"/>
    <mergeCell ref="P38:P39"/>
    <mergeCell ref="Q38:Q39"/>
    <mergeCell ref="A40:A45"/>
    <mergeCell ref="B40:B45"/>
    <mergeCell ref="C40:C45"/>
    <mergeCell ref="D40:D45"/>
    <mergeCell ref="E40:E45"/>
    <mergeCell ref="F40:F45"/>
    <mergeCell ref="G40:G45"/>
    <mergeCell ref="K51:K56"/>
    <mergeCell ref="L51:L56"/>
    <mergeCell ref="L40:L45"/>
    <mergeCell ref="M51:M56"/>
    <mergeCell ref="N51:N56"/>
    <mergeCell ref="O51:O56"/>
    <mergeCell ref="P51:P56"/>
    <mergeCell ref="Q51:Q56"/>
    <mergeCell ref="R51:R56"/>
    <mergeCell ref="A46:A50"/>
    <mergeCell ref="B46:B50"/>
    <mergeCell ref="C46:C50"/>
    <mergeCell ref="D46:D50"/>
    <mergeCell ref="E46:E50"/>
    <mergeCell ref="F46:F50"/>
    <mergeCell ref="G46:G50"/>
    <mergeCell ref="J46:J50"/>
    <mergeCell ref="K46:K50"/>
    <mergeCell ref="L46:L50"/>
    <mergeCell ref="M46:M50"/>
    <mergeCell ref="N46:N50"/>
    <mergeCell ref="O46:O50"/>
    <mergeCell ref="P46:P50"/>
    <mergeCell ref="Q46:Q50"/>
    <mergeCell ref="R46:R50"/>
    <mergeCell ref="I58:I60"/>
    <mergeCell ref="A51:A56"/>
    <mergeCell ref="B51:B56"/>
    <mergeCell ref="C51:C56"/>
    <mergeCell ref="D51:D56"/>
    <mergeCell ref="E51:E56"/>
    <mergeCell ref="F51:F56"/>
    <mergeCell ref="G51:G56"/>
    <mergeCell ref="J51:J56"/>
    <mergeCell ref="L61:L64"/>
    <mergeCell ref="M61:M64"/>
    <mergeCell ref="N61:N64"/>
    <mergeCell ref="O61:O64"/>
    <mergeCell ref="P61:P64"/>
    <mergeCell ref="Q61:Q64"/>
    <mergeCell ref="R61:R64"/>
    <mergeCell ref="A57:A60"/>
    <mergeCell ref="B57:B60"/>
    <mergeCell ref="C57:C60"/>
    <mergeCell ref="D57:D60"/>
    <mergeCell ref="E57:E60"/>
    <mergeCell ref="F57:F60"/>
    <mergeCell ref="G57:G60"/>
    <mergeCell ref="J57:J60"/>
    <mergeCell ref="K57:K60"/>
    <mergeCell ref="L57:L60"/>
    <mergeCell ref="M57:M60"/>
    <mergeCell ref="N57:N60"/>
    <mergeCell ref="O57:O60"/>
    <mergeCell ref="P57:P60"/>
    <mergeCell ref="Q57:Q60"/>
    <mergeCell ref="R57:R60"/>
    <mergeCell ref="H58:H60"/>
    <mergeCell ref="A61:A64"/>
    <mergeCell ref="B61:B64"/>
    <mergeCell ref="C61:C64"/>
    <mergeCell ref="D61:D64"/>
    <mergeCell ref="E61:E64"/>
    <mergeCell ref="F61:F64"/>
    <mergeCell ref="G61:G64"/>
    <mergeCell ref="J61:J64"/>
    <mergeCell ref="K61:K64"/>
    <mergeCell ref="M70:M76"/>
    <mergeCell ref="N70:N76"/>
    <mergeCell ref="O70:O76"/>
    <mergeCell ref="P70:P76"/>
    <mergeCell ref="Q70:Q76"/>
    <mergeCell ref="R70:R76"/>
    <mergeCell ref="A65:A69"/>
    <mergeCell ref="B65:B69"/>
    <mergeCell ref="C65:C69"/>
    <mergeCell ref="D65:D69"/>
    <mergeCell ref="E65:E69"/>
    <mergeCell ref="F65:F69"/>
    <mergeCell ref="G65:G69"/>
    <mergeCell ref="J65:J69"/>
    <mergeCell ref="K65:K69"/>
    <mergeCell ref="L65:L69"/>
    <mergeCell ref="M65:M69"/>
    <mergeCell ref="N65:N69"/>
    <mergeCell ref="O65:O69"/>
    <mergeCell ref="P65:P69"/>
    <mergeCell ref="Q65:Q69"/>
    <mergeCell ref="R65:R69"/>
    <mergeCell ref="A70:A76"/>
    <mergeCell ref="B70:B76"/>
    <mergeCell ref="C70:C76"/>
    <mergeCell ref="D70:D76"/>
    <mergeCell ref="E70:E76"/>
    <mergeCell ref="F70:F76"/>
    <mergeCell ref="G70:G76"/>
    <mergeCell ref="J70:J76"/>
    <mergeCell ref="K70:K76"/>
    <mergeCell ref="L84:L91"/>
    <mergeCell ref="C84:C91"/>
    <mergeCell ref="D84:D91"/>
    <mergeCell ref="E84:E91"/>
    <mergeCell ref="F84:F91"/>
    <mergeCell ref="G84:G91"/>
    <mergeCell ref="J84:J91"/>
    <mergeCell ref="K84:K91"/>
    <mergeCell ref="L70:L76"/>
    <mergeCell ref="M84:M91"/>
    <mergeCell ref="N84:N91"/>
    <mergeCell ref="O84:O91"/>
    <mergeCell ref="P84:P91"/>
    <mergeCell ref="Q84:Q91"/>
    <mergeCell ref="R84:R91"/>
    <mergeCell ref="A77:A83"/>
    <mergeCell ref="B77:B83"/>
    <mergeCell ref="C77:C83"/>
    <mergeCell ref="D77:D83"/>
    <mergeCell ref="E77:E83"/>
    <mergeCell ref="F77:F83"/>
    <mergeCell ref="G77:G83"/>
    <mergeCell ref="J77:J83"/>
    <mergeCell ref="K77:K83"/>
    <mergeCell ref="L77:L83"/>
    <mergeCell ref="M77:M83"/>
    <mergeCell ref="N77:N83"/>
    <mergeCell ref="O77:O83"/>
    <mergeCell ref="P77:P83"/>
    <mergeCell ref="Q77:Q83"/>
    <mergeCell ref="R77:R83"/>
    <mergeCell ref="A84:A91"/>
    <mergeCell ref="B84:B91"/>
    <mergeCell ref="M94:M95"/>
    <mergeCell ref="N94:N95"/>
    <mergeCell ref="O94:O95"/>
    <mergeCell ref="P94:P95"/>
    <mergeCell ref="Q94:Q95"/>
    <mergeCell ref="R94:R95"/>
    <mergeCell ref="A92:A93"/>
    <mergeCell ref="B92:B93"/>
    <mergeCell ref="C92:C93"/>
    <mergeCell ref="D92:D93"/>
    <mergeCell ref="E92:E93"/>
    <mergeCell ref="F92:F93"/>
    <mergeCell ref="G92:G93"/>
    <mergeCell ref="J92:J93"/>
    <mergeCell ref="K92:K93"/>
    <mergeCell ref="L92:L93"/>
    <mergeCell ref="M92:M93"/>
    <mergeCell ref="N92:N93"/>
    <mergeCell ref="O92:O93"/>
    <mergeCell ref="P92:P93"/>
    <mergeCell ref="Q92:Q93"/>
    <mergeCell ref="R92:R93"/>
    <mergeCell ref="A94:A95"/>
    <mergeCell ref="B94:B95"/>
    <mergeCell ref="C94:C95"/>
    <mergeCell ref="D94:D95"/>
    <mergeCell ref="E94:E95"/>
    <mergeCell ref="F94:F95"/>
    <mergeCell ref="G94:G95"/>
    <mergeCell ref="J94:J95"/>
    <mergeCell ref="K94:K95"/>
    <mergeCell ref="L99:L101"/>
    <mergeCell ref="C99:C101"/>
    <mergeCell ref="D99:D101"/>
    <mergeCell ref="E99:E101"/>
    <mergeCell ref="F99:F101"/>
    <mergeCell ref="G99:G101"/>
    <mergeCell ref="J99:J101"/>
    <mergeCell ref="K99:K101"/>
    <mergeCell ref="L94:L95"/>
    <mergeCell ref="M99:M101"/>
    <mergeCell ref="N99:N101"/>
    <mergeCell ref="O99:O101"/>
    <mergeCell ref="P99:P101"/>
    <mergeCell ref="Q99:Q101"/>
    <mergeCell ref="R99:R101"/>
    <mergeCell ref="A96:A98"/>
    <mergeCell ref="B96:B98"/>
    <mergeCell ref="C96:C98"/>
    <mergeCell ref="D96:D98"/>
    <mergeCell ref="E96:E98"/>
    <mergeCell ref="F96:F98"/>
    <mergeCell ref="G96:G98"/>
    <mergeCell ref="J96:J98"/>
    <mergeCell ref="K96:K98"/>
    <mergeCell ref="L96:L98"/>
    <mergeCell ref="M96:M98"/>
    <mergeCell ref="N96:N98"/>
    <mergeCell ref="O96:O98"/>
    <mergeCell ref="P96:P98"/>
    <mergeCell ref="Q96:Q98"/>
    <mergeCell ref="R96:R98"/>
    <mergeCell ref="A99:A101"/>
    <mergeCell ref="B99:B101"/>
    <mergeCell ref="M104:M105"/>
    <mergeCell ref="N104:N105"/>
    <mergeCell ref="O104:O105"/>
    <mergeCell ref="P104:P105"/>
    <mergeCell ref="Q104:Q105"/>
    <mergeCell ref="R104:R105"/>
    <mergeCell ref="A102:A103"/>
    <mergeCell ref="B102:B103"/>
    <mergeCell ref="C102:C103"/>
    <mergeCell ref="D102:D103"/>
    <mergeCell ref="E102:E103"/>
    <mergeCell ref="F102:F103"/>
    <mergeCell ref="G102:G103"/>
    <mergeCell ref="J102:J103"/>
    <mergeCell ref="K102:K103"/>
    <mergeCell ref="L102:L103"/>
    <mergeCell ref="M102:M103"/>
    <mergeCell ref="N102:N103"/>
    <mergeCell ref="O102:O103"/>
    <mergeCell ref="P102:P103"/>
    <mergeCell ref="Q102:Q103"/>
    <mergeCell ref="R102:R103"/>
    <mergeCell ref="A104:A105"/>
    <mergeCell ref="B104:B105"/>
    <mergeCell ref="C104:C105"/>
    <mergeCell ref="D104:D105"/>
    <mergeCell ref="E104:E105"/>
    <mergeCell ref="F104:F105"/>
    <mergeCell ref="G104:G105"/>
    <mergeCell ref="J104:J105"/>
    <mergeCell ref="K104:K105"/>
    <mergeCell ref="L108:L113"/>
    <mergeCell ref="C108:C113"/>
    <mergeCell ref="D108:D113"/>
    <mergeCell ref="E108:E113"/>
    <mergeCell ref="F108:F113"/>
    <mergeCell ref="G108:G113"/>
    <mergeCell ref="J108:J113"/>
    <mergeCell ref="K108:K113"/>
    <mergeCell ref="L104:L105"/>
    <mergeCell ref="M108:M113"/>
    <mergeCell ref="N108:N113"/>
    <mergeCell ref="O108:O113"/>
    <mergeCell ref="P108:P113"/>
    <mergeCell ref="Q108:Q113"/>
    <mergeCell ref="R108:R113"/>
    <mergeCell ref="A106:A107"/>
    <mergeCell ref="B106:B107"/>
    <mergeCell ref="C106:C107"/>
    <mergeCell ref="D106:D107"/>
    <mergeCell ref="E106:E107"/>
    <mergeCell ref="F106:F107"/>
    <mergeCell ref="G106:G107"/>
    <mergeCell ref="J106:J107"/>
    <mergeCell ref="K106:K107"/>
    <mergeCell ref="L106:L107"/>
    <mergeCell ref="M106:M107"/>
    <mergeCell ref="N106:N107"/>
    <mergeCell ref="O106:O107"/>
    <mergeCell ref="P106:P107"/>
    <mergeCell ref="Q106:Q107"/>
    <mergeCell ref="R106:R107"/>
    <mergeCell ref="A108:A113"/>
    <mergeCell ref="B108:B113"/>
    <mergeCell ref="Q118:Q126"/>
    <mergeCell ref="R118:R126"/>
    <mergeCell ref="A114:A117"/>
    <mergeCell ref="B114:B117"/>
    <mergeCell ref="C114:C117"/>
    <mergeCell ref="D114:D117"/>
    <mergeCell ref="E114:E117"/>
    <mergeCell ref="F114:F117"/>
    <mergeCell ref="G114:G117"/>
    <mergeCell ref="J114:J117"/>
    <mergeCell ref="K114:K117"/>
    <mergeCell ref="L114:L117"/>
    <mergeCell ref="M114:M117"/>
    <mergeCell ref="N114:N117"/>
    <mergeCell ref="O114:O117"/>
    <mergeCell ref="P114:P117"/>
    <mergeCell ref="Q114:Q117"/>
    <mergeCell ref="R114:R117"/>
    <mergeCell ref="A118:A126"/>
    <mergeCell ref="B118:B126"/>
    <mergeCell ref="C118:C126"/>
    <mergeCell ref="D118:D126"/>
    <mergeCell ref="E118:E126"/>
    <mergeCell ref="F118:F126"/>
    <mergeCell ref="G118:G126"/>
    <mergeCell ref="J118:J126"/>
    <mergeCell ref="K118:K126"/>
    <mergeCell ref="P129:P131"/>
    <mergeCell ref="L118:L126"/>
    <mergeCell ref="M118:M126"/>
    <mergeCell ref="N118:N126"/>
    <mergeCell ref="O118:O126"/>
    <mergeCell ref="P118:P126"/>
    <mergeCell ref="Q129:Q131"/>
    <mergeCell ref="R129:R131"/>
    <mergeCell ref="A127:A128"/>
    <mergeCell ref="B127:B128"/>
    <mergeCell ref="C127:C128"/>
    <mergeCell ref="D127:D128"/>
    <mergeCell ref="E127:E128"/>
    <mergeCell ref="F127:F128"/>
    <mergeCell ref="G127:G128"/>
    <mergeCell ref="J127:J128"/>
    <mergeCell ref="K127:K128"/>
    <mergeCell ref="L127:L128"/>
    <mergeCell ref="M127:M128"/>
    <mergeCell ref="N127:N128"/>
    <mergeCell ref="O127:O128"/>
    <mergeCell ref="P127:P128"/>
    <mergeCell ref="Q127:Q128"/>
    <mergeCell ref="R127:R128"/>
    <mergeCell ref="L133:L135"/>
    <mergeCell ref="M133:O133"/>
    <mergeCell ref="M134:M135"/>
    <mergeCell ref="N134:O134"/>
    <mergeCell ref="A129:A131"/>
    <mergeCell ref="B129:B131"/>
    <mergeCell ref="C129:C131"/>
    <mergeCell ref="D129:D131"/>
    <mergeCell ref="E129:E131"/>
    <mergeCell ref="F129:F131"/>
    <mergeCell ref="G129:G131"/>
    <mergeCell ref="J129:J131"/>
    <mergeCell ref="K129:K131"/>
    <mergeCell ref="L129:L131"/>
    <mergeCell ref="M129:M131"/>
    <mergeCell ref="N129:N131"/>
    <mergeCell ref="O129:O13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40"/>
  <sheetViews>
    <sheetView topLeftCell="A32" zoomScale="70" zoomScaleNormal="70" workbookViewId="0">
      <selection activeCell="A37" sqref="A37"/>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45.2851562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6" t="s">
        <v>3570</v>
      </c>
    </row>
    <row r="4" spans="1:19" s="8" customFormat="1" ht="59.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19" s="8" customFormat="1" x14ac:dyDescent="0.2">
      <c r="A5" s="407"/>
      <c r="B5" s="405"/>
      <c r="C5" s="405"/>
      <c r="D5" s="405"/>
      <c r="E5" s="407"/>
      <c r="F5" s="407"/>
      <c r="G5" s="407"/>
      <c r="H5" s="86" t="s">
        <v>15</v>
      </c>
      <c r="I5" s="86" t="s">
        <v>16</v>
      </c>
      <c r="J5" s="407"/>
      <c r="K5" s="88">
        <v>2020</v>
      </c>
      <c r="L5" s="88">
        <v>2021</v>
      </c>
      <c r="M5" s="90">
        <v>2020</v>
      </c>
      <c r="N5" s="90">
        <v>2021</v>
      </c>
      <c r="O5" s="90">
        <v>2020</v>
      </c>
      <c r="P5" s="90">
        <v>2021</v>
      </c>
      <c r="Q5" s="407"/>
      <c r="R5" s="405"/>
      <c r="S5" s="7"/>
    </row>
    <row r="6" spans="1:19" s="8" customFormat="1" x14ac:dyDescent="0.2">
      <c r="A6" s="87" t="s">
        <v>17</v>
      </c>
      <c r="B6" s="86" t="s">
        <v>18</v>
      </c>
      <c r="C6" s="86" t="s">
        <v>19</v>
      </c>
      <c r="D6" s="86" t="s">
        <v>20</v>
      </c>
      <c r="E6" s="87" t="s">
        <v>21</v>
      </c>
      <c r="F6" s="87" t="s">
        <v>22</v>
      </c>
      <c r="G6" s="87" t="s">
        <v>23</v>
      </c>
      <c r="H6" s="86" t="s">
        <v>24</v>
      </c>
      <c r="I6" s="86" t="s">
        <v>25</v>
      </c>
      <c r="J6" s="87" t="s">
        <v>26</v>
      </c>
      <c r="K6" s="88" t="s">
        <v>27</v>
      </c>
      <c r="L6" s="88" t="s">
        <v>28</v>
      </c>
      <c r="M6" s="89" t="s">
        <v>29</v>
      </c>
      <c r="N6" s="89" t="s">
        <v>30</v>
      </c>
      <c r="O6" s="89" t="s">
        <v>31</v>
      </c>
      <c r="P6" s="89" t="s">
        <v>32</v>
      </c>
      <c r="Q6" s="87" t="s">
        <v>33</v>
      </c>
      <c r="R6" s="86" t="s">
        <v>34</v>
      </c>
      <c r="S6" s="7"/>
    </row>
    <row r="7" spans="1:19" s="3" customFormat="1" ht="60" x14ac:dyDescent="0.25">
      <c r="A7" s="109">
        <v>1</v>
      </c>
      <c r="B7" s="132">
        <v>1</v>
      </c>
      <c r="C7" s="132">
        <v>1</v>
      </c>
      <c r="D7" s="132">
        <v>6</v>
      </c>
      <c r="E7" s="132" t="s">
        <v>709</v>
      </c>
      <c r="F7" s="132" t="s">
        <v>710</v>
      </c>
      <c r="G7" s="132" t="s">
        <v>711</v>
      </c>
      <c r="H7" s="107" t="s">
        <v>712</v>
      </c>
      <c r="I7" s="113" t="s">
        <v>713</v>
      </c>
      <c r="J7" s="132" t="s">
        <v>714</v>
      </c>
      <c r="K7" s="110" t="s">
        <v>43</v>
      </c>
      <c r="L7" s="110"/>
      <c r="M7" s="114">
        <v>25472</v>
      </c>
      <c r="N7" s="109"/>
      <c r="O7" s="114">
        <v>17502</v>
      </c>
      <c r="P7" s="114"/>
      <c r="Q7" s="132" t="s">
        <v>715</v>
      </c>
      <c r="R7" s="132" t="s">
        <v>716</v>
      </c>
      <c r="S7" s="14"/>
    </row>
    <row r="8" spans="1:19" ht="262.5" customHeight="1" x14ac:dyDescent="0.25">
      <c r="A8" s="109">
        <v>2</v>
      </c>
      <c r="B8" s="109">
        <v>6</v>
      </c>
      <c r="C8" s="109">
        <v>5</v>
      </c>
      <c r="D8" s="107">
        <v>11</v>
      </c>
      <c r="E8" s="107" t="s">
        <v>717</v>
      </c>
      <c r="F8" s="107" t="s">
        <v>718</v>
      </c>
      <c r="G8" s="107" t="s">
        <v>719</v>
      </c>
      <c r="H8" s="107" t="s">
        <v>720</v>
      </c>
      <c r="I8" s="113" t="s">
        <v>1268</v>
      </c>
      <c r="J8" s="107" t="s">
        <v>721</v>
      </c>
      <c r="K8" s="110" t="s">
        <v>54</v>
      </c>
      <c r="L8" s="110"/>
      <c r="M8" s="114">
        <v>31909.7</v>
      </c>
      <c r="N8" s="109"/>
      <c r="O8" s="114">
        <v>14773.55</v>
      </c>
      <c r="P8" s="114"/>
      <c r="Q8" s="107" t="s">
        <v>722</v>
      </c>
      <c r="R8" s="107" t="s">
        <v>723</v>
      </c>
      <c r="S8" s="27"/>
    </row>
    <row r="9" spans="1:19" ht="105" x14ac:dyDescent="0.25">
      <c r="A9" s="109">
        <v>3</v>
      </c>
      <c r="B9" s="109">
        <v>4</v>
      </c>
      <c r="C9" s="109">
        <v>1</v>
      </c>
      <c r="D9" s="107">
        <v>13</v>
      </c>
      <c r="E9" s="107" t="s">
        <v>726</v>
      </c>
      <c r="F9" s="107" t="s">
        <v>727</v>
      </c>
      <c r="G9" s="107" t="s">
        <v>146</v>
      </c>
      <c r="H9" s="107" t="s">
        <v>1269</v>
      </c>
      <c r="I9" s="113" t="s">
        <v>1270</v>
      </c>
      <c r="J9" s="107" t="s">
        <v>728</v>
      </c>
      <c r="K9" s="110" t="s">
        <v>58</v>
      </c>
      <c r="L9" s="110"/>
      <c r="M9" s="114">
        <v>8136</v>
      </c>
      <c r="N9" s="109"/>
      <c r="O9" s="114">
        <v>5806</v>
      </c>
      <c r="P9" s="114"/>
      <c r="Q9" s="107" t="s">
        <v>729</v>
      </c>
      <c r="R9" s="107" t="s">
        <v>730</v>
      </c>
    </row>
    <row r="10" spans="1:19" ht="165" x14ac:dyDescent="0.25">
      <c r="A10" s="107">
        <v>4</v>
      </c>
      <c r="B10" s="107">
        <v>6</v>
      </c>
      <c r="C10" s="107">
        <v>1</v>
      </c>
      <c r="D10" s="107">
        <v>13</v>
      </c>
      <c r="E10" s="133" t="s">
        <v>731</v>
      </c>
      <c r="F10" s="107" t="s">
        <v>732</v>
      </c>
      <c r="G10" s="107" t="s">
        <v>733</v>
      </c>
      <c r="H10" s="107" t="s">
        <v>734</v>
      </c>
      <c r="I10" s="109" t="s">
        <v>1271</v>
      </c>
      <c r="J10" s="107" t="s">
        <v>735</v>
      </c>
      <c r="K10" s="109" t="s">
        <v>58</v>
      </c>
      <c r="L10" s="110"/>
      <c r="M10" s="111">
        <v>3492</v>
      </c>
      <c r="N10" s="112"/>
      <c r="O10" s="111">
        <v>3492</v>
      </c>
      <c r="P10" s="112"/>
      <c r="Q10" s="107" t="s">
        <v>736</v>
      </c>
      <c r="R10" s="107" t="s">
        <v>737</v>
      </c>
    </row>
    <row r="11" spans="1:19" ht="409.5" x14ac:dyDescent="0.25">
      <c r="A11" s="109">
        <v>5</v>
      </c>
      <c r="B11" s="109">
        <v>1</v>
      </c>
      <c r="C11" s="109">
        <v>1</v>
      </c>
      <c r="D11" s="107">
        <v>6</v>
      </c>
      <c r="E11" s="107" t="s">
        <v>738</v>
      </c>
      <c r="F11" s="107" t="s">
        <v>739</v>
      </c>
      <c r="G11" s="107" t="s">
        <v>740</v>
      </c>
      <c r="H11" s="107" t="s">
        <v>741</v>
      </c>
      <c r="I11" s="113" t="s">
        <v>1272</v>
      </c>
      <c r="J11" s="107" t="s">
        <v>742</v>
      </c>
      <c r="K11" s="110" t="s">
        <v>58</v>
      </c>
      <c r="L11" s="110"/>
      <c r="M11" s="114">
        <v>77027.8</v>
      </c>
      <c r="N11" s="109"/>
      <c r="O11" s="114">
        <v>56027.8</v>
      </c>
      <c r="P11" s="114"/>
      <c r="Q11" s="107" t="s">
        <v>736</v>
      </c>
      <c r="R11" s="107" t="s">
        <v>737</v>
      </c>
    </row>
    <row r="12" spans="1:19" ht="105" x14ac:dyDescent="0.25">
      <c r="A12" s="107">
        <v>6</v>
      </c>
      <c r="B12" s="107">
        <v>6</v>
      </c>
      <c r="C12" s="107" t="s">
        <v>499</v>
      </c>
      <c r="D12" s="107">
        <v>13</v>
      </c>
      <c r="E12" s="134" t="s">
        <v>743</v>
      </c>
      <c r="F12" s="107" t="s">
        <v>744</v>
      </c>
      <c r="G12" s="107" t="s">
        <v>641</v>
      </c>
      <c r="H12" s="107" t="s">
        <v>745</v>
      </c>
      <c r="I12" s="109" t="s">
        <v>746</v>
      </c>
      <c r="J12" s="107" t="s">
        <v>747</v>
      </c>
      <c r="K12" s="109" t="s">
        <v>268</v>
      </c>
      <c r="L12" s="110"/>
      <c r="M12" s="111">
        <v>35699.379999999997</v>
      </c>
      <c r="N12" s="112"/>
      <c r="O12" s="111">
        <v>32193.599999999999</v>
      </c>
      <c r="P12" s="112"/>
      <c r="Q12" s="107" t="s">
        <v>228</v>
      </c>
      <c r="R12" s="107" t="s">
        <v>748</v>
      </c>
    </row>
    <row r="13" spans="1:19" ht="85.5" x14ac:dyDescent="0.25">
      <c r="A13" s="107">
        <v>7</v>
      </c>
      <c r="B13" s="107">
        <v>1</v>
      </c>
      <c r="C13" s="107">
        <v>1</v>
      </c>
      <c r="D13" s="107">
        <v>6</v>
      </c>
      <c r="E13" s="107" t="s">
        <v>750</v>
      </c>
      <c r="F13" s="107" t="s">
        <v>751</v>
      </c>
      <c r="G13" s="107" t="s">
        <v>641</v>
      </c>
      <c r="H13" s="107" t="s">
        <v>745</v>
      </c>
      <c r="I13" s="109" t="s">
        <v>752</v>
      </c>
      <c r="J13" s="134" t="s">
        <v>753</v>
      </c>
      <c r="K13" s="109" t="s">
        <v>58</v>
      </c>
      <c r="L13" s="110"/>
      <c r="M13" s="111">
        <v>37816.870000000003</v>
      </c>
      <c r="N13" s="112"/>
      <c r="O13" s="111">
        <v>32916.870000000003</v>
      </c>
      <c r="P13" s="112"/>
      <c r="Q13" s="107" t="s">
        <v>754</v>
      </c>
      <c r="R13" s="107" t="s">
        <v>755</v>
      </c>
    </row>
    <row r="14" spans="1:19" ht="90" x14ac:dyDescent="0.25">
      <c r="A14" s="109">
        <v>8</v>
      </c>
      <c r="B14" s="109">
        <v>6</v>
      </c>
      <c r="C14" s="109">
        <v>5</v>
      </c>
      <c r="D14" s="107">
        <v>11</v>
      </c>
      <c r="E14" s="107" t="s">
        <v>756</v>
      </c>
      <c r="F14" s="107" t="s">
        <v>757</v>
      </c>
      <c r="G14" s="107" t="s">
        <v>758</v>
      </c>
      <c r="H14" s="107" t="s">
        <v>759</v>
      </c>
      <c r="I14" s="113" t="s">
        <v>1273</v>
      </c>
      <c r="J14" s="107" t="s">
        <v>760</v>
      </c>
      <c r="K14" s="110" t="s">
        <v>58</v>
      </c>
      <c r="L14" s="110"/>
      <c r="M14" s="114">
        <v>54800</v>
      </c>
      <c r="N14" s="109"/>
      <c r="O14" s="114">
        <v>49200</v>
      </c>
      <c r="P14" s="114"/>
      <c r="Q14" s="134" t="s">
        <v>761</v>
      </c>
      <c r="R14" s="107" t="s">
        <v>762</v>
      </c>
    </row>
    <row r="15" spans="1:19" s="3" customFormat="1" ht="173.25" x14ac:dyDescent="0.25">
      <c r="A15" s="240">
        <v>9</v>
      </c>
      <c r="B15" s="240">
        <v>6</v>
      </c>
      <c r="C15" s="240">
        <v>5</v>
      </c>
      <c r="D15" s="240">
        <v>4</v>
      </c>
      <c r="E15" s="240" t="s">
        <v>2164</v>
      </c>
      <c r="F15" s="240" t="s">
        <v>2165</v>
      </c>
      <c r="G15" s="240" t="s">
        <v>632</v>
      </c>
      <c r="H15" s="240" t="s">
        <v>2166</v>
      </c>
      <c r="I15" s="120" t="s">
        <v>2167</v>
      </c>
      <c r="J15" s="240" t="s">
        <v>2168</v>
      </c>
      <c r="K15" s="242"/>
      <c r="L15" s="242" t="s">
        <v>58</v>
      </c>
      <c r="M15" s="318"/>
      <c r="N15" s="318">
        <v>25325</v>
      </c>
      <c r="O15" s="318"/>
      <c r="P15" s="318">
        <v>22575</v>
      </c>
      <c r="Q15" s="240" t="s">
        <v>2169</v>
      </c>
      <c r="R15" s="240" t="s">
        <v>2170</v>
      </c>
      <c r="S15" s="14"/>
    </row>
    <row r="16" spans="1:19" ht="157.5" x14ac:dyDescent="0.25">
      <c r="A16" s="240">
        <v>10</v>
      </c>
      <c r="B16" s="240">
        <v>1</v>
      </c>
      <c r="C16" s="240">
        <v>1</v>
      </c>
      <c r="D16" s="240">
        <v>6</v>
      </c>
      <c r="E16" s="240" t="s">
        <v>2171</v>
      </c>
      <c r="F16" s="240" t="s">
        <v>2172</v>
      </c>
      <c r="G16" s="240" t="s">
        <v>725</v>
      </c>
      <c r="H16" s="240" t="s">
        <v>2173</v>
      </c>
      <c r="I16" s="120" t="s">
        <v>2174</v>
      </c>
      <c r="J16" s="240" t="s">
        <v>2175</v>
      </c>
      <c r="K16" s="242"/>
      <c r="L16" s="242" t="s">
        <v>58</v>
      </c>
      <c r="M16" s="318"/>
      <c r="N16" s="318">
        <v>28984.27</v>
      </c>
      <c r="O16" s="318"/>
      <c r="P16" s="318">
        <v>24084.27</v>
      </c>
      <c r="Q16" s="240" t="s">
        <v>754</v>
      </c>
      <c r="R16" s="240" t="s">
        <v>2176</v>
      </c>
    </row>
    <row r="17" spans="1:18" ht="141.75" x14ac:dyDescent="0.25">
      <c r="A17" s="240">
        <v>11</v>
      </c>
      <c r="B17" s="240">
        <v>6</v>
      </c>
      <c r="C17" s="240">
        <v>1</v>
      </c>
      <c r="D17" s="240">
        <v>6</v>
      </c>
      <c r="E17" s="240" t="s">
        <v>2177</v>
      </c>
      <c r="F17" s="240" t="s">
        <v>2178</v>
      </c>
      <c r="G17" s="240" t="s">
        <v>2179</v>
      </c>
      <c r="H17" s="240" t="s">
        <v>2180</v>
      </c>
      <c r="I17" s="120" t="s">
        <v>2181</v>
      </c>
      <c r="J17" s="240" t="s">
        <v>2182</v>
      </c>
      <c r="K17" s="242"/>
      <c r="L17" s="242" t="s">
        <v>58</v>
      </c>
      <c r="M17" s="318"/>
      <c r="N17" s="318">
        <v>30264.66</v>
      </c>
      <c r="O17" s="318"/>
      <c r="P17" s="318">
        <v>27306.66</v>
      </c>
      <c r="Q17" s="240" t="s">
        <v>2183</v>
      </c>
      <c r="R17" s="240" t="s">
        <v>2184</v>
      </c>
    </row>
    <row r="18" spans="1:18" ht="141.75" x14ac:dyDescent="0.25">
      <c r="A18" s="555">
        <v>12</v>
      </c>
      <c r="B18" s="555">
        <v>1</v>
      </c>
      <c r="C18" s="555">
        <v>1</v>
      </c>
      <c r="D18" s="555">
        <v>6</v>
      </c>
      <c r="E18" s="555" t="s">
        <v>2185</v>
      </c>
      <c r="F18" s="555" t="s">
        <v>2186</v>
      </c>
      <c r="G18" s="240" t="s">
        <v>860</v>
      </c>
      <c r="H18" s="240" t="s">
        <v>2187</v>
      </c>
      <c r="I18" s="240" t="s">
        <v>2188</v>
      </c>
      <c r="J18" s="555" t="s">
        <v>2189</v>
      </c>
      <c r="K18" s="555"/>
      <c r="L18" s="563" t="s">
        <v>58</v>
      </c>
      <c r="M18" s="671"/>
      <c r="N18" s="671">
        <v>128224.82</v>
      </c>
      <c r="O18" s="671"/>
      <c r="P18" s="671">
        <v>100144.82</v>
      </c>
      <c r="Q18" s="555" t="s">
        <v>736</v>
      </c>
      <c r="R18" s="555" t="s">
        <v>2190</v>
      </c>
    </row>
    <row r="19" spans="1:18" ht="157.5" x14ac:dyDescent="0.25">
      <c r="A19" s="555"/>
      <c r="B19" s="555"/>
      <c r="C19" s="555"/>
      <c r="D19" s="555"/>
      <c r="E19" s="555"/>
      <c r="F19" s="555"/>
      <c r="G19" s="240" t="s">
        <v>899</v>
      </c>
      <c r="H19" s="240" t="s">
        <v>2191</v>
      </c>
      <c r="I19" s="240" t="s">
        <v>2192</v>
      </c>
      <c r="J19" s="555"/>
      <c r="K19" s="555"/>
      <c r="L19" s="563"/>
      <c r="M19" s="671"/>
      <c r="N19" s="671"/>
      <c r="O19" s="671"/>
      <c r="P19" s="671"/>
      <c r="Q19" s="555"/>
      <c r="R19" s="555"/>
    </row>
    <row r="20" spans="1:18" ht="157.5" x14ac:dyDescent="0.25">
      <c r="A20" s="555"/>
      <c r="B20" s="555"/>
      <c r="C20" s="555"/>
      <c r="D20" s="555"/>
      <c r="E20" s="555"/>
      <c r="F20" s="555"/>
      <c r="G20" s="240" t="s">
        <v>899</v>
      </c>
      <c r="H20" s="240" t="s">
        <v>2191</v>
      </c>
      <c r="I20" s="240" t="s">
        <v>2193</v>
      </c>
      <c r="J20" s="555"/>
      <c r="K20" s="555"/>
      <c r="L20" s="563"/>
      <c r="M20" s="671"/>
      <c r="N20" s="671"/>
      <c r="O20" s="671"/>
      <c r="P20" s="671"/>
      <c r="Q20" s="555"/>
      <c r="R20" s="555"/>
    </row>
    <row r="21" spans="1:18" ht="94.5" x14ac:dyDescent="0.25">
      <c r="A21" s="240">
        <v>13</v>
      </c>
      <c r="B21" s="240">
        <v>1</v>
      </c>
      <c r="C21" s="240">
        <v>1</v>
      </c>
      <c r="D21" s="240">
        <v>6</v>
      </c>
      <c r="E21" s="240" t="s">
        <v>2194</v>
      </c>
      <c r="F21" s="240" t="s">
        <v>2195</v>
      </c>
      <c r="G21" s="240" t="s">
        <v>2196</v>
      </c>
      <c r="H21" s="240" t="s">
        <v>2197</v>
      </c>
      <c r="I21" s="120" t="s">
        <v>713</v>
      </c>
      <c r="J21" s="240" t="s">
        <v>2198</v>
      </c>
      <c r="K21" s="242"/>
      <c r="L21" s="242" t="s">
        <v>43</v>
      </c>
      <c r="M21" s="318"/>
      <c r="N21" s="318">
        <v>26950</v>
      </c>
      <c r="O21" s="318"/>
      <c r="P21" s="318">
        <v>18980</v>
      </c>
      <c r="Q21" s="240" t="s">
        <v>715</v>
      </c>
      <c r="R21" s="240" t="s">
        <v>2199</v>
      </c>
    </row>
    <row r="22" spans="1:18" ht="110.25" x14ac:dyDescent="0.25">
      <c r="A22" s="240">
        <v>14</v>
      </c>
      <c r="B22" s="240">
        <v>6</v>
      </c>
      <c r="C22" s="240">
        <v>1</v>
      </c>
      <c r="D22" s="240">
        <v>6</v>
      </c>
      <c r="E22" s="240" t="s">
        <v>2200</v>
      </c>
      <c r="F22" s="240" t="s">
        <v>2201</v>
      </c>
      <c r="G22" s="240" t="s">
        <v>1845</v>
      </c>
      <c r="H22" s="240" t="s">
        <v>2202</v>
      </c>
      <c r="I22" s="120" t="s">
        <v>2203</v>
      </c>
      <c r="J22" s="240" t="s">
        <v>2204</v>
      </c>
      <c r="K22" s="242"/>
      <c r="L22" s="242" t="s">
        <v>94</v>
      </c>
      <c r="M22" s="318"/>
      <c r="N22" s="318">
        <v>42000.86</v>
      </c>
      <c r="O22" s="318"/>
      <c r="P22" s="318">
        <v>32487.37</v>
      </c>
      <c r="Q22" s="240" t="s">
        <v>2205</v>
      </c>
      <c r="R22" s="240" t="s">
        <v>2206</v>
      </c>
    </row>
    <row r="23" spans="1:18" ht="204.75" x14ac:dyDescent="0.25">
      <c r="A23" s="240">
        <v>15</v>
      </c>
      <c r="B23" s="240">
        <v>6</v>
      </c>
      <c r="C23" s="240">
        <v>1</v>
      </c>
      <c r="D23" s="240">
        <v>6</v>
      </c>
      <c r="E23" s="240" t="s">
        <v>778</v>
      </c>
      <c r="F23" s="240" t="s">
        <v>2207</v>
      </c>
      <c r="G23" s="240" t="s">
        <v>1845</v>
      </c>
      <c r="H23" s="240" t="s">
        <v>2208</v>
      </c>
      <c r="I23" s="120" t="s">
        <v>2209</v>
      </c>
      <c r="J23" s="240" t="s">
        <v>2210</v>
      </c>
      <c r="K23" s="242"/>
      <c r="L23" s="242" t="s">
        <v>54</v>
      </c>
      <c r="M23" s="318"/>
      <c r="N23" s="318">
        <v>56073.5</v>
      </c>
      <c r="O23" s="318"/>
      <c r="P23" s="318">
        <v>56073.5</v>
      </c>
      <c r="Q23" s="240" t="s">
        <v>2211</v>
      </c>
      <c r="R23" s="240" t="s">
        <v>2212</v>
      </c>
    </row>
    <row r="24" spans="1:18" ht="189" x14ac:dyDescent="0.25">
      <c r="A24" s="240">
        <v>16</v>
      </c>
      <c r="B24" s="240">
        <v>3</v>
      </c>
      <c r="C24" s="240">
        <v>1</v>
      </c>
      <c r="D24" s="240">
        <v>9</v>
      </c>
      <c r="E24" s="240" t="s">
        <v>2213</v>
      </c>
      <c r="F24" s="240" t="s">
        <v>2214</v>
      </c>
      <c r="G24" s="240" t="s">
        <v>835</v>
      </c>
      <c r="H24" s="240" t="s">
        <v>2180</v>
      </c>
      <c r="I24" s="120" t="s">
        <v>2215</v>
      </c>
      <c r="J24" s="240" t="s">
        <v>2216</v>
      </c>
      <c r="K24" s="242"/>
      <c r="L24" s="242" t="s">
        <v>54</v>
      </c>
      <c r="M24" s="318"/>
      <c r="N24" s="318">
        <v>87339.22</v>
      </c>
      <c r="O24" s="318"/>
      <c r="P24" s="318">
        <v>79164.22</v>
      </c>
      <c r="Q24" s="240" t="s">
        <v>2217</v>
      </c>
      <c r="R24" s="240" t="s">
        <v>2212</v>
      </c>
    </row>
    <row r="25" spans="1:18" ht="141.75" x14ac:dyDescent="0.25">
      <c r="A25" s="555">
        <v>17</v>
      </c>
      <c r="B25" s="555">
        <v>6</v>
      </c>
      <c r="C25" s="555">
        <v>5</v>
      </c>
      <c r="D25" s="555">
        <v>11</v>
      </c>
      <c r="E25" s="555" t="s">
        <v>2218</v>
      </c>
      <c r="F25" s="555" t="s">
        <v>2219</v>
      </c>
      <c r="G25" s="240" t="s">
        <v>835</v>
      </c>
      <c r="H25" s="240" t="s">
        <v>2180</v>
      </c>
      <c r="I25" s="120" t="s">
        <v>2220</v>
      </c>
      <c r="J25" s="555" t="s">
        <v>2221</v>
      </c>
      <c r="K25" s="563"/>
      <c r="L25" s="563" t="s">
        <v>54</v>
      </c>
      <c r="M25" s="671"/>
      <c r="N25" s="671">
        <v>31585.93</v>
      </c>
      <c r="O25" s="671"/>
      <c r="P25" s="671">
        <v>24843.93</v>
      </c>
      <c r="Q25" s="555" t="s">
        <v>2222</v>
      </c>
      <c r="R25" s="555" t="s">
        <v>2223</v>
      </c>
    </row>
    <row r="26" spans="1:18" ht="94.5" x14ac:dyDescent="0.25">
      <c r="A26" s="555"/>
      <c r="B26" s="555"/>
      <c r="C26" s="555"/>
      <c r="D26" s="555"/>
      <c r="E26" s="555"/>
      <c r="F26" s="555"/>
      <c r="G26" s="240" t="s">
        <v>2224</v>
      </c>
      <c r="H26" s="240" t="s">
        <v>2225</v>
      </c>
      <c r="I26" s="120" t="s">
        <v>2226</v>
      </c>
      <c r="J26" s="555"/>
      <c r="K26" s="563"/>
      <c r="L26" s="563"/>
      <c r="M26" s="671"/>
      <c r="N26" s="671"/>
      <c r="O26" s="671"/>
      <c r="P26" s="671"/>
      <c r="Q26" s="555"/>
      <c r="R26" s="555"/>
    </row>
    <row r="27" spans="1:18" ht="157.5" x14ac:dyDescent="0.25">
      <c r="A27" s="555">
        <v>18</v>
      </c>
      <c r="B27" s="555">
        <v>6</v>
      </c>
      <c r="C27" s="555">
        <v>5</v>
      </c>
      <c r="D27" s="555">
        <v>11</v>
      </c>
      <c r="E27" s="555" t="s">
        <v>2227</v>
      </c>
      <c r="F27" s="555" t="s">
        <v>2228</v>
      </c>
      <c r="G27" s="240" t="s">
        <v>2229</v>
      </c>
      <c r="H27" s="240" t="s">
        <v>2230</v>
      </c>
      <c r="I27" s="120" t="s">
        <v>2231</v>
      </c>
      <c r="J27" s="555" t="s">
        <v>2232</v>
      </c>
      <c r="K27" s="563"/>
      <c r="L27" s="563" t="s">
        <v>58</v>
      </c>
      <c r="M27" s="671"/>
      <c r="N27" s="671">
        <v>57245</v>
      </c>
      <c r="O27" s="671"/>
      <c r="P27" s="671">
        <v>51045</v>
      </c>
      <c r="Q27" s="555" t="s">
        <v>761</v>
      </c>
      <c r="R27" s="555" t="s">
        <v>2233</v>
      </c>
    </row>
    <row r="28" spans="1:18" ht="47.25" x14ac:dyDescent="0.25">
      <c r="A28" s="555"/>
      <c r="B28" s="555"/>
      <c r="C28" s="555"/>
      <c r="D28" s="555"/>
      <c r="E28" s="555"/>
      <c r="F28" s="555"/>
      <c r="G28" s="240" t="s">
        <v>2234</v>
      </c>
      <c r="H28" s="240" t="s">
        <v>2235</v>
      </c>
      <c r="I28" s="120" t="s">
        <v>832</v>
      </c>
      <c r="J28" s="555"/>
      <c r="K28" s="563"/>
      <c r="L28" s="563"/>
      <c r="M28" s="671"/>
      <c r="N28" s="671"/>
      <c r="O28" s="671"/>
      <c r="P28" s="671"/>
      <c r="Q28" s="555"/>
      <c r="R28" s="555"/>
    </row>
    <row r="29" spans="1:18" ht="157.5" x14ac:dyDescent="0.25">
      <c r="A29" s="240">
        <v>19</v>
      </c>
      <c r="B29" s="240">
        <v>6</v>
      </c>
      <c r="C29" s="240">
        <v>1</v>
      </c>
      <c r="D29" s="240">
        <v>13</v>
      </c>
      <c r="E29" s="240" t="s">
        <v>2236</v>
      </c>
      <c r="F29" s="240" t="s">
        <v>2237</v>
      </c>
      <c r="G29" s="240" t="s">
        <v>725</v>
      </c>
      <c r="H29" s="240" t="s">
        <v>2238</v>
      </c>
      <c r="I29" s="120" t="s">
        <v>2239</v>
      </c>
      <c r="J29" s="240" t="s">
        <v>2240</v>
      </c>
      <c r="K29" s="242"/>
      <c r="L29" s="242" t="s">
        <v>58</v>
      </c>
      <c r="M29" s="318"/>
      <c r="N29" s="318">
        <v>7593.24</v>
      </c>
      <c r="O29" s="318"/>
      <c r="P29" s="318">
        <v>7593.24</v>
      </c>
      <c r="Q29" s="240" t="s">
        <v>736</v>
      </c>
      <c r="R29" s="240" t="s">
        <v>2190</v>
      </c>
    </row>
    <row r="30" spans="1:18" ht="141.75" x14ac:dyDescent="0.25">
      <c r="A30" s="240">
        <v>20</v>
      </c>
      <c r="B30" s="240">
        <v>6</v>
      </c>
      <c r="C30" s="240">
        <v>1.3</v>
      </c>
      <c r="D30" s="240">
        <v>13</v>
      </c>
      <c r="E30" s="240" t="s">
        <v>2241</v>
      </c>
      <c r="F30" s="240" t="s">
        <v>2242</v>
      </c>
      <c r="G30" s="240" t="s">
        <v>860</v>
      </c>
      <c r="H30" s="240" t="s">
        <v>2243</v>
      </c>
      <c r="I30" s="120" t="s">
        <v>2244</v>
      </c>
      <c r="J30" s="240" t="s">
        <v>2245</v>
      </c>
      <c r="K30" s="242"/>
      <c r="L30" s="242" t="s">
        <v>268</v>
      </c>
      <c r="M30" s="318"/>
      <c r="N30" s="318">
        <v>40889</v>
      </c>
      <c r="O30" s="318"/>
      <c r="P30" s="318">
        <v>22609</v>
      </c>
      <c r="Q30" s="240" t="s">
        <v>2246</v>
      </c>
      <c r="R30" s="240" t="s">
        <v>2247</v>
      </c>
    </row>
    <row r="31" spans="1:18" ht="141.75" x14ac:dyDescent="0.25">
      <c r="A31" s="555">
        <v>21</v>
      </c>
      <c r="B31" s="555">
        <v>6</v>
      </c>
      <c r="C31" s="555">
        <v>1</v>
      </c>
      <c r="D31" s="555">
        <v>13</v>
      </c>
      <c r="E31" s="555" t="s">
        <v>2248</v>
      </c>
      <c r="F31" s="555" t="s">
        <v>2249</v>
      </c>
      <c r="G31" s="240" t="s">
        <v>860</v>
      </c>
      <c r="H31" s="240" t="s">
        <v>2243</v>
      </c>
      <c r="I31" s="120" t="s">
        <v>2250</v>
      </c>
      <c r="J31" s="555" t="s">
        <v>2251</v>
      </c>
      <c r="K31" s="563"/>
      <c r="L31" s="563" t="s">
        <v>94</v>
      </c>
      <c r="M31" s="671"/>
      <c r="N31" s="671">
        <v>27953</v>
      </c>
      <c r="O31" s="671"/>
      <c r="P31" s="671">
        <v>17603.5</v>
      </c>
      <c r="Q31" s="555" t="s">
        <v>2252</v>
      </c>
      <c r="R31" s="555" t="s">
        <v>2253</v>
      </c>
    </row>
    <row r="32" spans="1:18" ht="63" x14ac:dyDescent="0.25">
      <c r="A32" s="555"/>
      <c r="B32" s="555"/>
      <c r="C32" s="555"/>
      <c r="D32" s="555"/>
      <c r="E32" s="555"/>
      <c r="F32" s="555"/>
      <c r="G32" s="240" t="s">
        <v>839</v>
      </c>
      <c r="H32" s="240" t="s">
        <v>2197</v>
      </c>
      <c r="I32" s="277" t="s">
        <v>215</v>
      </c>
      <c r="J32" s="555"/>
      <c r="K32" s="563"/>
      <c r="L32" s="563"/>
      <c r="M32" s="671"/>
      <c r="N32" s="671"/>
      <c r="O32" s="671"/>
      <c r="P32" s="671"/>
      <c r="Q32" s="555"/>
      <c r="R32" s="555"/>
    </row>
    <row r="33" spans="1:18" ht="78.75" x14ac:dyDescent="0.25">
      <c r="A33" s="555"/>
      <c r="B33" s="555"/>
      <c r="C33" s="555"/>
      <c r="D33" s="555"/>
      <c r="E33" s="555"/>
      <c r="F33" s="555"/>
      <c r="G33" s="240" t="s">
        <v>2224</v>
      </c>
      <c r="H33" s="240" t="s">
        <v>2254</v>
      </c>
      <c r="I33" s="120" t="s">
        <v>2255</v>
      </c>
      <c r="J33" s="555"/>
      <c r="K33" s="563"/>
      <c r="L33" s="563"/>
      <c r="M33" s="671"/>
      <c r="N33" s="671"/>
      <c r="O33" s="671"/>
      <c r="P33" s="671"/>
      <c r="Q33" s="555"/>
      <c r="R33" s="555"/>
    </row>
    <row r="34" spans="1:18" ht="157.5" x14ac:dyDescent="0.25">
      <c r="A34" s="240">
        <v>22</v>
      </c>
      <c r="B34" s="240">
        <v>1</v>
      </c>
      <c r="C34" s="240">
        <v>1</v>
      </c>
      <c r="D34" s="240">
        <v>13</v>
      </c>
      <c r="E34" s="240" t="s">
        <v>2256</v>
      </c>
      <c r="F34" s="240" t="s">
        <v>2257</v>
      </c>
      <c r="G34" s="240" t="s">
        <v>2229</v>
      </c>
      <c r="H34" s="240" t="s">
        <v>2173</v>
      </c>
      <c r="I34" s="120" t="s">
        <v>2258</v>
      </c>
      <c r="J34" s="240" t="s">
        <v>2259</v>
      </c>
      <c r="K34" s="242"/>
      <c r="L34" s="242" t="s">
        <v>43</v>
      </c>
      <c r="M34" s="318"/>
      <c r="N34" s="318">
        <v>4775.74</v>
      </c>
      <c r="O34" s="318"/>
      <c r="P34" s="318">
        <v>4775.74</v>
      </c>
      <c r="Q34" s="240" t="s">
        <v>736</v>
      </c>
      <c r="R34" s="240" t="s">
        <v>2190</v>
      </c>
    </row>
    <row r="35" spans="1:18" ht="366.75" customHeight="1" x14ac:dyDescent="0.25">
      <c r="A35" s="240">
        <v>23</v>
      </c>
      <c r="B35" s="240">
        <v>6</v>
      </c>
      <c r="C35" s="240">
        <v>1</v>
      </c>
      <c r="D35" s="240">
        <v>13</v>
      </c>
      <c r="E35" s="240" t="s">
        <v>2260</v>
      </c>
      <c r="F35" s="240" t="s">
        <v>2261</v>
      </c>
      <c r="G35" s="240" t="s">
        <v>2229</v>
      </c>
      <c r="H35" s="240" t="s">
        <v>2262</v>
      </c>
      <c r="I35" s="120" t="s">
        <v>2239</v>
      </c>
      <c r="J35" s="240" t="s">
        <v>2263</v>
      </c>
      <c r="K35" s="242"/>
      <c r="L35" s="242" t="s">
        <v>58</v>
      </c>
      <c r="M35" s="318"/>
      <c r="N35" s="318">
        <v>6893.2</v>
      </c>
      <c r="O35" s="318"/>
      <c r="P35" s="318">
        <v>6893.2</v>
      </c>
      <c r="Q35" s="240" t="s">
        <v>736</v>
      </c>
      <c r="R35" s="240" t="s">
        <v>2190</v>
      </c>
    </row>
    <row r="36" spans="1:18" x14ac:dyDescent="0.25">
      <c r="N36" s="1"/>
      <c r="O36" s="1"/>
      <c r="P36" s="1"/>
    </row>
    <row r="37" spans="1:18" x14ac:dyDescent="0.25">
      <c r="L37" s="371"/>
      <c r="M37" s="517" t="s">
        <v>1374</v>
      </c>
      <c r="N37" s="518"/>
      <c r="O37" s="519"/>
    </row>
    <row r="38" spans="1:18" x14ac:dyDescent="0.25">
      <c r="L38" s="372"/>
      <c r="M38" s="583" t="s">
        <v>36</v>
      </c>
      <c r="N38" s="517" t="s">
        <v>0</v>
      </c>
      <c r="O38" s="519"/>
    </row>
    <row r="39" spans="1:18" x14ac:dyDescent="0.25">
      <c r="L39" s="373"/>
      <c r="M39" s="584"/>
      <c r="N39" s="143">
        <v>2020</v>
      </c>
      <c r="O39" s="143">
        <v>2021</v>
      </c>
    </row>
    <row r="40" spans="1:18" x14ac:dyDescent="0.25">
      <c r="L40" s="143" t="s">
        <v>1135</v>
      </c>
      <c r="M40" s="140">
        <v>23</v>
      </c>
      <c r="N40" s="137">
        <f>O7+O8+O9+O10+O14+O13+O11+O12</f>
        <v>211911.82000000004</v>
      </c>
      <c r="O40" s="137">
        <f>P35+P34+P31+P30+P29+P27+P25+P24+P23+P22+P21+P18+P17+P16+P15</f>
        <v>496179.44999999995</v>
      </c>
    </row>
  </sheetData>
  <mergeCells count="78">
    <mergeCell ref="A4:A5"/>
    <mergeCell ref="G4:G5"/>
    <mergeCell ref="H4:I4"/>
    <mergeCell ref="J4:J5"/>
    <mergeCell ref="K4:L4"/>
    <mergeCell ref="A18:A20"/>
    <mergeCell ref="B18:B20"/>
    <mergeCell ref="C18:C20"/>
    <mergeCell ref="Q18:Q20"/>
    <mergeCell ref="R18:R20"/>
    <mergeCell ref="D18:D20"/>
    <mergeCell ref="E18:E20"/>
    <mergeCell ref="F18:F20"/>
    <mergeCell ref="J18:J20"/>
    <mergeCell ref="K18:K20"/>
    <mergeCell ref="R4:R5"/>
    <mergeCell ref="B4:B5"/>
    <mergeCell ref="C4:C5"/>
    <mergeCell ref="D4:D5"/>
    <mergeCell ref="E4:E5"/>
    <mergeCell ref="Q4:Q5"/>
    <mergeCell ref="F4:F5"/>
    <mergeCell ref="M4:N4"/>
    <mergeCell ref="O4:P4"/>
    <mergeCell ref="O25:O26"/>
    <mergeCell ref="P25:P26"/>
    <mergeCell ref="Q25:Q26"/>
    <mergeCell ref="L18:L20"/>
    <mergeCell ref="M18:M20"/>
    <mergeCell ref="N18:N20"/>
    <mergeCell ref="O18:O20"/>
    <mergeCell ref="P18:P20"/>
    <mergeCell ref="J25:J26"/>
    <mergeCell ref="K25:K26"/>
    <mergeCell ref="L25:L26"/>
    <mergeCell ref="M25:M26"/>
    <mergeCell ref="N25:N26"/>
    <mergeCell ref="B25:B26"/>
    <mergeCell ref="C25:C26"/>
    <mergeCell ref="D25:D26"/>
    <mergeCell ref="E25:E26"/>
    <mergeCell ref="F25:F26"/>
    <mergeCell ref="R25:R26"/>
    <mergeCell ref="A27:A28"/>
    <mergeCell ref="B27:B28"/>
    <mergeCell ref="C27:C28"/>
    <mergeCell ref="D27:D28"/>
    <mergeCell ref="E27:E28"/>
    <mergeCell ref="F27:F28"/>
    <mergeCell ref="J27:J28"/>
    <mergeCell ref="K27:K28"/>
    <mergeCell ref="L27:L28"/>
    <mergeCell ref="M27:M28"/>
    <mergeCell ref="N27:N28"/>
    <mergeCell ref="O27:O28"/>
    <mergeCell ref="P27:P28"/>
    <mergeCell ref="Q27:Q28"/>
    <mergeCell ref="A25:A26"/>
    <mergeCell ref="Q31:Q33"/>
    <mergeCell ref="R31:R33"/>
    <mergeCell ref="R27:R28"/>
    <mergeCell ref="A31:A33"/>
    <mergeCell ref="B31:B33"/>
    <mergeCell ref="C31:C33"/>
    <mergeCell ref="D31:D33"/>
    <mergeCell ref="E31:E33"/>
    <mergeCell ref="F31:F33"/>
    <mergeCell ref="J31:J33"/>
    <mergeCell ref="K31:K33"/>
    <mergeCell ref="L31:L33"/>
    <mergeCell ref="M31:M33"/>
    <mergeCell ref="N31:N33"/>
    <mergeCell ref="O31:O33"/>
    <mergeCell ref="L37:L39"/>
    <mergeCell ref="M37:O37"/>
    <mergeCell ref="M38:M39"/>
    <mergeCell ref="N38:O38"/>
    <mergeCell ref="P31:P33"/>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44"/>
  <sheetViews>
    <sheetView topLeftCell="A37" zoomScale="70" zoomScaleNormal="70" workbookViewId="0">
      <selection activeCell="A39" sqref="A3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6" t="s">
        <v>3571</v>
      </c>
    </row>
    <row r="4" spans="1:19" s="8"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19" s="8" customFormat="1" x14ac:dyDescent="0.2">
      <c r="A5" s="407"/>
      <c r="B5" s="405"/>
      <c r="C5" s="405"/>
      <c r="D5" s="405"/>
      <c r="E5" s="407"/>
      <c r="F5" s="407"/>
      <c r="G5" s="407"/>
      <c r="H5" s="9" t="s">
        <v>15</v>
      </c>
      <c r="I5" s="9" t="s">
        <v>16</v>
      </c>
      <c r="J5" s="407"/>
      <c r="K5" s="10">
        <v>2020</v>
      </c>
      <c r="L5" s="10">
        <v>2021</v>
      </c>
      <c r="M5" s="11">
        <v>2020</v>
      </c>
      <c r="N5" s="11">
        <v>2021</v>
      </c>
      <c r="O5" s="11">
        <v>2020</v>
      </c>
      <c r="P5" s="11">
        <v>2021</v>
      </c>
      <c r="Q5" s="407"/>
      <c r="R5" s="405"/>
      <c r="S5" s="7"/>
    </row>
    <row r="6" spans="1:19" s="8" customFormat="1" x14ac:dyDescent="0.2">
      <c r="A6" s="12" t="s">
        <v>17</v>
      </c>
      <c r="B6" s="9" t="s">
        <v>18</v>
      </c>
      <c r="C6" s="9" t="s">
        <v>19</v>
      </c>
      <c r="D6" s="9" t="s">
        <v>20</v>
      </c>
      <c r="E6" s="12" t="s">
        <v>21</v>
      </c>
      <c r="F6" s="12" t="s">
        <v>22</v>
      </c>
      <c r="G6" s="12" t="s">
        <v>23</v>
      </c>
      <c r="H6" s="9" t="s">
        <v>24</v>
      </c>
      <c r="I6" s="9" t="s">
        <v>25</v>
      </c>
      <c r="J6" s="12" t="s">
        <v>26</v>
      </c>
      <c r="K6" s="10" t="s">
        <v>27</v>
      </c>
      <c r="L6" s="10" t="s">
        <v>28</v>
      </c>
      <c r="M6" s="13" t="s">
        <v>29</v>
      </c>
      <c r="N6" s="13" t="s">
        <v>30</v>
      </c>
      <c r="O6" s="13" t="s">
        <v>31</v>
      </c>
      <c r="P6" s="13" t="s">
        <v>32</v>
      </c>
      <c r="Q6" s="12" t="s">
        <v>33</v>
      </c>
      <c r="R6" s="9" t="s">
        <v>34</v>
      </c>
      <c r="S6" s="7"/>
    </row>
    <row r="7" spans="1:19" s="3" customFormat="1" ht="278.25" customHeight="1" x14ac:dyDescent="0.25">
      <c r="A7" s="37">
        <v>1</v>
      </c>
      <c r="B7" s="37">
        <v>6</v>
      </c>
      <c r="C7" s="37">
        <v>1</v>
      </c>
      <c r="D7" s="37">
        <v>9</v>
      </c>
      <c r="E7" s="71" t="s">
        <v>763</v>
      </c>
      <c r="F7" s="71" t="s">
        <v>764</v>
      </c>
      <c r="G7" s="37" t="s">
        <v>724</v>
      </c>
      <c r="H7" s="73" t="s">
        <v>63</v>
      </c>
      <c r="I7" s="69" t="s">
        <v>378</v>
      </c>
      <c r="J7" s="71" t="s">
        <v>765</v>
      </c>
      <c r="K7" s="73" t="s">
        <v>94</v>
      </c>
      <c r="L7" s="73"/>
      <c r="M7" s="84">
        <v>38190</v>
      </c>
      <c r="N7" s="84"/>
      <c r="O7" s="84">
        <v>38190</v>
      </c>
      <c r="P7" s="68"/>
      <c r="Q7" s="71" t="s">
        <v>766</v>
      </c>
      <c r="R7" s="71" t="s">
        <v>767</v>
      </c>
      <c r="S7" s="14"/>
    </row>
    <row r="8" spans="1:19" s="3" customFormat="1" ht="129" customHeight="1" x14ac:dyDescent="0.25">
      <c r="A8" s="37">
        <v>2</v>
      </c>
      <c r="B8" s="37">
        <v>1</v>
      </c>
      <c r="C8" s="37">
        <v>1</v>
      </c>
      <c r="D8" s="37">
        <v>6</v>
      </c>
      <c r="E8" s="71" t="s">
        <v>768</v>
      </c>
      <c r="F8" s="71" t="s">
        <v>769</v>
      </c>
      <c r="G8" s="71" t="s">
        <v>770</v>
      </c>
      <c r="H8" s="37" t="s">
        <v>771</v>
      </c>
      <c r="I8" s="37" t="s">
        <v>772</v>
      </c>
      <c r="J8" s="71" t="s">
        <v>773</v>
      </c>
      <c r="K8" s="37" t="s">
        <v>94</v>
      </c>
      <c r="L8" s="71"/>
      <c r="M8" s="84">
        <v>25000.3</v>
      </c>
      <c r="N8" s="84"/>
      <c r="O8" s="84">
        <v>25000</v>
      </c>
      <c r="P8" s="71"/>
      <c r="Q8" s="71" t="s">
        <v>766</v>
      </c>
      <c r="R8" s="71" t="s">
        <v>767</v>
      </c>
      <c r="S8" s="14"/>
    </row>
    <row r="9" spans="1:19" s="3" customFormat="1" ht="213" customHeight="1" x14ac:dyDescent="0.25">
      <c r="A9" s="37">
        <v>3</v>
      </c>
      <c r="B9" s="37">
        <v>1</v>
      </c>
      <c r="C9" s="37">
        <v>1</v>
      </c>
      <c r="D9" s="37">
        <v>6</v>
      </c>
      <c r="E9" s="34" t="s">
        <v>774</v>
      </c>
      <c r="F9" s="71" t="s">
        <v>775</v>
      </c>
      <c r="G9" s="71" t="s">
        <v>613</v>
      </c>
      <c r="H9" s="37" t="s">
        <v>776</v>
      </c>
      <c r="I9" s="37">
        <v>40</v>
      </c>
      <c r="J9" s="76" t="s">
        <v>777</v>
      </c>
      <c r="K9" s="37" t="s">
        <v>268</v>
      </c>
      <c r="L9" s="71"/>
      <c r="M9" s="84">
        <v>20290</v>
      </c>
      <c r="N9" s="84"/>
      <c r="O9" s="84">
        <v>20290</v>
      </c>
      <c r="P9" s="71"/>
      <c r="Q9" s="71" t="s">
        <v>766</v>
      </c>
      <c r="R9" s="71" t="s">
        <v>767</v>
      </c>
      <c r="S9" s="14"/>
    </row>
    <row r="10" spans="1:19" s="3" customFormat="1" ht="311.25" customHeight="1" x14ac:dyDescent="0.25">
      <c r="A10" s="37">
        <v>4</v>
      </c>
      <c r="B10" s="37">
        <v>6</v>
      </c>
      <c r="C10" s="37">
        <v>1</v>
      </c>
      <c r="D10" s="37">
        <v>6</v>
      </c>
      <c r="E10" s="34" t="s">
        <v>778</v>
      </c>
      <c r="F10" s="34" t="s">
        <v>779</v>
      </c>
      <c r="G10" s="71" t="s">
        <v>780</v>
      </c>
      <c r="H10" s="37" t="s">
        <v>781</v>
      </c>
      <c r="I10" s="37" t="s">
        <v>782</v>
      </c>
      <c r="J10" s="71" t="s">
        <v>783</v>
      </c>
      <c r="K10" s="37" t="s">
        <v>94</v>
      </c>
      <c r="L10" s="71"/>
      <c r="M10" s="84">
        <v>43490</v>
      </c>
      <c r="N10" s="84"/>
      <c r="O10" s="84">
        <v>43490</v>
      </c>
      <c r="P10" s="71"/>
      <c r="Q10" s="71" t="s">
        <v>766</v>
      </c>
      <c r="R10" s="71" t="s">
        <v>767</v>
      </c>
      <c r="S10" s="14"/>
    </row>
    <row r="11" spans="1:19" s="43" customFormat="1" ht="107.25" customHeight="1" x14ac:dyDescent="0.25">
      <c r="A11" s="37">
        <v>5</v>
      </c>
      <c r="B11" s="37">
        <v>1</v>
      </c>
      <c r="C11" s="37">
        <v>1</v>
      </c>
      <c r="D11" s="37">
        <v>6</v>
      </c>
      <c r="E11" s="37" t="s">
        <v>784</v>
      </c>
      <c r="F11" s="37" t="s">
        <v>785</v>
      </c>
      <c r="G11" s="37" t="s">
        <v>146</v>
      </c>
      <c r="H11" s="37" t="s">
        <v>50</v>
      </c>
      <c r="I11" s="37">
        <v>200</v>
      </c>
      <c r="J11" s="37" t="s">
        <v>786</v>
      </c>
      <c r="K11" s="37" t="s">
        <v>94</v>
      </c>
      <c r="L11" s="37"/>
      <c r="M11" s="68">
        <v>20060.45</v>
      </c>
      <c r="N11" s="68"/>
      <c r="O11" s="68">
        <v>20060.45</v>
      </c>
      <c r="P11" s="37"/>
      <c r="Q11" s="37" t="s">
        <v>787</v>
      </c>
      <c r="R11" s="37" t="s">
        <v>788</v>
      </c>
    </row>
    <row r="12" spans="1:19" s="3" customFormat="1" ht="193.5" customHeight="1" x14ac:dyDescent="0.25">
      <c r="A12" s="37">
        <v>6</v>
      </c>
      <c r="B12" s="37">
        <v>1</v>
      </c>
      <c r="C12" s="37">
        <v>5</v>
      </c>
      <c r="D12" s="37">
        <v>11</v>
      </c>
      <c r="E12" s="34" t="s">
        <v>791</v>
      </c>
      <c r="F12" s="71" t="s">
        <v>792</v>
      </c>
      <c r="G12" s="71" t="s">
        <v>749</v>
      </c>
      <c r="H12" s="37" t="s">
        <v>1080</v>
      </c>
      <c r="I12" s="85">
        <v>2680</v>
      </c>
      <c r="J12" s="71" t="s">
        <v>793</v>
      </c>
      <c r="K12" s="37" t="s">
        <v>94</v>
      </c>
      <c r="L12" s="71"/>
      <c r="M12" s="84">
        <v>16200</v>
      </c>
      <c r="N12" s="84"/>
      <c r="O12" s="84">
        <v>16200</v>
      </c>
      <c r="P12" s="71"/>
      <c r="Q12" s="71" t="s">
        <v>794</v>
      </c>
      <c r="R12" s="71" t="s">
        <v>795</v>
      </c>
      <c r="S12" s="14"/>
    </row>
    <row r="13" spans="1:19" s="3" customFormat="1" ht="100.5" customHeight="1" x14ac:dyDescent="0.25">
      <c r="A13" s="37">
        <v>7</v>
      </c>
      <c r="B13" s="37">
        <v>1</v>
      </c>
      <c r="C13" s="37">
        <v>2</v>
      </c>
      <c r="D13" s="37">
        <v>10</v>
      </c>
      <c r="E13" s="34" t="s">
        <v>796</v>
      </c>
      <c r="F13" s="71" t="s">
        <v>797</v>
      </c>
      <c r="G13" s="71" t="s">
        <v>798</v>
      </c>
      <c r="H13" s="37" t="s">
        <v>1081</v>
      </c>
      <c r="I13" s="85">
        <v>27000</v>
      </c>
      <c r="J13" s="71" t="s">
        <v>799</v>
      </c>
      <c r="K13" s="37" t="s">
        <v>54</v>
      </c>
      <c r="L13" s="71"/>
      <c r="M13" s="84">
        <v>27940.5</v>
      </c>
      <c r="N13" s="84"/>
      <c r="O13" s="84">
        <v>27940.5</v>
      </c>
      <c r="P13" s="71"/>
      <c r="Q13" s="71" t="s">
        <v>794</v>
      </c>
      <c r="R13" s="71" t="s">
        <v>795</v>
      </c>
      <c r="S13" s="14"/>
    </row>
    <row r="14" spans="1:19" s="3" customFormat="1" ht="344.25" customHeight="1" x14ac:dyDescent="0.25">
      <c r="A14" s="37">
        <v>8</v>
      </c>
      <c r="B14" s="37">
        <v>1</v>
      </c>
      <c r="C14" s="37">
        <v>1</v>
      </c>
      <c r="D14" s="37">
        <v>6</v>
      </c>
      <c r="E14" s="71" t="s">
        <v>806</v>
      </c>
      <c r="F14" s="71" t="s">
        <v>800</v>
      </c>
      <c r="G14" s="71" t="s">
        <v>171</v>
      </c>
      <c r="H14" s="37" t="s">
        <v>801</v>
      </c>
      <c r="I14" s="37" t="s">
        <v>802</v>
      </c>
      <c r="J14" s="71" t="s">
        <v>803</v>
      </c>
      <c r="K14" s="37" t="s">
        <v>268</v>
      </c>
      <c r="L14" s="71"/>
      <c r="M14" s="84">
        <v>28200</v>
      </c>
      <c r="N14" s="84"/>
      <c r="O14" s="84">
        <v>28200</v>
      </c>
      <c r="P14" s="71"/>
      <c r="Q14" s="71" t="s">
        <v>804</v>
      </c>
      <c r="R14" s="71" t="s">
        <v>805</v>
      </c>
      <c r="S14" s="14"/>
    </row>
    <row r="15" spans="1:19" s="3" customFormat="1" ht="273.75" customHeight="1" x14ac:dyDescent="0.25">
      <c r="A15" s="37">
        <v>9</v>
      </c>
      <c r="B15" s="37">
        <v>1</v>
      </c>
      <c r="C15" s="37">
        <v>1</v>
      </c>
      <c r="D15" s="37">
        <v>3</v>
      </c>
      <c r="E15" s="71" t="s">
        <v>807</v>
      </c>
      <c r="F15" s="71" t="s">
        <v>808</v>
      </c>
      <c r="G15" s="71" t="s">
        <v>809</v>
      </c>
      <c r="H15" s="37" t="s">
        <v>810</v>
      </c>
      <c r="I15" s="85" t="s">
        <v>811</v>
      </c>
      <c r="J15" s="71" t="s">
        <v>812</v>
      </c>
      <c r="K15" s="37" t="s">
        <v>58</v>
      </c>
      <c r="L15" s="71"/>
      <c r="M15" s="84">
        <v>57333.85</v>
      </c>
      <c r="N15" s="84"/>
      <c r="O15" s="84">
        <v>57333.85</v>
      </c>
      <c r="P15" s="71"/>
      <c r="Q15" s="71" t="s">
        <v>789</v>
      </c>
      <c r="R15" s="71" t="s">
        <v>790</v>
      </c>
      <c r="S15" s="14"/>
    </row>
    <row r="16" spans="1:19" s="3" customFormat="1" ht="225" x14ac:dyDescent="0.25">
      <c r="A16" s="319">
        <v>10</v>
      </c>
      <c r="B16" s="320">
        <v>1</v>
      </c>
      <c r="C16" s="320">
        <v>1</v>
      </c>
      <c r="D16" s="320">
        <v>6</v>
      </c>
      <c r="E16" s="320" t="s">
        <v>2264</v>
      </c>
      <c r="F16" s="320" t="s">
        <v>2265</v>
      </c>
      <c r="G16" s="320" t="s">
        <v>2266</v>
      </c>
      <c r="H16" s="320" t="s">
        <v>2267</v>
      </c>
      <c r="I16" s="320">
        <v>40</v>
      </c>
      <c r="J16" s="320" t="s">
        <v>2268</v>
      </c>
      <c r="K16" s="320"/>
      <c r="L16" s="320" t="s">
        <v>94</v>
      </c>
      <c r="M16" s="321"/>
      <c r="N16" s="321">
        <v>64500</v>
      </c>
      <c r="O16" s="321"/>
      <c r="P16" s="321">
        <v>64500</v>
      </c>
      <c r="Q16" s="322" t="s">
        <v>766</v>
      </c>
      <c r="R16" s="322" t="s">
        <v>767</v>
      </c>
      <c r="S16" s="14"/>
    </row>
    <row r="17" spans="1:18" ht="165" x14ac:dyDescent="0.25">
      <c r="A17" s="319">
        <v>11</v>
      </c>
      <c r="B17" s="320">
        <v>1</v>
      </c>
      <c r="C17" s="320">
        <v>1</v>
      </c>
      <c r="D17" s="320">
        <v>6</v>
      </c>
      <c r="E17" s="320" t="s">
        <v>2269</v>
      </c>
      <c r="F17" s="320" t="s">
        <v>2270</v>
      </c>
      <c r="G17" s="320" t="s">
        <v>2271</v>
      </c>
      <c r="H17" s="320" t="s">
        <v>2272</v>
      </c>
      <c r="I17" s="320">
        <v>50</v>
      </c>
      <c r="J17" s="320" t="s">
        <v>2273</v>
      </c>
      <c r="K17" s="320"/>
      <c r="L17" s="320" t="s">
        <v>58</v>
      </c>
      <c r="M17" s="321"/>
      <c r="N17" s="321">
        <v>45500</v>
      </c>
      <c r="O17" s="321"/>
      <c r="P17" s="321">
        <v>45500</v>
      </c>
      <c r="Q17" s="322" t="s">
        <v>766</v>
      </c>
      <c r="R17" s="322" t="s">
        <v>767</v>
      </c>
    </row>
    <row r="18" spans="1:18" ht="180" x14ac:dyDescent="0.25">
      <c r="A18" s="319">
        <v>12</v>
      </c>
      <c r="B18" s="320">
        <v>5</v>
      </c>
      <c r="C18" s="320">
        <v>1</v>
      </c>
      <c r="D18" s="320">
        <v>9</v>
      </c>
      <c r="E18" s="319" t="s">
        <v>2274</v>
      </c>
      <c r="F18" s="320" t="s">
        <v>2275</v>
      </c>
      <c r="G18" s="319" t="s">
        <v>2276</v>
      </c>
      <c r="H18" s="320" t="s">
        <v>2277</v>
      </c>
      <c r="I18" s="320">
        <v>40</v>
      </c>
      <c r="J18" s="320" t="s">
        <v>2278</v>
      </c>
      <c r="K18" s="320"/>
      <c r="L18" s="320" t="s">
        <v>58</v>
      </c>
      <c r="M18" s="321"/>
      <c r="N18" s="321">
        <v>47300</v>
      </c>
      <c r="O18" s="321"/>
      <c r="P18" s="321">
        <v>47300</v>
      </c>
      <c r="Q18" s="322" t="s">
        <v>766</v>
      </c>
      <c r="R18" s="322" t="s">
        <v>767</v>
      </c>
    </row>
    <row r="19" spans="1:18" ht="240" x14ac:dyDescent="0.25">
      <c r="A19" s="319">
        <v>13</v>
      </c>
      <c r="B19" s="320">
        <v>1</v>
      </c>
      <c r="C19" s="320">
        <v>1</v>
      </c>
      <c r="D19" s="320">
        <v>6</v>
      </c>
      <c r="E19" s="320" t="s">
        <v>2279</v>
      </c>
      <c r="F19" s="320" t="s">
        <v>2280</v>
      </c>
      <c r="G19" s="320" t="s">
        <v>3391</v>
      </c>
      <c r="H19" s="320" t="s">
        <v>2281</v>
      </c>
      <c r="I19" s="320" t="s">
        <v>2282</v>
      </c>
      <c r="J19" s="320" t="s">
        <v>2283</v>
      </c>
      <c r="K19" s="320"/>
      <c r="L19" s="320" t="s">
        <v>94</v>
      </c>
      <c r="M19" s="321"/>
      <c r="N19" s="321">
        <v>21009</v>
      </c>
      <c r="O19" s="321"/>
      <c r="P19" s="321">
        <v>21009</v>
      </c>
      <c r="Q19" s="322" t="s">
        <v>766</v>
      </c>
      <c r="R19" s="322" t="s">
        <v>767</v>
      </c>
    </row>
    <row r="20" spans="1:18" ht="270" x14ac:dyDescent="0.25">
      <c r="A20" s="323">
        <v>14</v>
      </c>
      <c r="B20" s="322">
        <v>1</v>
      </c>
      <c r="C20" s="322">
        <v>1</v>
      </c>
      <c r="D20" s="322">
        <v>3</v>
      </c>
      <c r="E20" s="322" t="s">
        <v>2284</v>
      </c>
      <c r="F20" s="322" t="s">
        <v>2285</v>
      </c>
      <c r="G20" s="322" t="s">
        <v>770</v>
      </c>
      <c r="H20" s="322" t="s">
        <v>2286</v>
      </c>
      <c r="I20" s="322">
        <v>45</v>
      </c>
      <c r="J20" s="324" t="s">
        <v>2287</v>
      </c>
      <c r="K20" s="322"/>
      <c r="L20" s="322" t="s">
        <v>58</v>
      </c>
      <c r="M20" s="321"/>
      <c r="N20" s="321">
        <v>26196.75</v>
      </c>
      <c r="O20" s="321"/>
      <c r="P20" s="321">
        <v>26196.75</v>
      </c>
      <c r="Q20" s="322" t="s">
        <v>766</v>
      </c>
      <c r="R20" s="322" t="s">
        <v>767</v>
      </c>
    </row>
    <row r="21" spans="1:18" ht="240" x14ac:dyDescent="0.25">
      <c r="A21" s="319">
        <v>15</v>
      </c>
      <c r="B21" s="320">
        <v>6</v>
      </c>
      <c r="C21" s="320">
        <v>1</v>
      </c>
      <c r="D21" s="320">
        <v>3</v>
      </c>
      <c r="E21" s="320" t="s">
        <v>2288</v>
      </c>
      <c r="F21" s="320" t="s">
        <v>2289</v>
      </c>
      <c r="G21" s="319" t="s">
        <v>613</v>
      </c>
      <c r="H21" s="320" t="s">
        <v>2961</v>
      </c>
      <c r="I21" s="320">
        <v>45</v>
      </c>
      <c r="J21" s="320" t="s">
        <v>2290</v>
      </c>
      <c r="K21" s="320"/>
      <c r="L21" s="320" t="s">
        <v>268</v>
      </c>
      <c r="M21" s="321"/>
      <c r="N21" s="321">
        <v>51645</v>
      </c>
      <c r="O21" s="321"/>
      <c r="P21" s="321">
        <v>51645</v>
      </c>
      <c r="Q21" s="322" t="s">
        <v>766</v>
      </c>
      <c r="R21" s="322" t="s">
        <v>767</v>
      </c>
    </row>
    <row r="22" spans="1:18" ht="210" x14ac:dyDescent="0.25">
      <c r="A22" s="319">
        <v>16</v>
      </c>
      <c r="B22" s="320">
        <v>6</v>
      </c>
      <c r="C22" s="320">
        <v>1</v>
      </c>
      <c r="D22" s="320">
        <v>3</v>
      </c>
      <c r="E22" s="320" t="s">
        <v>2291</v>
      </c>
      <c r="F22" s="320" t="s">
        <v>2292</v>
      </c>
      <c r="G22" s="319" t="s">
        <v>613</v>
      </c>
      <c r="H22" s="320" t="s">
        <v>299</v>
      </c>
      <c r="I22" s="320">
        <v>45</v>
      </c>
      <c r="J22" s="320" t="s">
        <v>2293</v>
      </c>
      <c r="K22" s="320"/>
      <c r="L22" s="320" t="s">
        <v>268</v>
      </c>
      <c r="M22" s="321"/>
      <c r="N22" s="321">
        <v>56210</v>
      </c>
      <c r="O22" s="321"/>
      <c r="P22" s="321">
        <v>56210</v>
      </c>
      <c r="Q22" s="322" t="s">
        <v>766</v>
      </c>
      <c r="R22" s="322" t="s">
        <v>767</v>
      </c>
    </row>
    <row r="23" spans="1:18" ht="315" x14ac:dyDescent="0.25">
      <c r="A23" s="319">
        <v>17</v>
      </c>
      <c r="B23" s="320">
        <v>6</v>
      </c>
      <c r="C23" s="320">
        <v>1</v>
      </c>
      <c r="D23" s="320">
        <v>9</v>
      </c>
      <c r="E23" s="320" t="s">
        <v>2294</v>
      </c>
      <c r="F23" s="320" t="s">
        <v>764</v>
      </c>
      <c r="G23" s="320" t="s">
        <v>2295</v>
      </c>
      <c r="H23" s="320" t="s">
        <v>3392</v>
      </c>
      <c r="I23" s="320" t="s">
        <v>2296</v>
      </c>
      <c r="J23" s="320" t="s">
        <v>2297</v>
      </c>
      <c r="K23" s="320"/>
      <c r="L23" s="320" t="s">
        <v>94</v>
      </c>
      <c r="M23" s="321"/>
      <c r="N23" s="321">
        <v>44430</v>
      </c>
      <c r="O23" s="321"/>
      <c r="P23" s="321">
        <v>44430</v>
      </c>
      <c r="Q23" s="322" t="s">
        <v>766</v>
      </c>
      <c r="R23" s="322" t="s">
        <v>767</v>
      </c>
    </row>
    <row r="24" spans="1:18" ht="405" x14ac:dyDescent="0.25">
      <c r="A24" s="323">
        <v>18</v>
      </c>
      <c r="B24" s="322">
        <v>6</v>
      </c>
      <c r="C24" s="322" t="s">
        <v>499</v>
      </c>
      <c r="D24" s="322">
        <v>13</v>
      </c>
      <c r="E24" s="322" t="s">
        <v>2298</v>
      </c>
      <c r="F24" s="322" t="s">
        <v>2299</v>
      </c>
      <c r="G24" s="323" t="s">
        <v>2300</v>
      </c>
      <c r="H24" s="322" t="s">
        <v>2301</v>
      </c>
      <c r="I24" s="322">
        <v>20</v>
      </c>
      <c r="J24" s="322" t="s">
        <v>2302</v>
      </c>
      <c r="K24" s="322"/>
      <c r="L24" s="322" t="s">
        <v>268</v>
      </c>
      <c r="M24" s="321"/>
      <c r="N24" s="321">
        <v>9000</v>
      </c>
      <c r="O24" s="321"/>
      <c r="P24" s="321">
        <v>9000</v>
      </c>
      <c r="Q24" s="322" t="s">
        <v>2303</v>
      </c>
      <c r="R24" s="322" t="s">
        <v>2304</v>
      </c>
    </row>
    <row r="25" spans="1:18" ht="409.5" x14ac:dyDescent="0.25">
      <c r="A25" s="319">
        <v>19</v>
      </c>
      <c r="B25" s="320">
        <v>6</v>
      </c>
      <c r="C25" s="320">
        <v>1</v>
      </c>
      <c r="D25" s="320">
        <v>6</v>
      </c>
      <c r="E25" s="320" t="s">
        <v>2305</v>
      </c>
      <c r="F25" s="320" t="s">
        <v>2306</v>
      </c>
      <c r="G25" s="320" t="s">
        <v>171</v>
      </c>
      <c r="H25" s="320" t="s">
        <v>2307</v>
      </c>
      <c r="I25" s="320" t="s">
        <v>2308</v>
      </c>
      <c r="J25" s="320" t="s">
        <v>3393</v>
      </c>
      <c r="K25" s="320"/>
      <c r="L25" s="320" t="s">
        <v>268</v>
      </c>
      <c r="M25" s="321"/>
      <c r="N25" s="321">
        <v>25968.03</v>
      </c>
      <c r="O25" s="321"/>
      <c r="P25" s="321">
        <v>25968.03</v>
      </c>
      <c r="Q25" s="322" t="s">
        <v>2309</v>
      </c>
      <c r="R25" s="322" t="s">
        <v>2310</v>
      </c>
    </row>
    <row r="26" spans="1:18" ht="75" x14ac:dyDescent="0.25">
      <c r="A26" s="319">
        <v>20</v>
      </c>
      <c r="B26" s="320">
        <v>6</v>
      </c>
      <c r="C26" s="320">
        <v>5</v>
      </c>
      <c r="D26" s="320">
        <v>4</v>
      </c>
      <c r="E26" s="320" t="s">
        <v>2311</v>
      </c>
      <c r="F26" s="320" t="s">
        <v>2312</v>
      </c>
      <c r="G26" s="319" t="s">
        <v>641</v>
      </c>
      <c r="H26" s="320" t="s">
        <v>139</v>
      </c>
      <c r="I26" s="320">
        <v>40</v>
      </c>
      <c r="J26" s="320" t="s">
        <v>2313</v>
      </c>
      <c r="K26" s="320"/>
      <c r="L26" s="320" t="s">
        <v>94</v>
      </c>
      <c r="M26" s="321"/>
      <c r="N26" s="321">
        <v>38500</v>
      </c>
      <c r="O26" s="321"/>
      <c r="P26" s="321">
        <v>38500</v>
      </c>
      <c r="Q26" s="322" t="s">
        <v>2314</v>
      </c>
      <c r="R26" s="322" t="s">
        <v>2315</v>
      </c>
    </row>
    <row r="27" spans="1:18" ht="405" x14ac:dyDescent="0.25">
      <c r="A27" s="323">
        <v>21</v>
      </c>
      <c r="B27" s="322">
        <v>6</v>
      </c>
      <c r="C27" s="322">
        <v>5</v>
      </c>
      <c r="D27" s="322">
        <v>4</v>
      </c>
      <c r="E27" s="322" t="s">
        <v>2316</v>
      </c>
      <c r="F27" s="322" t="s">
        <v>2317</v>
      </c>
      <c r="G27" s="323" t="s">
        <v>613</v>
      </c>
      <c r="H27" s="322" t="s">
        <v>299</v>
      </c>
      <c r="I27" s="322">
        <v>30</v>
      </c>
      <c r="J27" s="322" t="s">
        <v>2318</v>
      </c>
      <c r="K27" s="322"/>
      <c r="L27" s="322" t="s">
        <v>268</v>
      </c>
      <c r="M27" s="321"/>
      <c r="N27" s="321">
        <v>31500</v>
      </c>
      <c r="O27" s="321"/>
      <c r="P27" s="321">
        <v>31500</v>
      </c>
      <c r="Q27" s="322" t="s">
        <v>2314</v>
      </c>
      <c r="R27" s="322" t="s">
        <v>2315</v>
      </c>
    </row>
    <row r="28" spans="1:18" ht="375" x14ac:dyDescent="0.25">
      <c r="A28" s="319">
        <v>22</v>
      </c>
      <c r="B28" s="320">
        <v>2</v>
      </c>
      <c r="C28" s="320">
        <v>1</v>
      </c>
      <c r="D28" s="320">
        <v>6</v>
      </c>
      <c r="E28" s="319" t="s">
        <v>2319</v>
      </c>
      <c r="F28" s="320" t="s">
        <v>2320</v>
      </c>
      <c r="G28" s="319" t="s">
        <v>667</v>
      </c>
      <c r="H28" s="320" t="s">
        <v>95</v>
      </c>
      <c r="I28" s="320">
        <v>200</v>
      </c>
      <c r="J28" s="320" t="s">
        <v>2321</v>
      </c>
      <c r="K28" s="320"/>
      <c r="L28" s="320" t="s">
        <v>94</v>
      </c>
      <c r="M28" s="321"/>
      <c r="N28" s="321">
        <v>47650</v>
      </c>
      <c r="O28" s="321"/>
      <c r="P28" s="321">
        <v>47650</v>
      </c>
      <c r="Q28" s="322" t="s">
        <v>2322</v>
      </c>
      <c r="R28" s="322" t="s">
        <v>2323</v>
      </c>
    </row>
    <row r="29" spans="1:18" ht="240" x14ac:dyDescent="0.25">
      <c r="A29" s="319">
        <v>23</v>
      </c>
      <c r="B29" s="320">
        <v>1</v>
      </c>
      <c r="C29" s="320">
        <v>1</v>
      </c>
      <c r="D29" s="320">
        <v>6</v>
      </c>
      <c r="E29" s="320" t="s">
        <v>2324</v>
      </c>
      <c r="F29" s="320" t="s">
        <v>2325</v>
      </c>
      <c r="G29" s="319" t="s">
        <v>667</v>
      </c>
      <c r="H29" s="320" t="s">
        <v>95</v>
      </c>
      <c r="I29" s="320">
        <v>250</v>
      </c>
      <c r="J29" s="320" t="s">
        <v>2326</v>
      </c>
      <c r="K29" s="320"/>
      <c r="L29" s="320" t="s">
        <v>94</v>
      </c>
      <c r="M29" s="321"/>
      <c r="N29" s="321">
        <v>37000</v>
      </c>
      <c r="O29" s="321"/>
      <c r="P29" s="321">
        <v>37000</v>
      </c>
      <c r="Q29" s="322" t="s">
        <v>2327</v>
      </c>
      <c r="R29" s="322" t="s">
        <v>2328</v>
      </c>
    </row>
    <row r="30" spans="1:18" ht="409.5" x14ac:dyDescent="0.25">
      <c r="A30" s="319">
        <v>24</v>
      </c>
      <c r="B30" s="320">
        <v>4</v>
      </c>
      <c r="C30" s="320">
        <v>1</v>
      </c>
      <c r="D30" s="320">
        <v>13</v>
      </c>
      <c r="E30" s="320" t="s">
        <v>2329</v>
      </c>
      <c r="F30" s="320" t="s">
        <v>2330</v>
      </c>
      <c r="G30" s="320" t="s">
        <v>749</v>
      </c>
      <c r="H30" s="320" t="s">
        <v>2118</v>
      </c>
      <c r="I30" s="325">
        <v>1520</v>
      </c>
      <c r="J30" s="320" t="s">
        <v>2331</v>
      </c>
      <c r="K30" s="320"/>
      <c r="L30" s="320" t="s">
        <v>94</v>
      </c>
      <c r="M30" s="321"/>
      <c r="N30" s="321">
        <v>6066.77</v>
      </c>
      <c r="O30" s="321"/>
      <c r="P30" s="321">
        <v>6066.77</v>
      </c>
      <c r="Q30" s="322" t="s">
        <v>2332</v>
      </c>
      <c r="R30" s="322" t="s">
        <v>795</v>
      </c>
    </row>
    <row r="31" spans="1:18" ht="195" x14ac:dyDescent="0.25">
      <c r="A31" s="319">
        <v>25</v>
      </c>
      <c r="B31" s="320">
        <v>6</v>
      </c>
      <c r="C31" s="320">
        <v>5</v>
      </c>
      <c r="D31" s="320">
        <v>11</v>
      </c>
      <c r="E31" s="319" t="s">
        <v>2333</v>
      </c>
      <c r="F31" s="320" t="s">
        <v>2334</v>
      </c>
      <c r="G31" s="320" t="s">
        <v>749</v>
      </c>
      <c r="H31" s="320" t="s">
        <v>2118</v>
      </c>
      <c r="I31" s="320">
        <v>500</v>
      </c>
      <c r="J31" s="320" t="s">
        <v>2335</v>
      </c>
      <c r="K31" s="320"/>
      <c r="L31" s="320" t="s">
        <v>268</v>
      </c>
      <c r="M31" s="321"/>
      <c r="N31" s="321">
        <v>30925</v>
      </c>
      <c r="O31" s="321"/>
      <c r="P31" s="321">
        <v>30925</v>
      </c>
      <c r="Q31" s="322" t="s">
        <v>794</v>
      </c>
      <c r="R31" s="322" t="s">
        <v>795</v>
      </c>
    </row>
    <row r="32" spans="1:18" ht="270" x14ac:dyDescent="0.25">
      <c r="A32" s="319">
        <v>26</v>
      </c>
      <c r="B32" s="320">
        <v>6</v>
      </c>
      <c r="C32" s="320">
        <v>5</v>
      </c>
      <c r="D32" s="320">
        <v>11</v>
      </c>
      <c r="E32" s="320" t="s">
        <v>791</v>
      </c>
      <c r="F32" s="320" t="s">
        <v>2336</v>
      </c>
      <c r="G32" s="320" t="s">
        <v>749</v>
      </c>
      <c r="H32" s="320" t="s">
        <v>2118</v>
      </c>
      <c r="I32" s="325">
        <v>2680</v>
      </c>
      <c r="J32" s="320" t="s">
        <v>793</v>
      </c>
      <c r="K32" s="320"/>
      <c r="L32" s="320" t="s">
        <v>94</v>
      </c>
      <c r="M32" s="321"/>
      <c r="N32" s="321">
        <v>16200</v>
      </c>
      <c r="O32" s="321"/>
      <c r="P32" s="321">
        <v>16200</v>
      </c>
      <c r="Q32" s="322" t="s">
        <v>794</v>
      </c>
      <c r="R32" s="322" t="s">
        <v>795</v>
      </c>
    </row>
    <row r="33" spans="1:18" ht="409.5" x14ac:dyDescent="0.25">
      <c r="A33" s="319">
        <v>27</v>
      </c>
      <c r="B33" s="320">
        <v>6</v>
      </c>
      <c r="C33" s="320">
        <v>5</v>
      </c>
      <c r="D33" s="320">
        <v>11</v>
      </c>
      <c r="E33" s="320" t="s">
        <v>2337</v>
      </c>
      <c r="F33" s="320" t="s">
        <v>2338</v>
      </c>
      <c r="G33" s="320" t="s">
        <v>749</v>
      </c>
      <c r="H33" s="320" t="s">
        <v>2118</v>
      </c>
      <c r="I33" s="325">
        <v>2500</v>
      </c>
      <c r="J33" s="320" t="s">
        <v>2339</v>
      </c>
      <c r="K33" s="320"/>
      <c r="L33" s="320" t="s">
        <v>94</v>
      </c>
      <c r="M33" s="321"/>
      <c r="N33" s="321">
        <v>26141.03</v>
      </c>
      <c r="O33" s="321"/>
      <c r="P33" s="321">
        <v>26141.03</v>
      </c>
      <c r="Q33" s="322" t="s">
        <v>794</v>
      </c>
      <c r="R33" s="322" t="s">
        <v>795</v>
      </c>
    </row>
    <row r="34" spans="1:18" ht="409.5" x14ac:dyDescent="0.25">
      <c r="A34" s="319">
        <v>28</v>
      </c>
      <c r="B34" s="320">
        <v>1</v>
      </c>
      <c r="C34" s="320">
        <v>1</v>
      </c>
      <c r="D34" s="320">
        <v>6</v>
      </c>
      <c r="E34" s="320" t="s">
        <v>2340</v>
      </c>
      <c r="F34" s="320" t="s">
        <v>3394</v>
      </c>
      <c r="G34" s="320" t="s">
        <v>613</v>
      </c>
      <c r="H34" s="320" t="s">
        <v>299</v>
      </c>
      <c r="I34" s="320">
        <v>15</v>
      </c>
      <c r="J34" s="320" t="s">
        <v>2341</v>
      </c>
      <c r="K34" s="320"/>
      <c r="L34" s="320" t="s">
        <v>94</v>
      </c>
      <c r="M34" s="321"/>
      <c r="N34" s="321">
        <v>35560</v>
      </c>
      <c r="O34" s="321"/>
      <c r="P34" s="321">
        <v>35560</v>
      </c>
      <c r="Q34" s="322" t="s">
        <v>2342</v>
      </c>
      <c r="R34" s="322" t="s">
        <v>2323</v>
      </c>
    </row>
    <row r="35" spans="1:18" ht="240" x14ac:dyDescent="0.25">
      <c r="A35" s="319">
        <v>29</v>
      </c>
      <c r="B35" s="320">
        <v>1</v>
      </c>
      <c r="C35" s="320">
        <v>1</v>
      </c>
      <c r="D35" s="320">
        <v>9</v>
      </c>
      <c r="E35" s="320" t="s">
        <v>2343</v>
      </c>
      <c r="F35" s="320" t="s">
        <v>3395</v>
      </c>
      <c r="G35" s="320" t="s">
        <v>2344</v>
      </c>
      <c r="H35" s="320" t="s">
        <v>2345</v>
      </c>
      <c r="I35" s="320" t="s">
        <v>2346</v>
      </c>
      <c r="J35" s="320" t="s">
        <v>3396</v>
      </c>
      <c r="K35" s="320"/>
      <c r="L35" s="320" t="s">
        <v>43</v>
      </c>
      <c r="M35" s="321"/>
      <c r="N35" s="321">
        <v>17000</v>
      </c>
      <c r="O35" s="321"/>
      <c r="P35" s="321">
        <v>17000</v>
      </c>
      <c r="Q35" s="322" t="s">
        <v>2347</v>
      </c>
      <c r="R35" s="322" t="s">
        <v>2348</v>
      </c>
    </row>
    <row r="36" spans="1:18" ht="255" x14ac:dyDescent="0.25">
      <c r="A36" s="319">
        <v>30</v>
      </c>
      <c r="B36" s="320">
        <v>6</v>
      </c>
      <c r="C36" s="320">
        <v>1</v>
      </c>
      <c r="D36" s="320">
        <v>6</v>
      </c>
      <c r="E36" s="320" t="s">
        <v>2349</v>
      </c>
      <c r="F36" s="320" t="s">
        <v>3397</v>
      </c>
      <c r="G36" s="320" t="s">
        <v>2350</v>
      </c>
      <c r="H36" s="320" t="s">
        <v>2351</v>
      </c>
      <c r="I36" s="320" t="s">
        <v>2352</v>
      </c>
      <c r="J36" s="320" t="s">
        <v>2353</v>
      </c>
      <c r="K36" s="320"/>
      <c r="L36" s="320" t="s">
        <v>43</v>
      </c>
      <c r="M36" s="321"/>
      <c r="N36" s="321">
        <v>23700</v>
      </c>
      <c r="O36" s="321"/>
      <c r="P36" s="321">
        <v>23700</v>
      </c>
      <c r="Q36" s="322" t="s">
        <v>2354</v>
      </c>
      <c r="R36" s="322" t="s">
        <v>2355</v>
      </c>
    </row>
    <row r="37" spans="1:18" ht="255" x14ac:dyDescent="0.25">
      <c r="A37" s="319">
        <v>31</v>
      </c>
      <c r="B37" s="320">
        <v>6</v>
      </c>
      <c r="C37" s="320">
        <v>3</v>
      </c>
      <c r="D37" s="320">
        <v>10</v>
      </c>
      <c r="E37" s="320" t="s">
        <v>2356</v>
      </c>
      <c r="F37" s="320" t="s">
        <v>2357</v>
      </c>
      <c r="G37" s="320" t="s">
        <v>1462</v>
      </c>
      <c r="H37" s="320" t="s">
        <v>2358</v>
      </c>
      <c r="I37" s="320">
        <v>900</v>
      </c>
      <c r="J37" s="320" t="s">
        <v>3398</v>
      </c>
      <c r="K37" s="320"/>
      <c r="L37" s="320" t="s">
        <v>268</v>
      </c>
      <c r="M37" s="321"/>
      <c r="N37" s="321">
        <v>12300</v>
      </c>
      <c r="O37" s="321"/>
      <c r="P37" s="321">
        <v>12300</v>
      </c>
      <c r="Q37" s="322" t="s">
        <v>2347</v>
      </c>
      <c r="R37" s="322" t="s">
        <v>2348</v>
      </c>
    </row>
    <row r="38" spans="1:18" ht="360" x14ac:dyDescent="0.25">
      <c r="A38" s="319">
        <v>32</v>
      </c>
      <c r="B38" s="320">
        <v>6</v>
      </c>
      <c r="C38" s="320">
        <v>1</v>
      </c>
      <c r="D38" s="320">
        <v>6</v>
      </c>
      <c r="E38" s="320" t="s">
        <v>2359</v>
      </c>
      <c r="F38" s="320" t="s">
        <v>2360</v>
      </c>
      <c r="G38" s="320" t="s">
        <v>2361</v>
      </c>
      <c r="H38" s="320" t="s">
        <v>2362</v>
      </c>
      <c r="I38" s="320" t="s">
        <v>2363</v>
      </c>
      <c r="J38" s="320" t="s">
        <v>2364</v>
      </c>
      <c r="K38" s="320"/>
      <c r="L38" s="320" t="s">
        <v>58</v>
      </c>
      <c r="M38" s="321"/>
      <c r="N38" s="321">
        <v>74360.25</v>
      </c>
      <c r="O38" s="321"/>
      <c r="P38" s="321">
        <v>74360.25</v>
      </c>
      <c r="Q38" s="322" t="s">
        <v>1547</v>
      </c>
      <c r="R38" s="322" t="s">
        <v>1548</v>
      </c>
    </row>
    <row r="39" spans="1:18" x14ac:dyDescent="0.25">
      <c r="A39" s="15"/>
      <c r="B39" s="15"/>
      <c r="C39" s="15"/>
      <c r="D39" s="16"/>
      <c r="E39" s="16"/>
      <c r="F39" s="16"/>
      <c r="G39" s="16"/>
      <c r="H39" s="16"/>
      <c r="I39" s="17"/>
      <c r="J39" s="16"/>
      <c r="L39" s="18"/>
      <c r="M39" s="19"/>
      <c r="N39" s="19"/>
      <c r="O39" s="19"/>
      <c r="P39" s="19"/>
      <c r="Q39" s="16"/>
      <c r="R39" s="16"/>
    </row>
    <row r="40" spans="1:18" x14ac:dyDescent="0.25">
      <c r="L40" s="371"/>
      <c r="M40" s="517" t="s">
        <v>1374</v>
      </c>
      <c r="N40" s="518"/>
      <c r="O40" s="519"/>
    </row>
    <row r="41" spans="1:18" x14ac:dyDescent="0.25">
      <c r="L41" s="372"/>
      <c r="M41" s="583" t="s">
        <v>36</v>
      </c>
      <c r="N41" s="517" t="s">
        <v>0</v>
      </c>
      <c r="O41" s="519"/>
    </row>
    <row r="42" spans="1:18" x14ac:dyDescent="0.25">
      <c r="L42" s="373"/>
      <c r="M42" s="584"/>
      <c r="N42" s="143">
        <v>2020</v>
      </c>
      <c r="O42" s="143">
        <v>2021</v>
      </c>
    </row>
    <row r="43" spans="1:18" x14ac:dyDescent="0.25">
      <c r="L43" s="143" t="s">
        <v>1135</v>
      </c>
      <c r="M43" s="140">
        <v>32</v>
      </c>
      <c r="N43" s="137">
        <f>O7+O8+O9+O10+O13+O14+O15+O11+O12</f>
        <v>276704.80000000005</v>
      </c>
      <c r="O43" s="137">
        <f>P38+P37+P36+P35+P34+P33+P32+P31+P30+P29+P28+P27+P26+P25+P24+P23+P21+P20+P19+P18+P17+P16+P22</f>
        <v>788661.83</v>
      </c>
    </row>
    <row r="44" spans="1:18" x14ac:dyDescent="0.25">
      <c r="L44" s="1" t="s">
        <v>37</v>
      </c>
    </row>
  </sheetData>
  <mergeCells count="18">
    <mergeCell ref="A4:A5"/>
    <mergeCell ref="B4:B5"/>
    <mergeCell ref="C4:C5"/>
    <mergeCell ref="G4:G5"/>
    <mergeCell ref="H4:I4"/>
    <mergeCell ref="R4:R5"/>
    <mergeCell ref="D4:D5"/>
    <mergeCell ref="E4:E5"/>
    <mergeCell ref="F4:F5"/>
    <mergeCell ref="J4:J5"/>
    <mergeCell ref="K4:L4"/>
    <mergeCell ref="M4:N4"/>
    <mergeCell ref="O4:P4"/>
    <mergeCell ref="L40:L42"/>
    <mergeCell ref="M40:O40"/>
    <mergeCell ref="M41:M42"/>
    <mergeCell ref="N41:O41"/>
    <mergeCell ref="Q4:Q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1890"/>
  <sheetViews>
    <sheetView topLeftCell="C47" zoomScale="70" zoomScaleNormal="70" workbookViewId="0">
      <selection activeCell="M7" sqref="M7:M52"/>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66"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66"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H1" s="1"/>
      <c r="R1" s="1"/>
    </row>
    <row r="2" spans="1:18" s="20" customFormat="1" ht="18.75" x14ac:dyDescent="0.25">
      <c r="A2" s="57" t="s">
        <v>3572</v>
      </c>
    </row>
    <row r="3" spans="1:18" x14ac:dyDescent="0.25">
      <c r="H3" s="1"/>
      <c r="O3" s="2"/>
      <c r="P3" s="2"/>
      <c r="R3" s="1"/>
    </row>
    <row r="4" spans="1:18" s="8" customFormat="1" ht="52.5" customHeight="1" x14ac:dyDescent="0.2">
      <c r="A4" s="406" t="s">
        <v>1</v>
      </c>
      <c r="B4" s="404" t="s">
        <v>2</v>
      </c>
      <c r="C4" s="404" t="s">
        <v>3</v>
      </c>
      <c r="D4" s="404" t="s">
        <v>4</v>
      </c>
      <c r="E4" s="406" t="s">
        <v>5</v>
      </c>
      <c r="F4" s="406" t="s">
        <v>6</v>
      </c>
      <c r="G4" s="406" t="s">
        <v>7</v>
      </c>
      <c r="H4" s="414" t="s">
        <v>8</v>
      </c>
      <c r="I4" s="414"/>
      <c r="J4" s="406" t="s">
        <v>9</v>
      </c>
      <c r="K4" s="415" t="s">
        <v>10</v>
      </c>
      <c r="L4" s="672"/>
      <c r="M4" s="417" t="s">
        <v>11</v>
      </c>
      <c r="N4" s="417"/>
      <c r="O4" s="673" t="s">
        <v>12</v>
      </c>
      <c r="P4" s="674"/>
      <c r="Q4" s="406" t="s">
        <v>13</v>
      </c>
      <c r="R4" s="406" t="s">
        <v>14</v>
      </c>
    </row>
    <row r="5" spans="1:18" s="8" customFormat="1" x14ac:dyDescent="0.2">
      <c r="A5" s="407"/>
      <c r="B5" s="405"/>
      <c r="C5" s="405"/>
      <c r="D5" s="405"/>
      <c r="E5" s="407"/>
      <c r="F5" s="407"/>
      <c r="G5" s="407"/>
      <c r="H5" s="44" t="s">
        <v>15</v>
      </c>
      <c r="I5" s="45" t="s">
        <v>16</v>
      </c>
      <c r="J5" s="407"/>
      <c r="K5" s="46">
        <v>2020</v>
      </c>
      <c r="L5" s="46">
        <v>2021</v>
      </c>
      <c r="M5" s="46">
        <v>2020</v>
      </c>
      <c r="N5" s="46">
        <v>2021</v>
      </c>
      <c r="O5" s="48">
        <v>2020</v>
      </c>
      <c r="P5" s="48">
        <v>2021</v>
      </c>
      <c r="Q5" s="407"/>
      <c r="R5" s="407"/>
    </row>
    <row r="6" spans="1:18" s="8" customFormat="1" x14ac:dyDescent="0.2">
      <c r="A6" s="44" t="s">
        <v>17</v>
      </c>
      <c r="B6" s="45" t="s">
        <v>18</v>
      </c>
      <c r="C6" s="45" t="s">
        <v>19</v>
      </c>
      <c r="D6" s="45" t="s">
        <v>20</v>
      </c>
      <c r="E6" s="44" t="s">
        <v>21</v>
      </c>
      <c r="F6" s="44" t="s">
        <v>22</v>
      </c>
      <c r="G6" s="44" t="s">
        <v>23</v>
      </c>
      <c r="H6" s="44" t="s">
        <v>24</v>
      </c>
      <c r="I6" s="45" t="s">
        <v>25</v>
      </c>
      <c r="J6" s="44" t="s">
        <v>26</v>
      </c>
      <c r="K6" s="46" t="s">
        <v>27</v>
      </c>
      <c r="L6" s="46" t="s">
        <v>28</v>
      </c>
      <c r="M6" s="46" t="s">
        <v>29</v>
      </c>
      <c r="N6" s="46" t="s">
        <v>30</v>
      </c>
      <c r="O6" s="47" t="s">
        <v>31</v>
      </c>
      <c r="P6" s="47" t="s">
        <v>32</v>
      </c>
      <c r="Q6" s="44" t="s">
        <v>33</v>
      </c>
      <c r="R6" s="44" t="s">
        <v>34</v>
      </c>
    </row>
    <row r="7" spans="1:18" s="8" customFormat="1" ht="120" customHeight="1" x14ac:dyDescent="0.2">
      <c r="A7" s="58">
        <v>1</v>
      </c>
      <c r="B7" s="59" t="s">
        <v>59</v>
      </c>
      <c r="C7" s="59">
        <v>1</v>
      </c>
      <c r="D7" s="59">
        <v>3</v>
      </c>
      <c r="E7" s="59" t="s">
        <v>1136</v>
      </c>
      <c r="F7" s="59" t="s">
        <v>3523</v>
      </c>
      <c r="G7" s="59" t="s">
        <v>65</v>
      </c>
      <c r="H7" s="59" t="s">
        <v>1137</v>
      </c>
      <c r="I7" s="60" t="s">
        <v>1138</v>
      </c>
      <c r="J7" s="59" t="s">
        <v>3524</v>
      </c>
      <c r="K7" s="61" t="s">
        <v>1139</v>
      </c>
      <c r="L7" s="61"/>
      <c r="M7" s="62">
        <v>56292.81</v>
      </c>
      <c r="N7" s="61"/>
      <c r="O7" s="62">
        <v>56292.81</v>
      </c>
      <c r="P7" s="62"/>
      <c r="Q7" s="59" t="s">
        <v>1140</v>
      </c>
      <c r="R7" s="59" t="s">
        <v>1141</v>
      </c>
    </row>
    <row r="8" spans="1:18" s="8" customFormat="1" ht="105" customHeight="1" x14ac:dyDescent="0.2">
      <c r="A8" s="58">
        <v>2</v>
      </c>
      <c r="B8" s="59" t="s">
        <v>59</v>
      </c>
      <c r="C8" s="59">
        <v>1</v>
      </c>
      <c r="D8" s="59">
        <v>3</v>
      </c>
      <c r="E8" s="59" t="s">
        <v>1142</v>
      </c>
      <c r="F8" s="59" t="s">
        <v>1143</v>
      </c>
      <c r="G8" s="59" t="s">
        <v>1144</v>
      </c>
      <c r="H8" s="59" t="s">
        <v>1145</v>
      </c>
      <c r="I8" s="60" t="s">
        <v>1146</v>
      </c>
      <c r="J8" s="59" t="s">
        <v>1147</v>
      </c>
      <c r="K8" s="61" t="s">
        <v>2399</v>
      </c>
      <c r="L8" s="61"/>
      <c r="M8" s="62">
        <v>64689.5</v>
      </c>
      <c r="N8" s="61"/>
      <c r="O8" s="62">
        <v>64689.5</v>
      </c>
      <c r="P8" s="62"/>
      <c r="Q8" s="59" t="s">
        <v>1149</v>
      </c>
      <c r="R8" s="59" t="s">
        <v>1150</v>
      </c>
    </row>
    <row r="9" spans="1:18" s="8" customFormat="1" ht="91.5" customHeight="1" x14ac:dyDescent="0.2">
      <c r="A9" s="58">
        <v>3</v>
      </c>
      <c r="B9" s="59" t="s">
        <v>70</v>
      </c>
      <c r="C9" s="59">
        <v>5</v>
      </c>
      <c r="D9" s="59">
        <v>4</v>
      </c>
      <c r="E9" s="59" t="s">
        <v>1151</v>
      </c>
      <c r="F9" s="59" t="s">
        <v>1152</v>
      </c>
      <c r="G9" s="59" t="s">
        <v>65</v>
      </c>
      <c r="H9" s="59" t="s">
        <v>1137</v>
      </c>
      <c r="I9" s="60" t="s">
        <v>1153</v>
      </c>
      <c r="J9" s="59" t="s">
        <v>1154</v>
      </c>
      <c r="K9" s="61" t="s">
        <v>1139</v>
      </c>
      <c r="L9" s="61"/>
      <c r="M9" s="62">
        <v>107487</v>
      </c>
      <c r="N9" s="61"/>
      <c r="O9" s="62">
        <v>107487</v>
      </c>
      <c r="P9" s="62"/>
      <c r="Q9" s="59" t="s">
        <v>3525</v>
      </c>
      <c r="R9" s="59" t="s">
        <v>1155</v>
      </c>
    </row>
    <row r="10" spans="1:18" s="8" customFormat="1" ht="99" customHeight="1" x14ac:dyDescent="0.2">
      <c r="A10" s="58">
        <v>4</v>
      </c>
      <c r="B10" s="59" t="s">
        <v>70</v>
      </c>
      <c r="C10" s="59">
        <v>5</v>
      </c>
      <c r="D10" s="59">
        <v>4</v>
      </c>
      <c r="E10" s="59" t="s">
        <v>1156</v>
      </c>
      <c r="F10" s="59" t="s">
        <v>1157</v>
      </c>
      <c r="G10" s="59" t="s">
        <v>1158</v>
      </c>
      <c r="H10" s="59" t="s">
        <v>1159</v>
      </c>
      <c r="I10" s="60" t="s">
        <v>1160</v>
      </c>
      <c r="J10" s="59" t="s">
        <v>1161</v>
      </c>
      <c r="K10" s="61" t="s">
        <v>1162</v>
      </c>
      <c r="L10" s="61"/>
      <c r="M10" s="62">
        <v>92336.13</v>
      </c>
      <c r="N10" s="61"/>
      <c r="O10" s="62">
        <v>92336.13</v>
      </c>
      <c r="P10" s="62"/>
      <c r="Q10" s="59" t="s">
        <v>1163</v>
      </c>
      <c r="R10" s="59" t="s">
        <v>1164</v>
      </c>
    </row>
    <row r="11" spans="1:18" s="8" customFormat="1" ht="126" customHeight="1" x14ac:dyDescent="0.2">
      <c r="A11" s="58">
        <v>5</v>
      </c>
      <c r="B11" s="59" t="s">
        <v>59</v>
      </c>
      <c r="C11" s="59">
        <v>1</v>
      </c>
      <c r="D11" s="59">
        <v>6</v>
      </c>
      <c r="E11" s="59" t="s">
        <v>1165</v>
      </c>
      <c r="F11" s="59" t="s">
        <v>1166</v>
      </c>
      <c r="G11" s="59" t="s">
        <v>1167</v>
      </c>
      <c r="H11" s="59" t="s">
        <v>1168</v>
      </c>
      <c r="I11" s="60" t="s">
        <v>1169</v>
      </c>
      <c r="J11" s="59" t="s">
        <v>1170</v>
      </c>
      <c r="K11" s="61" t="s">
        <v>1139</v>
      </c>
      <c r="L11" s="61"/>
      <c r="M11" s="62">
        <v>39995</v>
      </c>
      <c r="N11" s="61"/>
      <c r="O11" s="62">
        <v>39995</v>
      </c>
      <c r="P11" s="62"/>
      <c r="Q11" s="59" t="s">
        <v>1171</v>
      </c>
      <c r="R11" s="59" t="s">
        <v>1172</v>
      </c>
    </row>
    <row r="12" spans="1:18" s="8" customFormat="1" ht="129.75" customHeight="1" x14ac:dyDescent="0.2">
      <c r="A12" s="58">
        <v>6</v>
      </c>
      <c r="B12" s="59" t="s">
        <v>59</v>
      </c>
      <c r="C12" s="59">
        <v>1</v>
      </c>
      <c r="D12" s="59">
        <v>6</v>
      </c>
      <c r="E12" s="59" t="s">
        <v>1173</v>
      </c>
      <c r="F12" s="59" t="s">
        <v>1174</v>
      </c>
      <c r="G12" s="59" t="s">
        <v>3526</v>
      </c>
      <c r="H12" s="59" t="s">
        <v>1175</v>
      </c>
      <c r="I12" s="60" t="s">
        <v>1176</v>
      </c>
      <c r="J12" s="59" t="s">
        <v>3527</v>
      </c>
      <c r="K12" s="61" t="s">
        <v>1139</v>
      </c>
      <c r="L12" s="61"/>
      <c r="M12" s="62">
        <v>57128</v>
      </c>
      <c r="N12" s="61"/>
      <c r="O12" s="62">
        <v>57128</v>
      </c>
      <c r="P12" s="62"/>
      <c r="Q12" s="59" t="s">
        <v>1149</v>
      </c>
      <c r="R12" s="59" t="s">
        <v>1150</v>
      </c>
    </row>
    <row r="13" spans="1:18" s="8" customFormat="1" ht="162" customHeight="1" x14ac:dyDescent="0.2">
      <c r="A13" s="58">
        <v>7</v>
      </c>
      <c r="B13" s="59" t="s">
        <v>59</v>
      </c>
      <c r="C13" s="59">
        <v>1</v>
      </c>
      <c r="D13" s="59">
        <v>6</v>
      </c>
      <c r="E13" s="59" t="s">
        <v>1177</v>
      </c>
      <c r="F13" s="59" t="s">
        <v>1178</v>
      </c>
      <c r="G13" s="59" t="s">
        <v>1167</v>
      </c>
      <c r="H13" s="59" t="s">
        <v>1179</v>
      </c>
      <c r="I13" s="60" t="s">
        <v>1180</v>
      </c>
      <c r="J13" s="59" t="s">
        <v>1181</v>
      </c>
      <c r="K13" s="61" t="s">
        <v>1148</v>
      </c>
      <c r="L13" s="61"/>
      <c r="M13" s="62">
        <v>34201.449999999997</v>
      </c>
      <c r="N13" s="61"/>
      <c r="O13" s="62">
        <v>34201.449999999997</v>
      </c>
      <c r="P13" s="62"/>
      <c r="Q13" s="59" t="s">
        <v>1182</v>
      </c>
      <c r="R13" s="59" t="s">
        <v>1183</v>
      </c>
    </row>
    <row r="14" spans="1:18" s="8" customFormat="1" ht="112.5" customHeight="1" x14ac:dyDescent="0.2">
      <c r="A14" s="58">
        <v>8</v>
      </c>
      <c r="B14" s="59" t="s">
        <v>59</v>
      </c>
      <c r="C14" s="59">
        <v>1</v>
      </c>
      <c r="D14" s="59">
        <v>6</v>
      </c>
      <c r="E14" s="59" t="s">
        <v>1184</v>
      </c>
      <c r="F14" s="59" t="s">
        <v>3528</v>
      </c>
      <c r="G14" s="59" t="s">
        <v>1185</v>
      </c>
      <c r="H14" s="60" t="s">
        <v>1186</v>
      </c>
      <c r="I14" s="60" t="s">
        <v>1187</v>
      </c>
      <c r="J14" s="59" t="s">
        <v>1188</v>
      </c>
      <c r="K14" s="61" t="s">
        <v>1189</v>
      </c>
      <c r="L14" s="61"/>
      <c r="M14" s="62">
        <v>12732.3</v>
      </c>
      <c r="N14" s="61"/>
      <c r="O14" s="62">
        <v>12732.3</v>
      </c>
      <c r="P14" s="62"/>
      <c r="Q14" s="59" t="s">
        <v>1182</v>
      </c>
      <c r="R14" s="59" t="s">
        <v>1183</v>
      </c>
    </row>
    <row r="15" spans="1:18" s="8" customFormat="1" ht="99.75" customHeight="1" x14ac:dyDescent="0.2">
      <c r="A15" s="58">
        <v>9</v>
      </c>
      <c r="B15" s="59" t="s">
        <v>59</v>
      </c>
      <c r="C15" s="59">
        <v>1</v>
      </c>
      <c r="D15" s="59">
        <v>6</v>
      </c>
      <c r="E15" s="59" t="s">
        <v>1190</v>
      </c>
      <c r="F15" s="59" t="s">
        <v>1191</v>
      </c>
      <c r="G15" s="59" t="s">
        <v>1192</v>
      </c>
      <c r="H15" s="59" t="s">
        <v>1193</v>
      </c>
      <c r="I15" s="60" t="s">
        <v>1194</v>
      </c>
      <c r="J15" s="59" t="s">
        <v>1195</v>
      </c>
      <c r="K15" s="61" t="s">
        <v>2399</v>
      </c>
      <c r="L15" s="61"/>
      <c r="M15" s="62">
        <v>80566.06</v>
      </c>
      <c r="N15" s="61"/>
      <c r="O15" s="62">
        <v>80566.06</v>
      </c>
      <c r="P15" s="62"/>
      <c r="Q15" s="59" t="s">
        <v>1196</v>
      </c>
      <c r="R15" s="59" t="s">
        <v>1197</v>
      </c>
    </row>
    <row r="16" spans="1:18" s="8" customFormat="1" ht="99.75" customHeight="1" x14ac:dyDescent="0.2">
      <c r="A16" s="58">
        <v>10</v>
      </c>
      <c r="B16" s="59" t="s">
        <v>59</v>
      </c>
      <c r="C16" s="59">
        <v>1</v>
      </c>
      <c r="D16" s="59">
        <v>6</v>
      </c>
      <c r="E16" s="59" t="s">
        <v>1198</v>
      </c>
      <c r="F16" s="59" t="s">
        <v>1199</v>
      </c>
      <c r="G16" s="59" t="s">
        <v>1200</v>
      </c>
      <c r="H16" s="59" t="s">
        <v>1045</v>
      </c>
      <c r="I16" s="60" t="s">
        <v>1201</v>
      </c>
      <c r="J16" s="59" t="s">
        <v>3529</v>
      </c>
      <c r="K16" s="61" t="s">
        <v>1139</v>
      </c>
      <c r="L16" s="61"/>
      <c r="M16" s="62">
        <v>83358</v>
      </c>
      <c r="N16" s="61"/>
      <c r="O16" s="62">
        <v>83358</v>
      </c>
      <c r="P16" s="62"/>
      <c r="Q16" s="59" t="s">
        <v>1202</v>
      </c>
      <c r="R16" s="59" t="s">
        <v>1203</v>
      </c>
    </row>
    <row r="17" spans="1:18" s="8" customFormat="1" ht="100.5" customHeight="1" x14ac:dyDescent="0.2">
      <c r="A17" s="58">
        <v>11</v>
      </c>
      <c r="B17" s="59" t="s">
        <v>70</v>
      </c>
      <c r="C17" s="59">
        <v>1</v>
      </c>
      <c r="D17" s="59">
        <v>6</v>
      </c>
      <c r="E17" s="59" t="s">
        <v>1204</v>
      </c>
      <c r="F17" s="59" t="s">
        <v>3530</v>
      </c>
      <c r="G17" s="59" t="s">
        <v>1205</v>
      </c>
      <c r="H17" s="59" t="s">
        <v>1206</v>
      </c>
      <c r="I17" s="60" t="s">
        <v>1207</v>
      </c>
      <c r="J17" s="59" t="s">
        <v>1208</v>
      </c>
      <c r="K17" s="61" t="s">
        <v>1139</v>
      </c>
      <c r="L17" s="61"/>
      <c r="M17" s="62">
        <v>103124.34</v>
      </c>
      <c r="N17" s="61"/>
      <c r="O17" s="62">
        <v>103124.34</v>
      </c>
      <c r="P17" s="62"/>
      <c r="Q17" s="59" t="s">
        <v>1209</v>
      </c>
      <c r="R17" s="59" t="s">
        <v>1210</v>
      </c>
    </row>
    <row r="18" spans="1:18" s="8" customFormat="1" ht="99" customHeight="1" x14ac:dyDescent="0.2">
      <c r="A18" s="58">
        <v>12</v>
      </c>
      <c r="B18" s="59" t="s">
        <v>59</v>
      </c>
      <c r="C18" s="59">
        <v>1</v>
      </c>
      <c r="D18" s="59">
        <v>6</v>
      </c>
      <c r="E18" s="59" t="s">
        <v>1211</v>
      </c>
      <c r="F18" s="59" t="s">
        <v>3531</v>
      </c>
      <c r="G18" s="59" t="s">
        <v>1167</v>
      </c>
      <c r="H18" s="59" t="s">
        <v>1168</v>
      </c>
      <c r="I18" s="60" t="s">
        <v>1212</v>
      </c>
      <c r="J18" s="59" t="s">
        <v>1213</v>
      </c>
      <c r="K18" s="61" t="s">
        <v>1139</v>
      </c>
      <c r="L18" s="61"/>
      <c r="M18" s="62">
        <v>21649</v>
      </c>
      <c r="N18" s="61"/>
      <c r="O18" s="62">
        <v>21649</v>
      </c>
      <c r="P18" s="62"/>
      <c r="Q18" s="59" t="s">
        <v>1182</v>
      </c>
      <c r="R18" s="59" t="s">
        <v>1183</v>
      </c>
    </row>
    <row r="19" spans="1:18" s="8" customFormat="1" ht="125.25" customHeight="1" x14ac:dyDescent="0.2">
      <c r="A19" s="58">
        <v>13</v>
      </c>
      <c r="B19" s="59" t="s">
        <v>55</v>
      </c>
      <c r="C19" s="59">
        <v>1</v>
      </c>
      <c r="D19" s="59">
        <v>9</v>
      </c>
      <c r="E19" s="59" t="s">
        <v>1214</v>
      </c>
      <c r="F19" s="59" t="s">
        <v>1215</v>
      </c>
      <c r="G19" s="59" t="s">
        <v>1216</v>
      </c>
      <c r="H19" s="59" t="s">
        <v>1217</v>
      </c>
      <c r="I19" s="60" t="s">
        <v>324</v>
      </c>
      <c r="J19" s="59" t="s">
        <v>3532</v>
      </c>
      <c r="K19" s="61" t="s">
        <v>1139</v>
      </c>
      <c r="L19" s="61"/>
      <c r="M19" s="62">
        <v>67527</v>
      </c>
      <c r="N19" s="61"/>
      <c r="O19" s="62">
        <v>67527</v>
      </c>
      <c r="P19" s="62"/>
      <c r="Q19" s="59" t="s">
        <v>1149</v>
      </c>
      <c r="R19" s="59" t="s">
        <v>1150</v>
      </c>
    </row>
    <row r="20" spans="1:18" s="8" customFormat="1" ht="93.75" customHeight="1" x14ac:dyDescent="0.2">
      <c r="A20" s="58">
        <v>14</v>
      </c>
      <c r="B20" s="59" t="s">
        <v>70</v>
      </c>
      <c r="C20" s="59">
        <v>1</v>
      </c>
      <c r="D20" s="59">
        <v>13</v>
      </c>
      <c r="E20" s="59" t="s">
        <v>1218</v>
      </c>
      <c r="F20" s="59" t="s">
        <v>3533</v>
      </c>
      <c r="G20" s="59" t="s">
        <v>1219</v>
      </c>
      <c r="H20" s="59" t="s">
        <v>1220</v>
      </c>
      <c r="I20" s="60" t="s">
        <v>1221</v>
      </c>
      <c r="J20" s="59" t="s">
        <v>1222</v>
      </c>
      <c r="K20" s="61" t="s">
        <v>1162</v>
      </c>
      <c r="L20" s="61"/>
      <c r="M20" s="62">
        <v>49711.24</v>
      </c>
      <c r="N20" s="61"/>
      <c r="O20" s="62">
        <v>49711.24</v>
      </c>
      <c r="P20" s="62"/>
      <c r="Q20" s="59" t="s">
        <v>1140</v>
      </c>
      <c r="R20" s="59" t="s">
        <v>1141</v>
      </c>
    </row>
    <row r="21" spans="1:18" s="8" customFormat="1" ht="101.25" customHeight="1" x14ac:dyDescent="0.2">
      <c r="A21" s="58">
        <v>15</v>
      </c>
      <c r="B21" s="59" t="s">
        <v>59</v>
      </c>
      <c r="C21" s="59" t="s">
        <v>499</v>
      </c>
      <c r="D21" s="59">
        <v>13</v>
      </c>
      <c r="E21" s="59" t="s">
        <v>1223</v>
      </c>
      <c r="F21" s="59" t="s">
        <v>1224</v>
      </c>
      <c r="G21" s="59" t="s">
        <v>1225</v>
      </c>
      <c r="H21" s="59" t="s">
        <v>1226</v>
      </c>
      <c r="I21" s="60" t="s">
        <v>1227</v>
      </c>
      <c r="J21" s="59" t="s">
        <v>1228</v>
      </c>
      <c r="K21" s="61" t="s">
        <v>1139</v>
      </c>
      <c r="L21" s="61"/>
      <c r="M21" s="62">
        <v>8182.31</v>
      </c>
      <c r="N21" s="61"/>
      <c r="O21" s="62">
        <v>8182.31</v>
      </c>
      <c r="P21" s="62"/>
      <c r="Q21" s="59" t="s">
        <v>1229</v>
      </c>
      <c r="R21" s="59" t="s">
        <v>1230</v>
      </c>
    </row>
    <row r="22" spans="1:18" ht="60" x14ac:dyDescent="0.25">
      <c r="A22" s="5">
        <v>16</v>
      </c>
      <c r="B22" s="63">
        <v>6</v>
      </c>
      <c r="C22" s="63">
        <v>1</v>
      </c>
      <c r="D22" s="63">
        <v>13</v>
      </c>
      <c r="E22" s="63" t="s">
        <v>1231</v>
      </c>
      <c r="F22" s="63" t="s">
        <v>3534</v>
      </c>
      <c r="G22" s="63" t="s">
        <v>1232</v>
      </c>
      <c r="H22" s="63" t="s">
        <v>1233</v>
      </c>
      <c r="I22" s="63" t="s">
        <v>1234</v>
      </c>
      <c r="J22" s="63" t="s">
        <v>1235</v>
      </c>
      <c r="K22" s="63" t="s">
        <v>1139</v>
      </c>
      <c r="L22" s="64"/>
      <c r="M22" s="36">
        <v>10301.030000000001</v>
      </c>
      <c r="N22" s="63"/>
      <c r="O22" s="64">
        <v>10301.030000000001</v>
      </c>
      <c r="P22" s="65"/>
      <c r="Q22" s="63" t="s">
        <v>1182</v>
      </c>
      <c r="R22" s="63" t="s">
        <v>1183</v>
      </c>
    </row>
    <row r="23" spans="1:18" ht="75" x14ac:dyDescent="0.25">
      <c r="A23" s="5">
        <v>17</v>
      </c>
      <c r="B23" s="63">
        <v>6</v>
      </c>
      <c r="C23" s="63">
        <v>1</v>
      </c>
      <c r="D23" s="63">
        <v>13</v>
      </c>
      <c r="E23" s="63" t="s">
        <v>1236</v>
      </c>
      <c r="F23" s="63" t="s">
        <v>1237</v>
      </c>
      <c r="G23" s="63" t="s">
        <v>1238</v>
      </c>
      <c r="H23" s="63" t="s">
        <v>1239</v>
      </c>
      <c r="I23" s="63" t="s">
        <v>1240</v>
      </c>
      <c r="J23" s="63" t="s">
        <v>1241</v>
      </c>
      <c r="K23" s="63" t="s">
        <v>1139</v>
      </c>
      <c r="L23" s="64"/>
      <c r="M23" s="36">
        <v>48963.22</v>
      </c>
      <c r="N23" s="63"/>
      <c r="O23" s="64">
        <v>48963.22</v>
      </c>
      <c r="P23" s="65"/>
      <c r="Q23" s="63" t="s">
        <v>1242</v>
      </c>
      <c r="R23" s="63" t="s">
        <v>1243</v>
      </c>
    </row>
    <row r="24" spans="1:18" ht="80.25" customHeight="1" x14ac:dyDescent="0.25">
      <c r="A24" s="5">
        <v>18</v>
      </c>
      <c r="B24" s="63">
        <v>6</v>
      </c>
      <c r="C24" s="35">
        <v>3</v>
      </c>
      <c r="D24" s="63">
        <v>13</v>
      </c>
      <c r="E24" s="63" t="s">
        <v>1244</v>
      </c>
      <c r="F24" s="63" t="s">
        <v>1245</v>
      </c>
      <c r="G24" s="63" t="s">
        <v>1246</v>
      </c>
      <c r="H24" s="63" t="s">
        <v>1247</v>
      </c>
      <c r="I24" s="63" t="s">
        <v>1248</v>
      </c>
      <c r="J24" s="63" t="s">
        <v>3535</v>
      </c>
      <c r="K24" s="63" t="s">
        <v>1139</v>
      </c>
      <c r="L24" s="64"/>
      <c r="M24" s="36">
        <v>35670</v>
      </c>
      <c r="N24" s="63"/>
      <c r="O24" s="64">
        <v>35670</v>
      </c>
      <c r="P24" s="65"/>
      <c r="Q24" s="63" t="s">
        <v>1249</v>
      </c>
      <c r="R24" s="63" t="s">
        <v>1250</v>
      </c>
    </row>
    <row r="25" spans="1:18" ht="120" x14ac:dyDescent="0.25">
      <c r="A25" s="5">
        <v>19</v>
      </c>
      <c r="B25" s="63">
        <v>5</v>
      </c>
      <c r="C25" s="63">
        <v>1</v>
      </c>
      <c r="D25" s="63">
        <v>13</v>
      </c>
      <c r="E25" s="63" t="s">
        <v>3536</v>
      </c>
      <c r="F25" s="63" t="s">
        <v>1251</v>
      </c>
      <c r="G25" s="63" t="s">
        <v>77</v>
      </c>
      <c r="H25" s="63" t="s">
        <v>1252</v>
      </c>
      <c r="I25" s="63" t="s">
        <v>1253</v>
      </c>
      <c r="J25" s="63" t="s">
        <v>3537</v>
      </c>
      <c r="K25" s="63" t="s">
        <v>1139</v>
      </c>
      <c r="L25" s="64"/>
      <c r="M25" s="36">
        <v>16207.34</v>
      </c>
      <c r="N25" s="63"/>
      <c r="O25" s="64">
        <v>16207.34</v>
      </c>
      <c r="P25" s="65"/>
      <c r="Q25" s="63" t="s">
        <v>1254</v>
      </c>
      <c r="R25" s="63" t="s">
        <v>1255</v>
      </c>
    </row>
    <row r="26" spans="1:18" ht="60" x14ac:dyDescent="0.25">
      <c r="A26" s="228">
        <v>20</v>
      </c>
      <c r="B26" s="326">
        <v>6</v>
      </c>
      <c r="C26" s="326">
        <v>5</v>
      </c>
      <c r="D26" s="326">
        <v>4</v>
      </c>
      <c r="E26" s="326" t="s">
        <v>2365</v>
      </c>
      <c r="F26" s="326" t="s">
        <v>3538</v>
      </c>
      <c r="G26" s="326" t="s">
        <v>2366</v>
      </c>
      <c r="H26" s="326" t="s">
        <v>2367</v>
      </c>
      <c r="I26" s="326" t="s">
        <v>2368</v>
      </c>
      <c r="J26" s="326" t="s">
        <v>2369</v>
      </c>
      <c r="K26" s="41"/>
      <c r="L26" s="326" t="s">
        <v>1162</v>
      </c>
      <c r="M26" s="250"/>
      <c r="N26" s="326">
        <v>79369.710000000006</v>
      </c>
      <c r="O26" s="327"/>
      <c r="P26" s="250">
        <v>79369.710000000006</v>
      </c>
      <c r="Q26" s="328" t="s">
        <v>1163</v>
      </c>
      <c r="R26" s="328" t="s">
        <v>1164</v>
      </c>
    </row>
    <row r="27" spans="1:18" ht="60" x14ac:dyDescent="0.25">
      <c r="A27" s="232">
        <v>21</v>
      </c>
      <c r="B27" s="332">
        <v>3</v>
      </c>
      <c r="C27" s="332">
        <v>5</v>
      </c>
      <c r="D27" s="332">
        <v>4</v>
      </c>
      <c r="E27" s="332" t="s">
        <v>1151</v>
      </c>
      <c r="F27" s="332" t="s">
        <v>1152</v>
      </c>
      <c r="G27" s="332" t="s">
        <v>65</v>
      </c>
      <c r="H27" s="332" t="s">
        <v>1137</v>
      </c>
      <c r="I27" s="335" t="s">
        <v>2370</v>
      </c>
      <c r="J27" s="332" t="s">
        <v>1154</v>
      </c>
      <c r="K27" s="332"/>
      <c r="L27" s="333" t="s">
        <v>1139</v>
      </c>
      <c r="M27" s="236"/>
      <c r="N27" s="332">
        <v>119758.5</v>
      </c>
      <c r="O27" s="333"/>
      <c r="P27" s="236">
        <v>119758.5</v>
      </c>
      <c r="Q27" s="332" t="s">
        <v>3525</v>
      </c>
      <c r="R27" s="332" t="s">
        <v>1155</v>
      </c>
    </row>
    <row r="28" spans="1:18" ht="75" x14ac:dyDescent="0.25">
      <c r="A28" s="232">
        <v>22</v>
      </c>
      <c r="B28" s="332">
        <v>1</v>
      </c>
      <c r="C28" s="332">
        <v>1</v>
      </c>
      <c r="D28" s="332">
        <v>9</v>
      </c>
      <c r="E28" s="332" t="s">
        <v>2371</v>
      </c>
      <c r="F28" s="332" t="s">
        <v>2372</v>
      </c>
      <c r="G28" s="332" t="s">
        <v>77</v>
      </c>
      <c r="H28" s="332" t="s">
        <v>2373</v>
      </c>
      <c r="I28" s="332" t="s">
        <v>2374</v>
      </c>
      <c r="J28" s="332" t="s">
        <v>2375</v>
      </c>
      <c r="K28" s="332"/>
      <c r="L28" s="333" t="s">
        <v>1162</v>
      </c>
      <c r="M28" s="236"/>
      <c r="N28" s="334">
        <v>84600</v>
      </c>
      <c r="O28" s="333"/>
      <c r="P28" s="252">
        <v>75000</v>
      </c>
      <c r="Q28" s="332" t="s">
        <v>2376</v>
      </c>
      <c r="R28" s="332" t="s">
        <v>2377</v>
      </c>
    </row>
    <row r="29" spans="1:18" ht="90" x14ac:dyDescent="0.25">
      <c r="A29" s="232">
        <v>23</v>
      </c>
      <c r="B29" s="332">
        <v>1</v>
      </c>
      <c r="C29" s="332">
        <v>1</v>
      </c>
      <c r="D29" s="332">
        <v>3</v>
      </c>
      <c r="E29" s="332" t="s">
        <v>2378</v>
      </c>
      <c r="F29" s="329" t="s">
        <v>3523</v>
      </c>
      <c r="G29" s="332" t="s">
        <v>65</v>
      </c>
      <c r="H29" s="329" t="s">
        <v>1137</v>
      </c>
      <c r="I29" s="335" t="s">
        <v>1288</v>
      </c>
      <c r="J29" s="329" t="s">
        <v>3524</v>
      </c>
      <c r="K29" s="332"/>
      <c r="L29" s="333" t="s">
        <v>1139</v>
      </c>
      <c r="M29" s="236"/>
      <c r="N29" s="334">
        <v>90253.64</v>
      </c>
      <c r="O29" s="333"/>
      <c r="P29" s="252">
        <v>77468.22</v>
      </c>
      <c r="Q29" s="329" t="s">
        <v>1140</v>
      </c>
      <c r="R29" s="329" t="s">
        <v>1141</v>
      </c>
    </row>
    <row r="30" spans="1:18" ht="45" x14ac:dyDescent="0.25">
      <c r="A30" s="232">
        <v>24</v>
      </c>
      <c r="B30" s="332">
        <v>5</v>
      </c>
      <c r="C30" s="332">
        <v>1</v>
      </c>
      <c r="D30" s="332">
        <v>13</v>
      </c>
      <c r="E30" s="332" t="s">
        <v>2379</v>
      </c>
      <c r="F30" s="332" t="s">
        <v>2380</v>
      </c>
      <c r="G30" s="332" t="s">
        <v>77</v>
      </c>
      <c r="H30" s="332" t="s">
        <v>2381</v>
      </c>
      <c r="I30" s="332" t="s">
        <v>565</v>
      </c>
      <c r="J30" s="332" t="s">
        <v>2382</v>
      </c>
      <c r="K30" s="332"/>
      <c r="L30" s="333" t="s">
        <v>2383</v>
      </c>
      <c r="M30" s="236"/>
      <c r="N30" s="334">
        <v>1998</v>
      </c>
      <c r="O30" s="333"/>
      <c r="P30" s="236">
        <v>1998</v>
      </c>
      <c r="Q30" s="332" t="s">
        <v>1254</v>
      </c>
      <c r="R30" s="332" t="s">
        <v>1255</v>
      </c>
    </row>
    <row r="31" spans="1:18" ht="75" x14ac:dyDescent="0.25">
      <c r="A31" s="232">
        <v>25</v>
      </c>
      <c r="B31" s="332">
        <v>6</v>
      </c>
      <c r="C31" s="332">
        <v>1</v>
      </c>
      <c r="D31" s="332">
        <v>6</v>
      </c>
      <c r="E31" s="332" t="s">
        <v>2384</v>
      </c>
      <c r="F31" s="332" t="s">
        <v>2385</v>
      </c>
      <c r="G31" s="332" t="s">
        <v>995</v>
      </c>
      <c r="H31" s="332" t="s">
        <v>2386</v>
      </c>
      <c r="I31" s="332" t="s">
        <v>2387</v>
      </c>
      <c r="J31" s="332" t="s">
        <v>3539</v>
      </c>
      <c r="K31" s="332"/>
      <c r="L31" s="333" t="s">
        <v>1139</v>
      </c>
      <c r="M31" s="236"/>
      <c r="N31" s="334">
        <v>77877</v>
      </c>
      <c r="O31" s="333"/>
      <c r="P31" s="236">
        <v>76332.5</v>
      </c>
      <c r="Q31" s="332" t="s">
        <v>3540</v>
      </c>
      <c r="R31" s="332" t="s">
        <v>1548</v>
      </c>
    </row>
    <row r="32" spans="1:18" ht="45" x14ac:dyDescent="0.25">
      <c r="A32" s="232">
        <v>26</v>
      </c>
      <c r="B32" s="332">
        <v>6</v>
      </c>
      <c r="C32" s="332">
        <v>1</v>
      </c>
      <c r="D32" s="332">
        <v>13</v>
      </c>
      <c r="E32" s="332" t="s">
        <v>2388</v>
      </c>
      <c r="F32" s="332" t="s">
        <v>2389</v>
      </c>
      <c r="G32" s="332" t="s">
        <v>1144</v>
      </c>
      <c r="H32" s="332" t="s">
        <v>2390</v>
      </c>
      <c r="I32" s="335" t="s">
        <v>2391</v>
      </c>
      <c r="J32" s="332" t="s">
        <v>2392</v>
      </c>
      <c r="K32" s="332"/>
      <c r="L32" s="333" t="s">
        <v>1139</v>
      </c>
      <c r="M32" s="236"/>
      <c r="N32" s="334">
        <v>98500</v>
      </c>
      <c r="O32" s="333"/>
      <c r="P32" s="236">
        <v>93000</v>
      </c>
      <c r="Q32" s="332" t="s">
        <v>2393</v>
      </c>
      <c r="R32" s="332" t="s">
        <v>2394</v>
      </c>
    </row>
    <row r="33" spans="1:18" ht="45" x14ac:dyDescent="0.25">
      <c r="A33" s="232">
        <v>27</v>
      </c>
      <c r="B33" s="332">
        <v>6</v>
      </c>
      <c r="C33" s="332">
        <v>5</v>
      </c>
      <c r="D33" s="332">
        <v>11</v>
      </c>
      <c r="E33" s="336" t="s">
        <v>2395</v>
      </c>
      <c r="F33" s="332" t="s">
        <v>3541</v>
      </c>
      <c r="G33" s="332" t="s">
        <v>77</v>
      </c>
      <c r="H33" s="332" t="s">
        <v>2396</v>
      </c>
      <c r="I33" s="332" t="s">
        <v>2397</v>
      </c>
      <c r="J33" s="332" t="s">
        <v>2398</v>
      </c>
      <c r="K33" s="332"/>
      <c r="L33" s="333" t="s">
        <v>2399</v>
      </c>
      <c r="M33" s="236"/>
      <c r="N33" s="334">
        <v>96482</v>
      </c>
      <c r="O33" s="333"/>
      <c r="P33" s="236">
        <v>87620</v>
      </c>
      <c r="Q33" s="332" t="s">
        <v>2400</v>
      </c>
      <c r="R33" s="332" t="s">
        <v>2401</v>
      </c>
    </row>
    <row r="34" spans="1:18" ht="60" x14ac:dyDescent="0.25">
      <c r="A34" s="232">
        <v>28</v>
      </c>
      <c r="B34" s="332">
        <v>1</v>
      </c>
      <c r="C34" s="332">
        <v>1</v>
      </c>
      <c r="D34" s="332">
        <v>6</v>
      </c>
      <c r="E34" s="332" t="s">
        <v>2402</v>
      </c>
      <c r="F34" s="332" t="s">
        <v>2403</v>
      </c>
      <c r="G34" s="332" t="s">
        <v>125</v>
      </c>
      <c r="H34" s="332" t="s">
        <v>2404</v>
      </c>
      <c r="I34" s="332" t="s">
        <v>1481</v>
      </c>
      <c r="J34" s="332" t="s">
        <v>2405</v>
      </c>
      <c r="K34" s="332"/>
      <c r="L34" s="333" t="s">
        <v>1139</v>
      </c>
      <c r="M34" s="236"/>
      <c r="N34" s="334">
        <v>97137.2</v>
      </c>
      <c r="O34" s="333"/>
      <c r="P34" s="236">
        <v>97137.2</v>
      </c>
      <c r="Q34" s="329" t="s">
        <v>1202</v>
      </c>
      <c r="R34" s="329" t="s">
        <v>1203</v>
      </c>
    </row>
    <row r="35" spans="1:18" ht="75" x14ac:dyDescent="0.25">
      <c r="A35" s="232">
        <v>29</v>
      </c>
      <c r="B35" s="332">
        <v>1</v>
      </c>
      <c r="C35" s="332">
        <v>1</v>
      </c>
      <c r="D35" s="332">
        <v>13</v>
      </c>
      <c r="E35" s="332" t="s">
        <v>2406</v>
      </c>
      <c r="F35" s="332" t="s">
        <v>2407</v>
      </c>
      <c r="G35" s="332" t="s">
        <v>115</v>
      </c>
      <c r="H35" s="332" t="s">
        <v>2381</v>
      </c>
      <c r="I35" s="337">
        <v>25600</v>
      </c>
      <c r="J35" s="332" t="s">
        <v>2408</v>
      </c>
      <c r="K35" s="332"/>
      <c r="L35" s="333" t="s">
        <v>1162</v>
      </c>
      <c r="M35" s="236"/>
      <c r="N35" s="334">
        <v>21092.18</v>
      </c>
      <c r="O35" s="333"/>
      <c r="P35" s="236">
        <v>18345.02</v>
      </c>
      <c r="Q35" s="332" t="s">
        <v>1254</v>
      </c>
      <c r="R35" s="332" t="s">
        <v>1255</v>
      </c>
    </row>
    <row r="36" spans="1:18" ht="120.75" customHeight="1" x14ac:dyDescent="0.25">
      <c r="A36" s="232">
        <v>30</v>
      </c>
      <c r="B36" s="332">
        <v>1</v>
      </c>
      <c r="C36" s="332">
        <v>1</v>
      </c>
      <c r="D36" s="332">
        <v>6</v>
      </c>
      <c r="E36" s="329" t="s">
        <v>2409</v>
      </c>
      <c r="F36" s="329" t="s">
        <v>3542</v>
      </c>
      <c r="G36" s="329" t="s">
        <v>3543</v>
      </c>
      <c r="H36" s="329" t="s">
        <v>2410</v>
      </c>
      <c r="I36" s="330" t="s">
        <v>2411</v>
      </c>
      <c r="J36" s="329" t="s">
        <v>1195</v>
      </c>
      <c r="K36" s="332"/>
      <c r="L36" s="333" t="s">
        <v>1139</v>
      </c>
      <c r="M36" s="236"/>
      <c r="N36" s="334">
        <v>141040.79999999999</v>
      </c>
      <c r="O36" s="333"/>
      <c r="P36" s="236">
        <v>128125.8</v>
      </c>
      <c r="Q36" s="329" t="s">
        <v>1196</v>
      </c>
      <c r="R36" s="329" t="s">
        <v>1197</v>
      </c>
    </row>
    <row r="37" spans="1:18" ht="90" x14ac:dyDescent="0.25">
      <c r="A37" s="232">
        <v>31</v>
      </c>
      <c r="B37" s="332">
        <v>1</v>
      </c>
      <c r="C37" s="332">
        <v>3</v>
      </c>
      <c r="D37" s="332">
        <v>10</v>
      </c>
      <c r="E37" s="332" t="s">
        <v>3544</v>
      </c>
      <c r="F37" s="332" t="s">
        <v>3545</v>
      </c>
      <c r="G37" s="332" t="s">
        <v>249</v>
      </c>
      <c r="H37" s="332" t="s">
        <v>2412</v>
      </c>
      <c r="I37" s="332" t="s">
        <v>2413</v>
      </c>
      <c r="J37" s="332" t="s">
        <v>3546</v>
      </c>
      <c r="K37" s="332"/>
      <c r="L37" s="333" t="s">
        <v>2414</v>
      </c>
      <c r="M37" s="236"/>
      <c r="N37" s="334">
        <v>59878.7</v>
      </c>
      <c r="O37" s="333"/>
      <c r="P37" s="236">
        <v>52418.720000000001</v>
      </c>
      <c r="Q37" s="329" t="s">
        <v>1182</v>
      </c>
      <c r="R37" s="329" t="s">
        <v>2415</v>
      </c>
    </row>
    <row r="38" spans="1:18" ht="90" x14ac:dyDescent="0.25">
      <c r="A38" s="234">
        <v>32</v>
      </c>
      <c r="B38" s="329">
        <v>1</v>
      </c>
      <c r="C38" s="329">
        <v>1</v>
      </c>
      <c r="D38" s="329">
        <v>6</v>
      </c>
      <c r="E38" s="329" t="s">
        <v>1184</v>
      </c>
      <c r="F38" s="329" t="s">
        <v>3547</v>
      </c>
      <c r="G38" s="329" t="s">
        <v>1185</v>
      </c>
      <c r="H38" s="330" t="s">
        <v>1186</v>
      </c>
      <c r="I38" s="330" t="s">
        <v>1187</v>
      </c>
      <c r="J38" s="329" t="s">
        <v>1188</v>
      </c>
      <c r="K38" s="266"/>
      <c r="L38" s="329" t="s">
        <v>1189</v>
      </c>
      <c r="M38" s="251"/>
      <c r="N38" s="338">
        <v>18432.3</v>
      </c>
      <c r="O38" s="331"/>
      <c r="P38" s="251">
        <v>12732.3</v>
      </c>
      <c r="Q38" s="329" t="s">
        <v>1182</v>
      </c>
      <c r="R38" s="329" t="s">
        <v>2415</v>
      </c>
    </row>
    <row r="39" spans="1:18" ht="90" x14ac:dyDescent="0.25">
      <c r="A39" s="232">
        <v>33</v>
      </c>
      <c r="B39" s="332">
        <v>6</v>
      </c>
      <c r="C39" s="332">
        <v>1</v>
      </c>
      <c r="D39" s="332">
        <v>13</v>
      </c>
      <c r="E39" s="332" t="s">
        <v>2416</v>
      </c>
      <c r="F39" s="329" t="s">
        <v>3533</v>
      </c>
      <c r="G39" s="329" t="s">
        <v>2417</v>
      </c>
      <c r="H39" s="329" t="s">
        <v>1220</v>
      </c>
      <c r="I39" s="330" t="s">
        <v>2418</v>
      </c>
      <c r="J39" s="329" t="s">
        <v>1222</v>
      </c>
      <c r="K39" s="332"/>
      <c r="L39" s="332" t="s">
        <v>1162</v>
      </c>
      <c r="M39" s="236"/>
      <c r="N39" s="334">
        <v>53214.27</v>
      </c>
      <c r="O39" s="333"/>
      <c r="P39" s="236">
        <v>44411.37</v>
      </c>
      <c r="Q39" s="329" t="s">
        <v>1140</v>
      </c>
      <c r="R39" s="329" t="s">
        <v>1141</v>
      </c>
    </row>
    <row r="40" spans="1:18" ht="90" x14ac:dyDescent="0.25">
      <c r="A40" s="232">
        <v>34</v>
      </c>
      <c r="B40" s="332">
        <v>3</v>
      </c>
      <c r="C40" s="332">
        <v>1</v>
      </c>
      <c r="D40" s="332">
        <v>3</v>
      </c>
      <c r="E40" s="332" t="s">
        <v>2419</v>
      </c>
      <c r="F40" s="332" t="s">
        <v>2420</v>
      </c>
      <c r="G40" s="332" t="s">
        <v>1144</v>
      </c>
      <c r="H40" s="332" t="s">
        <v>3548</v>
      </c>
      <c r="I40" s="332" t="s">
        <v>3549</v>
      </c>
      <c r="J40" s="332" t="s">
        <v>2421</v>
      </c>
      <c r="K40" s="332"/>
      <c r="L40" s="333" t="s">
        <v>1139</v>
      </c>
      <c r="M40" s="236"/>
      <c r="N40" s="334">
        <v>65986</v>
      </c>
      <c r="O40" s="333"/>
      <c r="P40" s="236">
        <v>57310</v>
      </c>
      <c r="Q40" s="332" t="s">
        <v>2422</v>
      </c>
      <c r="R40" s="332" t="s">
        <v>2423</v>
      </c>
    </row>
    <row r="41" spans="1:18" ht="75" x14ac:dyDescent="0.25">
      <c r="A41" s="232">
        <v>35</v>
      </c>
      <c r="B41" s="332">
        <v>6</v>
      </c>
      <c r="C41" s="332">
        <v>2</v>
      </c>
      <c r="D41" s="332">
        <v>10</v>
      </c>
      <c r="E41" s="332" t="s">
        <v>2424</v>
      </c>
      <c r="F41" s="332" t="s">
        <v>2425</v>
      </c>
      <c r="G41" s="332" t="s">
        <v>2426</v>
      </c>
      <c r="H41" s="329" t="s">
        <v>2427</v>
      </c>
      <c r="I41" s="332" t="s">
        <v>2428</v>
      </c>
      <c r="J41" s="332" t="s">
        <v>2429</v>
      </c>
      <c r="K41" s="332"/>
      <c r="L41" s="333" t="s">
        <v>1162</v>
      </c>
      <c r="M41" s="236"/>
      <c r="N41" s="334">
        <v>37484.65</v>
      </c>
      <c r="O41" s="333"/>
      <c r="P41" s="236">
        <v>31564.65</v>
      </c>
      <c r="Q41" s="332" t="s">
        <v>3550</v>
      </c>
      <c r="R41" s="332" t="s">
        <v>2430</v>
      </c>
    </row>
    <row r="42" spans="1:18" ht="120" x14ac:dyDescent="0.25">
      <c r="A42" s="232">
        <v>36</v>
      </c>
      <c r="B42" s="332">
        <v>1</v>
      </c>
      <c r="C42" s="332">
        <v>1</v>
      </c>
      <c r="D42" s="332">
        <v>6</v>
      </c>
      <c r="E42" s="332" t="s">
        <v>2431</v>
      </c>
      <c r="F42" s="332" t="s">
        <v>3551</v>
      </c>
      <c r="G42" s="332" t="s">
        <v>2432</v>
      </c>
      <c r="H42" s="332" t="s">
        <v>2433</v>
      </c>
      <c r="I42" s="332" t="s">
        <v>2434</v>
      </c>
      <c r="J42" s="332" t="s">
        <v>3552</v>
      </c>
      <c r="K42" s="332"/>
      <c r="L42" s="333" t="s">
        <v>2414</v>
      </c>
      <c r="M42" s="236"/>
      <c r="N42" s="334">
        <v>93270</v>
      </c>
      <c r="O42" s="333"/>
      <c r="P42" s="236">
        <v>93270</v>
      </c>
      <c r="Q42" s="332" t="s">
        <v>2435</v>
      </c>
      <c r="R42" s="332" t="s">
        <v>2436</v>
      </c>
    </row>
    <row r="43" spans="1:18" ht="165" x14ac:dyDescent="0.25">
      <c r="A43" s="232">
        <v>37</v>
      </c>
      <c r="B43" s="332">
        <v>5</v>
      </c>
      <c r="C43" s="332">
        <v>1</v>
      </c>
      <c r="D43" s="332">
        <v>6</v>
      </c>
      <c r="E43" s="332" t="s">
        <v>2437</v>
      </c>
      <c r="F43" s="332" t="s">
        <v>3553</v>
      </c>
      <c r="G43" s="332" t="s">
        <v>2438</v>
      </c>
      <c r="H43" s="332" t="s">
        <v>2439</v>
      </c>
      <c r="I43" s="332" t="s">
        <v>2440</v>
      </c>
      <c r="J43" s="332" t="s">
        <v>2441</v>
      </c>
      <c r="K43" s="266"/>
      <c r="L43" s="332" t="s">
        <v>2414</v>
      </c>
      <c r="M43" s="266"/>
      <c r="N43" s="236">
        <v>106250</v>
      </c>
      <c r="O43" s="334"/>
      <c r="P43" s="333">
        <v>105250</v>
      </c>
      <c r="Q43" s="339" t="s">
        <v>2442</v>
      </c>
      <c r="R43" s="332" t="s">
        <v>3554</v>
      </c>
    </row>
    <row r="44" spans="1:18" ht="135" x14ac:dyDescent="0.25">
      <c r="A44" s="232">
        <v>38</v>
      </c>
      <c r="B44" s="332">
        <v>1</v>
      </c>
      <c r="C44" s="332">
        <v>1</v>
      </c>
      <c r="D44" s="332">
        <v>13</v>
      </c>
      <c r="E44" s="332" t="s">
        <v>2443</v>
      </c>
      <c r="F44" s="332" t="s">
        <v>2444</v>
      </c>
      <c r="G44" s="332" t="s">
        <v>2445</v>
      </c>
      <c r="H44" s="332" t="s">
        <v>2446</v>
      </c>
      <c r="I44" s="332" t="s">
        <v>2447</v>
      </c>
      <c r="J44" s="332" t="s">
        <v>2448</v>
      </c>
      <c r="K44" s="266"/>
      <c r="L44" s="332" t="s">
        <v>1139</v>
      </c>
      <c r="M44" s="266"/>
      <c r="N44" s="236">
        <v>9185.1</v>
      </c>
      <c r="O44" s="334"/>
      <c r="P44" s="333">
        <v>7751.1</v>
      </c>
      <c r="Q44" s="332" t="s">
        <v>2449</v>
      </c>
      <c r="R44" s="332" t="s">
        <v>2450</v>
      </c>
    </row>
    <row r="45" spans="1:18" ht="105" x14ac:dyDescent="0.25">
      <c r="A45" s="232">
        <v>39</v>
      </c>
      <c r="B45" s="332">
        <v>6</v>
      </c>
      <c r="C45" s="332">
        <v>5</v>
      </c>
      <c r="D45" s="332">
        <v>11</v>
      </c>
      <c r="E45" s="332" t="s">
        <v>2451</v>
      </c>
      <c r="F45" s="332" t="s">
        <v>2452</v>
      </c>
      <c r="G45" s="332" t="s">
        <v>2453</v>
      </c>
      <c r="H45" s="332" t="s">
        <v>2381</v>
      </c>
      <c r="I45" s="332" t="s">
        <v>1481</v>
      </c>
      <c r="J45" s="332" t="s">
        <v>2454</v>
      </c>
      <c r="K45" s="266"/>
      <c r="L45" s="332" t="s">
        <v>2399</v>
      </c>
      <c r="M45" s="266"/>
      <c r="N45" s="236">
        <v>77495</v>
      </c>
      <c r="O45" s="334"/>
      <c r="P45" s="333">
        <v>67650</v>
      </c>
      <c r="Q45" s="332" t="s">
        <v>2455</v>
      </c>
      <c r="R45" s="332" t="s">
        <v>2456</v>
      </c>
    </row>
    <row r="46" spans="1:18" ht="75" x14ac:dyDescent="0.25">
      <c r="A46" s="232">
        <v>40</v>
      </c>
      <c r="B46" s="332">
        <v>6</v>
      </c>
      <c r="C46" s="332">
        <v>1</v>
      </c>
      <c r="D46" s="332">
        <v>13</v>
      </c>
      <c r="E46" s="332" t="s">
        <v>2457</v>
      </c>
      <c r="F46" s="332" t="s">
        <v>2458</v>
      </c>
      <c r="G46" s="332" t="s">
        <v>1185</v>
      </c>
      <c r="H46" s="332" t="s">
        <v>2459</v>
      </c>
      <c r="I46" s="332" t="s">
        <v>2374</v>
      </c>
      <c r="J46" s="332" t="s">
        <v>2460</v>
      </c>
      <c r="K46" s="266"/>
      <c r="L46" s="332" t="s">
        <v>1139</v>
      </c>
      <c r="M46" s="266"/>
      <c r="N46" s="236">
        <v>67507.399999999994</v>
      </c>
      <c r="O46" s="334"/>
      <c r="P46" s="333">
        <v>50000</v>
      </c>
      <c r="Q46" s="339" t="s">
        <v>2461</v>
      </c>
      <c r="R46" s="332" t="s">
        <v>2462</v>
      </c>
    </row>
    <row r="47" spans="1:18" ht="75" x14ac:dyDescent="0.25">
      <c r="A47" s="232">
        <v>41</v>
      </c>
      <c r="B47" s="332">
        <v>6</v>
      </c>
      <c r="C47" s="332">
        <v>5</v>
      </c>
      <c r="D47" s="332">
        <v>4</v>
      </c>
      <c r="E47" s="332" t="s">
        <v>2463</v>
      </c>
      <c r="F47" s="332" t="s">
        <v>2464</v>
      </c>
      <c r="G47" s="332" t="s">
        <v>2453</v>
      </c>
      <c r="H47" s="332" t="s">
        <v>2465</v>
      </c>
      <c r="I47" s="335" t="s">
        <v>233</v>
      </c>
      <c r="J47" s="332" t="s">
        <v>2466</v>
      </c>
      <c r="K47" s="266"/>
      <c r="L47" s="332" t="s">
        <v>2399</v>
      </c>
      <c r="M47" s="266"/>
      <c r="N47" s="236">
        <v>41345.99</v>
      </c>
      <c r="O47" s="334"/>
      <c r="P47" s="333">
        <v>40745.99</v>
      </c>
      <c r="Q47" s="329" t="s">
        <v>2467</v>
      </c>
      <c r="R47" s="329" t="s">
        <v>2468</v>
      </c>
    </row>
    <row r="48" spans="1:18" ht="90" x14ac:dyDescent="0.25">
      <c r="A48" s="232">
        <v>42</v>
      </c>
      <c r="B48" s="332">
        <v>1</v>
      </c>
      <c r="C48" s="332">
        <v>1</v>
      </c>
      <c r="D48" s="332">
        <v>6</v>
      </c>
      <c r="E48" s="332" t="s">
        <v>2469</v>
      </c>
      <c r="F48" s="332" t="s">
        <v>2470</v>
      </c>
      <c r="G48" s="332" t="s">
        <v>2471</v>
      </c>
      <c r="H48" s="332" t="s">
        <v>2446</v>
      </c>
      <c r="I48" s="332" t="s">
        <v>2472</v>
      </c>
      <c r="J48" s="332" t="s">
        <v>2473</v>
      </c>
      <c r="K48" s="266"/>
      <c r="L48" s="332" t="s">
        <v>2399</v>
      </c>
      <c r="M48" s="266"/>
      <c r="N48" s="236">
        <v>49194</v>
      </c>
      <c r="O48" s="334"/>
      <c r="P48" s="333">
        <v>41443</v>
      </c>
      <c r="Q48" s="339" t="s">
        <v>2474</v>
      </c>
      <c r="R48" s="332" t="s">
        <v>1183</v>
      </c>
    </row>
    <row r="49" spans="1:18" ht="75" x14ac:dyDescent="0.25">
      <c r="A49" s="232">
        <v>43</v>
      </c>
      <c r="B49" s="332">
        <v>6</v>
      </c>
      <c r="C49" s="332">
        <v>1</v>
      </c>
      <c r="D49" s="332">
        <v>13</v>
      </c>
      <c r="E49" s="332" t="s">
        <v>3555</v>
      </c>
      <c r="F49" s="332" t="s">
        <v>2475</v>
      </c>
      <c r="G49" s="332" t="s">
        <v>2453</v>
      </c>
      <c r="H49" s="332" t="s">
        <v>2465</v>
      </c>
      <c r="I49" s="335" t="s">
        <v>233</v>
      </c>
      <c r="J49" s="332" t="s">
        <v>2476</v>
      </c>
      <c r="K49" s="266"/>
      <c r="L49" s="332" t="s">
        <v>1139</v>
      </c>
      <c r="M49" s="266"/>
      <c r="N49" s="236">
        <v>60290</v>
      </c>
      <c r="O49" s="334"/>
      <c r="P49" s="340">
        <v>54261</v>
      </c>
      <c r="Q49" s="339" t="s">
        <v>2477</v>
      </c>
      <c r="R49" s="332" t="s">
        <v>2478</v>
      </c>
    </row>
    <row r="50" spans="1:18" ht="75" x14ac:dyDescent="0.25">
      <c r="A50" s="232">
        <v>44</v>
      </c>
      <c r="B50" s="332">
        <v>6</v>
      </c>
      <c r="C50" s="332">
        <v>5</v>
      </c>
      <c r="D50" s="332">
        <v>11</v>
      </c>
      <c r="E50" s="332" t="s">
        <v>2479</v>
      </c>
      <c r="F50" s="332" t="s">
        <v>2480</v>
      </c>
      <c r="G50" s="332" t="s">
        <v>2453</v>
      </c>
      <c r="H50" s="332" t="s">
        <v>2465</v>
      </c>
      <c r="I50" s="335" t="s">
        <v>2481</v>
      </c>
      <c r="J50" s="332" t="s">
        <v>2454</v>
      </c>
      <c r="K50" s="266"/>
      <c r="L50" s="332" t="s">
        <v>1139</v>
      </c>
      <c r="M50" s="266"/>
      <c r="N50" s="236">
        <v>37189</v>
      </c>
      <c r="O50" s="334"/>
      <c r="P50" s="333">
        <v>29475</v>
      </c>
      <c r="Q50" s="332" t="s">
        <v>2455</v>
      </c>
      <c r="R50" s="332" t="s">
        <v>2456</v>
      </c>
    </row>
    <row r="51" spans="1:18" ht="75" x14ac:dyDescent="0.25">
      <c r="A51" s="232">
        <v>45</v>
      </c>
      <c r="B51" s="332">
        <v>6</v>
      </c>
      <c r="C51" s="332">
        <v>1</v>
      </c>
      <c r="D51" s="332">
        <v>13</v>
      </c>
      <c r="E51" s="332" t="s">
        <v>2482</v>
      </c>
      <c r="F51" s="332" t="s">
        <v>2483</v>
      </c>
      <c r="G51" s="332" t="s">
        <v>2484</v>
      </c>
      <c r="H51" s="332" t="s">
        <v>2485</v>
      </c>
      <c r="I51" s="332" t="s">
        <v>2486</v>
      </c>
      <c r="J51" s="332" t="s">
        <v>2487</v>
      </c>
      <c r="K51" s="266"/>
      <c r="L51" s="332" t="s">
        <v>2414</v>
      </c>
      <c r="M51" s="266"/>
      <c r="N51" s="236">
        <v>33763.050000000003</v>
      </c>
      <c r="O51" s="334"/>
      <c r="P51" s="333">
        <v>26637.05</v>
      </c>
      <c r="Q51" s="339" t="s">
        <v>2474</v>
      </c>
      <c r="R51" s="332" t="s">
        <v>1183</v>
      </c>
    </row>
    <row r="52" spans="1:18" ht="90" x14ac:dyDescent="0.25">
      <c r="A52" s="232">
        <v>46</v>
      </c>
      <c r="B52" s="332">
        <v>6</v>
      </c>
      <c r="C52" s="332">
        <v>1</v>
      </c>
      <c r="D52" s="332">
        <v>13</v>
      </c>
      <c r="E52" s="332" t="s">
        <v>2488</v>
      </c>
      <c r="F52" s="332" t="s">
        <v>2489</v>
      </c>
      <c r="G52" s="332" t="s">
        <v>2490</v>
      </c>
      <c r="H52" s="332" t="s">
        <v>2491</v>
      </c>
      <c r="I52" s="332" t="s">
        <v>2492</v>
      </c>
      <c r="J52" s="332" t="s">
        <v>2493</v>
      </c>
      <c r="K52" s="266"/>
      <c r="L52" s="332" t="s">
        <v>1139</v>
      </c>
      <c r="M52" s="266"/>
      <c r="N52" s="236">
        <v>84300</v>
      </c>
      <c r="O52" s="334"/>
      <c r="P52" s="333">
        <v>75000</v>
      </c>
      <c r="Q52" s="339" t="s">
        <v>2494</v>
      </c>
      <c r="R52" s="332" t="s">
        <v>2394</v>
      </c>
    </row>
    <row r="53" spans="1:18" x14ac:dyDescent="0.25">
      <c r="H53" s="1"/>
      <c r="R53" s="1"/>
    </row>
    <row r="54" spans="1:18" x14ac:dyDescent="0.25">
      <c r="H54" s="1"/>
      <c r="M54" s="371"/>
      <c r="N54" s="517" t="s">
        <v>1374</v>
      </c>
      <c r="O54" s="518"/>
      <c r="P54" s="519"/>
      <c r="R54" s="1"/>
    </row>
    <row r="55" spans="1:18" x14ac:dyDescent="0.25">
      <c r="H55" s="1"/>
      <c r="M55" s="372"/>
      <c r="N55" s="583" t="s">
        <v>36</v>
      </c>
      <c r="O55" s="517" t="s">
        <v>0</v>
      </c>
      <c r="P55" s="519"/>
      <c r="R55" s="1"/>
    </row>
    <row r="56" spans="1:18" x14ac:dyDescent="0.25">
      <c r="H56" s="1"/>
      <c r="M56" s="373"/>
      <c r="N56" s="584"/>
      <c r="O56" s="143">
        <v>2020</v>
      </c>
      <c r="P56" s="143">
        <v>2021</v>
      </c>
      <c r="R56" s="1"/>
    </row>
    <row r="57" spans="1:18" x14ac:dyDescent="0.25">
      <c r="H57" s="1"/>
      <c r="M57" s="227" t="s">
        <v>1135</v>
      </c>
      <c r="N57" s="140">
        <v>46</v>
      </c>
      <c r="O57" s="137">
        <f>O25+O24+O23+O22+O21+O20+O19+O18+O17+O16+O15+O14+O13+O11+O10+O9+O12+O8+O7</f>
        <v>990121.73</v>
      </c>
      <c r="P57" s="176">
        <f>P52+P51+P50+P49+P48+P47+P46+P45+P44+P43+P42+P41+P40+P39+P37+P38+P36+P35+P34+P33+P32+P31+P30+P29+P28+P27+P26</f>
        <v>1644075.13</v>
      </c>
      <c r="R57" s="1"/>
    </row>
    <row r="58" spans="1:18" x14ac:dyDescent="0.25">
      <c r="H58" s="1"/>
      <c r="R58" s="1"/>
    </row>
    <row r="59" spans="1:18" x14ac:dyDescent="0.25">
      <c r="H59" s="1"/>
      <c r="O59" s="151"/>
      <c r="R59" s="1"/>
    </row>
    <row r="60" spans="1:18" x14ac:dyDescent="0.25">
      <c r="H60" s="1"/>
      <c r="O60" s="151"/>
      <c r="R60" s="1"/>
    </row>
    <row r="61" spans="1:18" x14ac:dyDescent="0.25">
      <c r="H61" s="1"/>
      <c r="R61" s="1"/>
    </row>
    <row r="62" spans="1:18" x14ac:dyDescent="0.25">
      <c r="H62" s="1"/>
      <c r="R62" s="1"/>
    </row>
    <row r="63" spans="1:18" x14ac:dyDescent="0.25">
      <c r="H63" s="1"/>
      <c r="R63" s="1"/>
    </row>
    <row r="64" spans="1:18" x14ac:dyDescent="0.25">
      <c r="H64" s="1"/>
      <c r="R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pans="8:18" x14ac:dyDescent="0.25">
      <c r="H1553" s="1"/>
      <c r="R1553" s="1"/>
    </row>
    <row r="1554" spans="8:18" x14ac:dyDescent="0.25">
      <c r="H1554" s="1"/>
      <c r="R1554" s="1"/>
    </row>
    <row r="1555" spans="8:18" x14ac:dyDescent="0.25">
      <c r="H1555" s="1"/>
      <c r="R1555" s="1"/>
    </row>
    <row r="1556" spans="8:18" x14ac:dyDescent="0.25">
      <c r="H1556" s="1"/>
      <c r="R1556" s="1"/>
    </row>
    <row r="1557" spans="8:18" x14ac:dyDescent="0.25">
      <c r="H1557" s="1"/>
      <c r="R1557" s="1"/>
    </row>
    <row r="1558" spans="8:18" x14ac:dyDescent="0.25">
      <c r="H1558" s="1"/>
      <c r="R1558" s="1"/>
    </row>
    <row r="1559" spans="8:18" x14ac:dyDescent="0.25">
      <c r="H1559" s="1"/>
    </row>
    <row r="1560" spans="8:18" x14ac:dyDescent="0.25">
      <c r="H1560" s="1"/>
    </row>
    <row r="1561" spans="8:18" x14ac:dyDescent="0.25">
      <c r="H1561" s="1"/>
    </row>
    <row r="1562" spans="8:18" x14ac:dyDescent="0.25">
      <c r="H1562" s="1"/>
    </row>
    <row r="1563" spans="8:18" x14ac:dyDescent="0.25">
      <c r="H1563" s="1"/>
    </row>
    <row r="1564" spans="8:18" x14ac:dyDescent="0.25">
      <c r="H1564" s="1"/>
    </row>
    <row r="1565" spans="8:18" x14ac:dyDescent="0.25">
      <c r="H1565" s="1"/>
    </row>
    <row r="1566" spans="8:18" x14ac:dyDescent="0.25">
      <c r="H1566" s="1"/>
    </row>
    <row r="1567" spans="8:18" x14ac:dyDescent="0.25">
      <c r="H1567" s="1"/>
    </row>
    <row r="1568" spans="8:1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row r="1868" spans="8:8" x14ac:dyDescent="0.25">
      <c r="H1868" s="1"/>
    </row>
    <row r="1869" spans="8:8" x14ac:dyDescent="0.25">
      <c r="H1869" s="1"/>
    </row>
    <row r="1870" spans="8:8" x14ac:dyDescent="0.25">
      <c r="H1870" s="1"/>
    </row>
    <row r="1871" spans="8:8" x14ac:dyDescent="0.25">
      <c r="H1871" s="1"/>
    </row>
    <row r="1872" spans="8:8" x14ac:dyDescent="0.25">
      <c r="H1872" s="1"/>
    </row>
    <row r="1873" spans="8:8" x14ac:dyDescent="0.25">
      <c r="H1873" s="1"/>
    </row>
    <row r="1874" spans="8:8" x14ac:dyDescent="0.25">
      <c r="H1874" s="1"/>
    </row>
    <row r="1875" spans="8:8" x14ac:dyDescent="0.25">
      <c r="H1875" s="1"/>
    </row>
    <row r="1876" spans="8:8" x14ac:dyDescent="0.25">
      <c r="H1876" s="1"/>
    </row>
    <row r="1877" spans="8:8" x14ac:dyDescent="0.25">
      <c r="H1877" s="1"/>
    </row>
    <row r="1878" spans="8:8" x14ac:dyDescent="0.25">
      <c r="H1878" s="1"/>
    </row>
    <row r="1879" spans="8:8" x14ac:dyDescent="0.25">
      <c r="H1879" s="1"/>
    </row>
    <row r="1880" spans="8:8" x14ac:dyDescent="0.25">
      <c r="H1880" s="1"/>
    </row>
    <row r="1881" spans="8:8" x14ac:dyDescent="0.25">
      <c r="H1881" s="1"/>
    </row>
    <row r="1882" spans="8:8" x14ac:dyDescent="0.25">
      <c r="H1882" s="1"/>
    </row>
    <row r="1883" spans="8:8" x14ac:dyDescent="0.25">
      <c r="H1883" s="1"/>
    </row>
    <row r="1884" spans="8:8" x14ac:dyDescent="0.25">
      <c r="H1884" s="1"/>
    </row>
    <row r="1885" spans="8:8" x14ac:dyDescent="0.25">
      <c r="H1885" s="1"/>
    </row>
    <row r="1886" spans="8:8" x14ac:dyDescent="0.25">
      <c r="H1886" s="1"/>
    </row>
    <row r="1887" spans="8:8" x14ac:dyDescent="0.25">
      <c r="H1887" s="1"/>
    </row>
    <row r="1888" spans="8:8" x14ac:dyDescent="0.25">
      <c r="H1888" s="1"/>
    </row>
    <row r="1889" spans="8:8" x14ac:dyDescent="0.25">
      <c r="H1889" s="1"/>
    </row>
    <row r="1890" spans="8:8" x14ac:dyDescent="0.25">
      <c r="H1890" s="1"/>
    </row>
  </sheetData>
  <mergeCells count="18">
    <mergeCell ref="Q4:Q5"/>
    <mergeCell ref="R4:R5"/>
    <mergeCell ref="G4:G5"/>
    <mergeCell ref="H4:I4"/>
    <mergeCell ref="J4:J5"/>
    <mergeCell ref="K4:L4"/>
    <mergeCell ref="M4:N4"/>
    <mergeCell ref="O4:P4"/>
    <mergeCell ref="A4:A5"/>
    <mergeCell ref="B4:B5"/>
    <mergeCell ref="C4:C5"/>
    <mergeCell ref="D4:D5"/>
    <mergeCell ref="E4:E5"/>
    <mergeCell ref="M54:M56"/>
    <mergeCell ref="N54:P54"/>
    <mergeCell ref="N55:N56"/>
    <mergeCell ref="O55:P55"/>
    <mergeCell ref="F4:F5"/>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JU555"/>
  <sheetViews>
    <sheetView topLeftCell="F249" zoomScale="80" zoomScaleNormal="80" workbookViewId="0">
      <selection activeCell="O262" sqref="O7:O26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5.5703125" style="1" customWidth="1"/>
    <col min="13" max="13" width="20.85546875" style="50" customWidth="1"/>
    <col min="14" max="14" width="15.42578125" style="2" customWidth="1"/>
    <col min="15" max="15" width="14.7109375" style="92" customWidth="1"/>
    <col min="16" max="16" width="14.7109375" style="2" customWidth="1"/>
    <col min="17" max="17" width="16.7109375" style="1" customWidth="1"/>
    <col min="18" max="18" width="24.140625" style="1" customWidth="1"/>
    <col min="19" max="19" width="19.5703125" style="1" customWidth="1"/>
    <col min="20" max="225" width="9.140625" style="1"/>
    <col min="226" max="226" width="4.7109375" style="1" bestFit="1" customWidth="1"/>
    <col min="227" max="227" width="9.7109375" style="1" bestFit="1" customWidth="1"/>
    <col min="228" max="228" width="10" style="1" bestFit="1" customWidth="1"/>
    <col min="229" max="229" width="8.85546875" style="1" bestFit="1" customWidth="1"/>
    <col min="230" max="230" width="22.85546875" style="1" customWidth="1"/>
    <col min="231" max="231" width="59.7109375" style="1" bestFit="1" customWidth="1"/>
    <col min="232" max="232" width="57.85546875" style="1" bestFit="1" customWidth="1"/>
    <col min="233" max="233" width="35.28515625" style="1" bestFit="1" customWidth="1"/>
    <col min="234" max="234" width="28.140625" style="1" bestFit="1" customWidth="1"/>
    <col min="235" max="235" width="33.140625" style="1" bestFit="1" customWidth="1"/>
    <col min="236" max="236" width="26" style="1" bestFit="1" customWidth="1"/>
    <col min="237" max="237" width="19.140625" style="1" bestFit="1" customWidth="1"/>
    <col min="238" max="238" width="10.42578125" style="1" customWidth="1"/>
    <col min="239" max="239" width="11.85546875" style="1" customWidth="1"/>
    <col min="240" max="240" width="14.7109375" style="1" customWidth="1"/>
    <col min="241" max="241" width="9" style="1" bestFit="1" customWidth="1"/>
    <col min="242" max="481" width="9.140625" style="1"/>
    <col min="482" max="482" width="4.7109375" style="1" bestFit="1" customWidth="1"/>
    <col min="483" max="483" width="9.7109375" style="1" bestFit="1" customWidth="1"/>
    <col min="484" max="484" width="10" style="1" bestFit="1" customWidth="1"/>
    <col min="485" max="485" width="8.85546875" style="1" bestFit="1" customWidth="1"/>
    <col min="486" max="486" width="22.85546875" style="1" customWidth="1"/>
    <col min="487" max="487" width="59.7109375" style="1" bestFit="1" customWidth="1"/>
    <col min="488" max="488" width="57.85546875" style="1" bestFit="1" customWidth="1"/>
    <col min="489" max="489" width="35.28515625" style="1" bestFit="1" customWidth="1"/>
    <col min="490" max="490" width="28.140625" style="1" bestFit="1" customWidth="1"/>
    <col min="491" max="491" width="33.140625" style="1" bestFit="1" customWidth="1"/>
    <col min="492" max="492" width="26" style="1" bestFit="1" customWidth="1"/>
    <col min="493" max="493" width="19.140625" style="1" bestFit="1" customWidth="1"/>
    <col min="494" max="494" width="10.42578125" style="1" customWidth="1"/>
    <col min="495" max="495" width="11.85546875" style="1" customWidth="1"/>
    <col min="496" max="496" width="14.7109375" style="1" customWidth="1"/>
    <col min="497" max="497" width="9" style="1" bestFit="1" customWidth="1"/>
    <col min="498" max="737" width="9.140625" style="1"/>
    <col min="738" max="738" width="4.7109375" style="1" bestFit="1" customWidth="1"/>
    <col min="739" max="739" width="9.7109375" style="1" bestFit="1" customWidth="1"/>
    <col min="740" max="740" width="10" style="1" bestFit="1" customWidth="1"/>
    <col min="741" max="741" width="8.85546875" style="1" bestFit="1" customWidth="1"/>
    <col min="742" max="742" width="22.85546875" style="1" customWidth="1"/>
    <col min="743" max="743" width="59.7109375" style="1" bestFit="1" customWidth="1"/>
    <col min="744" max="744" width="57.85546875" style="1" bestFit="1" customWidth="1"/>
    <col min="745" max="745" width="35.28515625" style="1" bestFit="1" customWidth="1"/>
    <col min="746" max="746" width="28.140625" style="1" bestFit="1" customWidth="1"/>
    <col min="747" max="747" width="33.140625" style="1" bestFit="1" customWidth="1"/>
    <col min="748" max="748" width="26" style="1" bestFit="1" customWidth="1"/>
    <col min="749" max="749" width="19.140625" style="1" bestFit="1" customWidth="1"/>
    <col min="750" max="750" width="10.42578125" style="1" customWidth="1"/>
    <col min="751" max="751" width="11.85546875" style="1" customWidth="1"/>
    <col min="752" max="752" width="14.7109375" style="1" customWidth="1"/>
    <col min="753" max="753" width="9" style="1" bestFit="1" customWidth="1"/>
    <col min="754" max="993" width="9.140625" style="1"/>
    <col min="994" max="994" width="4.7109375" style="1" bestFit="1" customWidth="1"/>
    <col min="995" max="995" width="9.7109375" style="1" bestFit="1" customWidth="1"/>
    <col min="996" max="996" width="10" style="1" bestFit="1" customWidth="1"/>
    <col min="997" max="997" width="8.85546875" style="1" bestFit="1" customWidth="1"/>
    <col min="998" max="998" width="22.85546875" style="1" customWidth="1"/>
    <col min="999" max="999" width="59.7109375" style="1" bestFit="1" customWidth="1"/>
    <col min="1000" max="1000" width="57.85546875" style="1" bestFit="1" customWidth="1"/>
    <col min="1001" max="1001" width="35.28515625" style="1" bestFit="1" customWidth="1"/>
    <col min="1002" max="1002" width="28.140625" style="1" bestFit="1" customWidth="1"/>
    <col min="1003" max="1003" width="33.140625" style="1" bestFit="1" customWidth="1"/>
    <col min="1004" max="1004" width="26" style="1" bestFit="1" customWidth="1"/>
    <col min="1005" max="1005" width="19.140625" style="1" bestFit="1" customWidth="1"/>
    <col min="1006" max="1006" width="10.42578125" style="1" customWidth="1"/>
    <col min="1007" max="1007" width="11.85546875" style="1" customWidth="1"/>
    <col min="1008" max="1008" width="14.7109375" style="1" customWidth="1"/>
    <col min="1009" max="1009" width="9" style="1" bestFit="1" customWidth="1"/>
    <col min="1010" max="1249" width="9.140625" style="1"/>
    <col min="1250" max="1250" width="4.7109375" style="1" bestFit="1" customWidth="1"/>
    <col min="1251" max="1251" width="9.7109375" style="1" bestFit="1" customWidth="1"/>
    <col min="1252" max="1252" width="10" style="1" bestFit="1" customWidth="1"/>
    <col min="1253" max="1253" width="8.85546875" style="1" bestFit="1" customWidth="1"/>
    <col min="1254" max="1254" width="22.85546875" style="1" customWidth="1"/>
    <col min="1255" max="1255" width="59.7109375" style="1" bestFit="1" customWidth="1"/>
    <col min="1256" max="1256" width="57.85546875" style="1" bestFit="1" customWidth="1"/>
    <col min="1257" max="1257" width="35.28515625" style="1" bestFit="1" customWidth="1"/>
    <col min="1258" max="1258" width="28.140625" style="1" bestFit="1" customWidth="1"/>
    <col min="1259" max="1259" width="33.140625" style="1" bestFit="1" customWidth="1"/>
    <col min="1260" max="1260" width="26" style="1" bestFit="1" customWidth="1"/>
    <col min="1261" max="1261" width="19.140625" style="1" bestFit="1" customWidth="1"/>
    <col min="1262" max="1262" width="10.42578125" style="1" customWidth="1"/>
    <col min="1263" max="1263" width="11.85546875" style="1" customWidth="1"/>
    <col min="1264" max="1264" width="14.7109375" style="1" customWidth="1"/>
    <col min="1265" max="1265" width="9" style="1" bestFit="1" customWidth="1"/>
    <col min="1266" max="1505" width="9.140625" style="1"/>
    <col min="1506" max="1506" width="4.7109375" style="1" bestFit="1" customWidth="1"/>
    <col min="1507" max="1507" width="9.7109375" style="1" bestFit="1" customWidth="1"/>
    <col min="1508" max="1508" width="10" style="1" bestFit="1" customWidth="1"/>
    <col min="1509" max="1509" width="8.85546875" style="1" bestFit="1" customWidth="1"/>
    <col min="1510" max="1510" width="22.85546875" style="1" customWidth="1"/>
    <col min="1511" max="1511" width="59.7109375" style="1" bestFit="1" customWidth="1"/>
    <col min="1512" max="1512" width="57.85546875" style="1" bestFit="1" customWidth="1"/>
    <col min="1513" max="1513" width="35.28515625" style="1" bestFit="1" customWidth="1"/>
    <col min="1514" max="1514" width="28.140625" style="1" bestFit="1" customWidth="1"/>
    <col min="1515" max="1515" width="33.140625" style="1" bestFit="1" customWidth="1"/>
    <col min="1516" max="1516" width="26" style="1" bestFit="1" customWidth="1"/>
    <col min="1517" max="1517" width="19.140625" style="1" bestFit="1" customWidth="1"/>
    <col min="1518" max="1518" width="10.42578125" style="1" customWidth="1"/>
    <col min="1519" max="1519" width="11.85546875" style="1" customWidth="1"/>
    <col min="1520" max="1520" width="14.7109375" style="1" customWidth="1"/>
    <col min="1521" max="1521" width="9" style="1" bestFit="1" customWidth="1"/>
    <col min="1522" max="1761" width="9.140625" style="1"/>
    <col min="1762" max="1762" width="4.7109375" style="1" bestFit="1" customWidth="1"/>
    <col min="1763" max="1763" width="9.7109375" style="1" bestFit="1" customWidth="1"/>
    <col min="1764" max="1764" width="10" style="1" bestFit="1" customWidth="1"/>
    <col min="1765" max="1765" width="8.85546875" style="1" bestFit="1" customWidth="1"/>
    <col min="1766" max="1766" width="22.85546875" style="1" customWidth="1"/>
    <col min="1767" max="1767" width="59.7109375" style="1" bestFit="1" customWidth="1"/>
    <col min="1768" max="1768" width="57.85546875" style="1" bestFit="1" customWidth="1"/>
    <col min="1769" max="1769" width="35.28515625" style="1" bestFit="1" customWidth="1"/>
    <col min="1770" max="1770" width="28.140625" style="1" bestFit="1" customWidth="1"/>
    <col min="1771" max="1771" width="33.140625" style="1" bestFit="1" customWidth="1"/>
    <col min="1772" max="1772" width="26" style="1" bestFit="1" customWidth="1"/>
    <col min="1773" max="1773" width="19.140625" style="1" bestFit="1" customWidth="1"/>
    <col min="1774" max="1774" width="10.42578125" style="1" customWidth="1"/>
    <col min="1775" max="1775" width="11.85546875" style="1" customWidth="1"/>
    <col min="1776" max="1776" width="14.7109375" style="1" customWidth="1"/>
    <col min="1777" max="1777" width="9" style="1" bestFit="1" customWidth="1"/>
    <col min="1778" max="2017" width="9.140625" style="1"/>
    <col min="2018" max="2018" width="4.7109375" style="1" bestFit="1" customWidth="1"/>
    <col min="2019" max="2019" width="9.7109375" style="1" bestFit="1" customWidth="1"/>
    <col min="2020" max="2020" width="10" style="1" bestFit="1" customWidth="1"/>
    <col min="2021" max="2021" width="8.85546875" style="1" bestFit="1" customWidth="1"/>
    <col min="2022" max="2022" width="22.85546875" style="1" customWidth="1"/>
    <col min="2023" max="2023" width="59.7109375" style="1" bestFit="1" customWidth="1"/>
    <col min="2024" max="2024" width="57.85546875" style="1" bestFit="1" customWidth="1"/>
    <col min="2025" max="2025" width="35.28515625" style="1" bestFit="1" customWidth="1"/>
    <col min="2026" max="2026" width="28.140625" style="1" bestFit="1" customWidth="1"/>
    <col min="2027" max="2027" width="33.140625" style="1" bestFit="1" customWidth="1"/>
    <col min="2028" max="2028" width="26" style="1" bestFit="1" customWidth="1"/>
    <col min="2029" max="2029" width="19.140625" style="1" bestFit="1" customWidth="1"/>
    <col min="2030" max="2030" width="10.42578125" style="1" customWidth="1"/>
    <col min="2031" max="2031" width="11.85546875" style="1" customWidth="1"/>
    <col min="2032" max="2032" width="14.7109375" style="1" customWidth="1"/>
    <col min="2033" max="2033" width="9" style="1" bestFit="1" customWidth="1"/>
    <col min="2034" max="2273" width="9.140625" style="1"/>
    <col min="2274" max="2274" width="4.7109375" style="1" bestFit="1" customWidth="1"/>
    <col min="2275" max="2275" width="9.7109375" style="1" bestFit="1" customWidth="1"/>
    <col min="2276" max="2276" width="10" style="1" bestFit="1" customWidth="1"/>
    <col min="2277" max="2277" width="8.85546875" style="1" bestFit="1" customWidth="1"/>
    <col min="2278" max="2278" width="22.85546875" style="1" customWidth="1"/>
    <col min="2279" max="2279" width="59.7109375" style="1" bestFit="1" customWidth="1"/>
    <col min="2280" max="2280" width="57.85546875" style="1" bestFit="1" customWidth="1"/>
    <col min="2281" max="2281" width="35.28515625" style="1" bestFit="1" customWidth="1"/>
    <col min="2282" max="2282" width="28.140625" style="1" bestFit="1" customWidth="1"/>
    <col min="2283" max="2283" width="33.140625" style="1" bestFit="1" customWidth="1"/>
    <col min="2284" max="2284" width="26" style="1" bestFit="1" customWidth="1"/>
    <col min="2285" max="2285" width="19.140625" style="1" bestFit="1" customWidth="1"/>
    <col min="2286" max="2286" width="10.42578125" style="1" customWidth="1"/>
    <col min="2287" max="2287" width="11.85546875" style="1" customWidth="1"/>
    <col min="2288" max="2288" width="14.7109375" style="1" customWidth="1"/>
    <col min="2289" max="2289" width="9" style="1" bestFit="1" customWidth="1"/>
    <col min="2290" max="2529" width="9.140625" style="1"/>
    <col min="2530" max="2530" width="4.7109375" style="1" bestFit="1" customWidth="1"/>
    <col min="2531" max="2531" width="9.7109375" style="1" bestFit="1" customWidth="1"/>
    <col min="2532" max="2532" width="10" style="1" bestFit="1" customWidth="1"/>
    <col min="2533" max="2533" width="8.85546875" style="1" bestFit="1" customWidth="1"/>
    <col min="2534" max="2534" width="22.85546875" style="1" customWidth="1"/>
    <col min="2535" max="2535" width="59.7109375" style="1" bestFit="1" customWidth="1"/>
    <col min="2536" max="2536" width="57.85546875" style="1" bestFit="1" customWidth="1"/>
    <col min="2537" max="2537" width="35.28515625" style="1" bestFit="1" customWidth="1"/>
    <col min="2538" max="2538" width="28.140625" style="1" bestFit="1" customWidth="1"/>
    <col min="2539" max="2539" width="33.140625" style="1" bestFit="1" customWidth="1"/>
    <col min="2540" max="2540" width="26" style="1" bestFit="1" customWidth="1"/>
    <col min="2541" max="2541" width="19.140625" style="1" bestFit="1" customWidth="1"/>
    <col min="2542" max="2542" width="10.42578125" style="1" customWidth="1"/>
    <col min="2543" max="2543" width="11.85546875" style="1" customWidth="1"/>
    <col min="2544" max="2544" width="14.7109375" style="1" customWidth="1"/>
    <col min="2545" max="2545" width="9" style="1" bestFit="1" customWidth="1"/>
    <col min="2546" max="2785" width="9.140625" style="1"/>
    <col min="2786" max="2786" width="4.7109375" style="1" bestFit="1" customWidth="1"/>
    <col min="2787" max="2787" width="9.7109375" style="1" bestFit="1" customWidth="1"/>
    <col min="2788" max="2788" width="10" style="1" bestFit="1" customWidth="1"/>
    <col min="2789" max="2789" width="8.85546875" style="1" bestFit="1" customWidth="1"/>
    <col min="2790" max="2790" width="22.85546875" style="1" customWidth="1"/>
    <col min="2791" max="2791" width="59.7109375" style="1" bestFit="1" customWidth="1"/>
    <col min="2792" max="2792" width="57.85546875" style="1" bestFit="1" customWidth="1"/>
    <col min="2793" max="2793" width="35.28515625" style="1" bestFit="1" customWidth="1"/>
    <col min="2794" max="2794" width="28.140625" style="1" bestFit="1" customWidth="1"/>
    <col min="2795" max="2795" width="33.140625" style="1" bestFit="1" customWidth="1"/>
    <col min="2796" max="2796" width="26" style="1" bestFit="1" customWidth="1"/>
    <col min="2797" max="2797" width="19.140625" style="1" bestFit="1" customWidth="1"/>
    <col min="2798" max="2798" width="10.42578125" style="1" customWidth="1"/>
    <col min="2799" max="2799" width="11.85546875" style="1" customWidth="1"/>
    <col min="2800" max="2800" width="14.7109375" style="1" customWidth="1"/>
    <col min="2801" max="2801" width="9" style="1" bestFit="1" customWidth="1"/>
    <col min="2802" max="3041" width="9.140625" style="1"/>
    <col min="3042" max="3042" width="4.7109375" style="1" bestFit="1" customWidth="1"/>
    <col min="3043" max="3043" width="9.7109375" style="1" bestFit="1" customWidth="1"/>
    <col min="3044" max="3044" width="10" style="1" bestFit="1" customWidth="1"/>
    <col min="3045" max="3045" width="8.85546875" style="1" bestFit="1" customWidth="1"/>
    <col min="3046" max="3046" width="22.85546875" style="1" customWidth="1"/>
    <col min="3047" max="3047" width="59.7109375" style="1" bestFit="1" customWidth="1"/>
    <col min="3048" max="3048" width="57.85546875" style="1" bestFit="1" customWidth="1"/>
    <col min="3049" max="3049" width="35.28515625" style="1" bestFit="1" customWidth="1"/>
    <col min="3050" max="3050" width="28.140625" style="1" bestFit="1" customWidth="1"/>
    <col min="3051" max="3051" width="33.140625" style="1" bestFit="1" customWidth="1"/>
    <col min="3052" max="3052" width="26" style="1" bestFit="1" customWidth="1"/>
    <col min="3053" max="3053" width="19.140625" style="1" bestFit="1" customWidth="1"/>
    <col min="3054" max="3054" width="10.42578125" style="1" customWidth="1"/>
    <col min="3055" max="3055" width="11.85546875" style="1" customWidth="1"/>
    <col min="3056" max="3056" width="14.7109375" style="1" customWidth="1"/>
    <col min="3057" max="3057" width="9" style="1" bestFit="1" customWidth="1"/>
    <col min="3058" max="3297" width="9.140625" style="1"/>
    <col min="3298" max="3298" width="4.7109375" style="1" bestFit="1" customWidth="1"/>
    <col min="3299" max="3299" width="9.7109375" style="1" bestFit="1" customWidth="1"/>
    <col min="3300" max="3300" width="10" style="1" bestFit="1" customWidth="1"/>
    <col min="3301" max="3301" width="8.85546875" style="1" bestFit="1" customWidth="1"/>
    <col min="3302" max="3302" width="22.85546875" style="1" customWidth="1"/>
    <col min="3303" max="3303" width="59.7109375" style="1" bestFit="1" customWidth="1"/>
    <col min="3304" max="3304" width="57.85546875" style="1" bestFit="1" customWidth="1"/>
    <col min="3305" max="3305" width="35.28515625" style="1" bestFit="1" customWidth="1"/>
    <col min="3306" max="3306" width="28.140625" style="1" bestFit="1" customWidth="1"/>
    <col min="3307" max="3307" width="33.140625" style="1" bestFit="1" customWidth="1"/>
    <col min="3308" max="3308" width="26" style="1" bestFit="1" customWidth="1"/>
    <col min="3309" max="3309" width="19.140625" style="1" bestFit="1" customWidth="1"/>
    <col min="3310" max="3310" width="10.42578125" style="1" customWidth="1"/>
    <col min="3311" max="3311" width="11.85546875" style="1" customWidth="1"/>
    <col min="3312" max="3312" width="14.7109375" style="1" customWidth="1"/>
    <col min="3313" max="3313" width="9" style="1" bestFit="1" customWidth="1"/>
    <col min="3314" max="3553" width="9.140625" style="1"/>
    <col min="3554" max="3554" width="4.7109375" style="1" bestFit="1" customWidth="1"/>
    <col min="3555" max="3555" width="9.7109375" style="1" bestFit="1" customWidth="1"/>
    <col min="3556" max="3556" width="10" style="1" bestFit="1" customWidth="1"/>
    <col min="3557" max="3557" width="8.85546875" style="1" bestFit="1" customWidth="1"/>
    <col min="3558" max="3558" width="22.85546875" style="1" customWidth="1"/>
    <col min="3559" max="3559" width="59.7109375" style="1" bestFit="1" customWidth="1"/>
    <col min="3560" max="3560" width="57.85546875" style="1" bestFit="1" customWidth="1"/>
    <col min="3561" max="3561" width="35.28515625" style="1" bestFit="1" customWidth="1"/>
    <col min="3562" max="3562" width="28.140625" style="1" bestFit="1" customWidth="1"/>
    <col min="3563" max="3563" width="33.140625" style="1" bestFit="1" customWidth="1"/>
    <col min="3564" max="3564" width="26" style="1" bestFit="1" customWidth="1"/>
    <col min="3565" max="3565" width="19.140625" style="1" bestFit="1" customWidth="1"/>
    <col min="3566" max="3566" width="10.42578125" style="1" customWidth="1"/>
    <col min="3567" max="3567" width="11.85546875" style="1" customWidth="1"/>
    <col min="3568" max="3568" width="14.7109375" style="1" customWidth="1"/>
    <col min="3569" max="3569" width="9" style="1" bestFit="1" customWidth="1"/>
    <col min="3570" max="3809" width="9.140625" style="1"/>
    <col min="3810" max="3810" width="4.7109375" style="1" bestFit="1" customWidth="1"/>
    <col min="3811" max="3811" width="9.7109375" style="1" bestFit="1" customWidth="1"/>
    <col min="3812" max="3812" width="10" style="1" bestFit="1" customWidth="1"/>
    <col min="3813" max="3813" width="8.85546875" style="1" bestFit="1" customWidth="1"/>
    <col min="3814" max="3814" width="22.85546875" style="1" customWidth="1"/>
    <col min="3815" max="3815" width="59.7109375" style="1" bestFit="1" customWidth="1"/>
    <col min="3816" max="3816" width="57.85546875" style="1" bestFit="1" customWidth="1"/>
    <col min="3817" max="3817" width="35.28515625" style="1" bestFit="1" customWidth="1"/>
    <col min="3818" max="3818" width="28.140625" style="1" bestFit="1" customWidth="1"/>
    <col min="3819" max="3819" width="33.140625" style="1" bestFit="1" customWidth="1"/>
    <col min="3820" max="3820" width="26" style="1" bestFit="1" customWidth="1"/>
    <col min="3821" max="3821" width="19.140625" style="1" bestFit="1" customWidth="1"/>
    <col min="3822" max="3822" width="10.42578125" style="1" customWidth="1"/>
    <col min="3823" max="3823" width="11.85546875" style="1" customWidth="1"/>
    <col min="3824" max="3824" width="14.7109375" style="1" customWidth="1"/>
    <col min="3825" max="3825" width="9" style="1" bestFit="1" customWidth="1"/>
    <col min="3826" max="4065" width="9.140625" style="1"/>
    <col min="4066" max="4066" width="4.7109375" style="1" bestFit="1" customWidth="1"/>
    <col min="4067" max="4067" width="9.7109375" style="1" bestFit="1" customWidth="1"/>
    <col min="4068" max="4068" width="10" style="1" bestFit="1" customWidth="1"/>
    <col min="4069" max="4069" width="8.85546875" style="1" bestFit="1" customWidth="1"/>
    <col min="4070" max="4070" width="22.85546875" style="1" customWidth="1"/>
    <col min="4071" max="4071" width="59.7109375" style="1" bestFit="1" customWidth="1"/>
    <col min="4072" max="4072" width="57.85546875" style="1" bestFit="1" customWidth="1"/>
    <col min="4073" max="4073" width="35.28515625" style="1" bestFit="1" customWidth="1"/>
    <col min="4074" max="4074" width="28.140625" style="1" bestFit="1" customWidth="1"/>
    <col min="4075" max="4075" width="33.140625" style="1" bestFit="1" customWidth="1"/>
    <col min="4076" max="4076" width="26" style="1" bestFit="1" customWidth="1"/>
    <col min="4077" max="4077" width="19.140625" style="1" bestFit="1" customWidth="1"/>
    <col min="4078" max="4078" width="10.42578125" style="1" customWidth="1"/>
    <col min="4079" max="4079" width="11.85546875" style="1" customWidth="1"/>
    <col min="4080" max="4080" width="14.7109375" style="1" customWidth="1"/>
    <col min="4081" max="4081" width="9" style="1" bestFit="1" customWidth="1"/>
    <col min="4082" max="4321" width="9.140625" style="1"/>
    <col min="4322" max="4322" width="4.7109375" style="1" bestFit="1" customWidth="1"/>
    <col min="4323" max="4323" width="9.7109375" style="1" bestFit="1" customWidth="1"/>
    <col min="4324" max="4324" width="10" style="1" bestFit="1" customWidth="1"/>
    <col min="4325" max="4325" width="8.85546875" style="1" bestFit="1" customWidth="1"/>
    <col min="4326" max="4326" width="22.85546875" style="1" customWidth="1"/>
    <col min="4327" max="4327" width="59.7109375" style="1" bestFit="1" customWidth="1"/>
    <col min="4328" max="4328" width="57.85546875" style="1" bestFit="1" customWidth="1"/>
    <col min="4329" max="4329" width="35.28515625" style="1" bestFit="1" customWidth="1"/>
    <col min="4330" max="4330" width="28.140625" style="1" bestFit="1" customWidth="1"/>
    <col min="4331" max="4331" width="33.140625" style="1" bestFit="1" customWidth="1"/>
    <col min="4332" max="4332" width="26" style="1" bestFit="1" customWidth="1"/>
    <col min="4333" max="4333" width="19.140625" style="1" bestFit="1" customWidth="1"/>
    <col min="4334" max="4334" width="10.42578125" style="1" customWidth="1"/>
    <col min="4335" max="4335" width="11.85546875" style="1" customWidth="1"/>
    <col min="4336" max="4336" width="14.7109375" style="1" customWidth="1"/>
    <col min="4337" max="4337" width="9" style="1" bestFit="1" customWidth="1"/>
    <col min="4338" max="4577" width="9.140625" style="1"/>
    <col min="4578" max="4578" width="4.7109375" style="1" bestFit="1" customWidth="1"/>
    <col min="4579" max="4579" width="9.7109375" style="1" bestFit="1" customWidth="1"/>
    <col min="4580" max="4580" width="10" style="1" bestFit="1" customWidth="1"/>
    <col min="4581" max="4581" width="8.85546875" style="1" bestFit="1" customWidth="1"/>
    <col min="4582" max="4582" width="22.85546875" style="1" customWidth="1"/>
    <col min="4583" max="4583" width="59.7109375" style="1" bestFit="1" customWidth="1"/>
    <col min="4584" max="4584" width="57.85546875" style="1" bestFit="1" customWidth="1"/>
    <col min="4585" max="4585" width="35.28515625" style="1" bestFit="1" customWidth="1"/>
    <col min="4586" max="4586" width="28.140625" style="1" bestFit="1" customWidth="1"/>
    <col min="4587" max="4587" width="33.140625" style="1" bestFit="1" customWidth="1"/>
    <col min="4588" max="4588" width="26" style="1" bestFit="1" customWidth="1"/>
    <col min="4589" max="4589" width="19.140625" style="1" bestFit="1" customWidth="1"/>
    <col min="4590" max="4590" width="10.42578125" style="1" customWidth="1"/>
    <col min="4591" max="4591" width="11.85546875" style="1" customWidth="1"/>
    <col min="4592" max="4592" width="14.7109375" style="1" customWidth="1"/>
    <col min="4593" max="4593" width="9" style="1" bestFit="1" customWidth="1"/>
    <col min="4594" max="4833" width="9.140625" style="1"/>
    <col min="4834" max="4834" width="4.7109375" style="1" bestFit="1" customWidth="1"/>
    <col min="4835" max="4835" width="9.7109375" style="1" bestFit="1" customWidth="1"/>
    <col min="4836" max="4836" width="10" style="1" bestFit="1" customWidth="1"/>
    <col min="4837" max="4837" width="8.85546875" style="1" bestFit="1" customWidth="1"/>
    <col min="4838" max="4838" width="22.85546875" style="1" customWidth="1"/>
    <col min="4839" max="4839" width="59.7109375" style="1" bestFit="1" customWidth="1"/>
    <col min="4840" max="4840" width="57.85546875" style="1" bestFit="1" customWidth="1"/>
    <col min="4841" max="4841" width="35.28515625" style="1" bestFit="1" customWidth="1"/>
    <col min="4842" max="4842" width="28.140625" style="1" bestFit="1" customWidth="1"/>
    <col min="4843" max="4843" width="33.140625" style="1" bestFit="1" customWidth="1"/>
    <col min="4844" max="4844" width="26" style="1" bestFit="1" customWidth="1"/>
    <col min="4845" max="4845" width="19.140625" style="1" bestFit="1" customWidth="1"/>
    <col min="4846" max="4846" width="10.42578125" style="1" customWidth="1"/>
    <col min="4847" max="4847" width="11.85546875" style="1" customWidth="1"/>
    <col min="4848" max="4848" width="14.7109375" style="1" customWidth="1"/>
    <col min="4849" max="4849" width="9" style="1" bestFit="1" customWidth="1"/>
    <col min="4850" max="5089" width="9.140625" style="1"/>
    <col min="5090" max="5090" width="4.7109375" style="1" bestFit="1" customWidth="1"/>
    <col min="5091" max="5091" width="9.7109375" style="1" bestFit="1" customWidth="1"/>
    <col min="5092" max="5092" width="10" style="1" bestFit="1" customWidth="1"/>
    <col min="5093" max="5093" width="8.85546875" style="1" bestFit="1" customWidth="1"/>
    <col min="5094" max="5094" width="22.85546875" style="1" customWidth="1"/>
    <col min="5095" max="5095" width="59.7109375" style="1" bestFit="1" customWidth="1"/>
    <col min="5096" max="5096" width="57.85546875" style="1" bestFit="1" customWidth="1"/>
    <col min="5097" max="5097" width="35.28515625" style="1" bestFit="1" customWidth="1"/>
    <col min="5098" max="5098" width="28.140625" style="1" bestFit="1" customWidth="1"/>
    <col min="5099" max="5099" width="33.140625" style="1" bestFit="1" customWidth="1"/>
    <col min="5100" max="5100" width="26" style="1" bestFit="1" customWidth="1"/>
    <col min="5101" max="5101" width="19.140625" style="1" bestFit="1" customWidth="1"/>
    <col min="5102" max="5102" width="10.42578125" style="1" customWidth="1"/>
    <col min="5103" max="5103" width="11.85546875" style="1" customWidth="1"/>
    <col min="5104" max="5104" width="14.7109375" style="1" customWidth="1"/>
    <col min="5105" max="5105" width="9" style="1" bestFit="1" customWidth="1"/>
    <col min="5106" max="5345" width="9.140625" style="1"/>
    <col min="5346" max="5346" width="4.7109375" style="1" bestFit="1" customWidth="1"/>
    <col min="5347" max="5347" width="9.7109375" style="1" bestFit="1" customWidth="1"/>
    <col min="5348" max="5348" width="10" style="1" bestFit="1" customWidth="1"/>
    <col min="5349" max="5349" width="8.85546875" style="1" bestFit="1" customWidth="1"/>
    <col min="5350" max="5350" width="22.85546875" style="1" customWidth="1"/>
    <col min="5351" max="5351" width="59.7109375" style="1" bestFit="1" customWidth="1"/>
    <col min="5352" max="5352" width="57.85546875" style="1" bestFit="1" customWidth="1"/>
    <col min="5353" max="5353" width="35.28515625" style="1" bestFit="1" customWidth="1"/>
    <col min="5354" max="5354" width="28.140625" style="1" bestFit="1" customWidth="1"/>
    <col min="5355" max="5355" width="33.140625" style="1" bestFit="1" customWidth="1"/>
    <col min="5356" max="5356" width="26" style="1" bestFit="1" customWidth="1"/>
    <col min="5357" max="5357" width="19.140625" style="1" bestFit="1" customWidth="1"/>
    <col min="5358" max="5358" width="10.42578125" style="1" customWidth="1"/>
    <col min="5359" max="5359" width="11.85546875" style="1" customWidth="1"/>
    <col min="5360" max="5360" width="14.7109375" style="1" customWidth="1"/>
    <col min="5361" max="5361" width="9" style="1" bestFit="1" customWidth="1"/>
    <col min="5362" max="5601" width="9.140625" style="1"/>
    <col min="5602" max="5602" width="4.7109375" style="1" bestFit="1" customWidth="1"/>
    <col min="5603" max="5603" width="9.7109375" style="1" bestFit="1" customWidth="1"/>
    <col min="5604" max="5604" width="10" style="1" bestFit="1" customWidth="1"/>
    <col min="5605" max="5605" width="8.85546875" style="1" bestFit="1" customWidth="1"/>
    <col min="5606" max="5606" width="22.85546875" style="1" customWidth="1"/>
    <col min="5607" max="5607" width="59.7109375" style="1" bestFit="1" customWidth="1"/>
    <col min="5608" max="5608" width="57.85546875" style="1" bestFit="1" customWidth="1"/>
    <col min="5609" max="5609" width="35.28515625" style="1" bestFit="1" customWidth="1"/>
    <col min="5610" max="5610" width="28.140625" style="1" bestFit="1" customWidth="1"/>
    <col min="5611" max="5611" width="33.140625" style="1" bestFit="1" customWidth="1"/>
    <col min="5612" max="5612" width="26" style="1" bestFit="1" customWidth="1"/>
    <col min="5613" max="5613" width="19.140625" style="1" bestFit="1" customWidth="1"/>
    <col min="5614" max="5614" width="10.42578125" style="1" customWidth="1"/>
    <col min="5615" max="5615" width="11.85546875" style="1" customWidth="1"/>
    <col min="5616" max="5616" width="14.7109375" style="1" customWidth="1"/>
    <col min="5617" max="5617" width="9" style="1" bestFit="1" customWidth="1"/>
    <col min="5618" max="5857" width="9.140625" style="1"/>
    <col min="5858" max="5858" width="4.7109375" style="1" bestFit="1" customWidth="1"/>
    <col min="5859" max="5859" width="9.7109375" style="1" bestFit="1" customWidth="1"/>
    <col min="5860" max="5860" width="10" style="1" bestFit="1" customWidth="1"/>
    <col min="5861" max="5861" width="8.85546875" style="1" bestFit="1" customWidth="1"/>
    <col min="5862" max="5862" width="22.85546875" style="1" customWidth="1"/>
    <col min="5863" max="5863" width="59.7109375" style="1" bestFit="1" customWidth="1"/>
    <col min="5864" max="5864" width="57.85546875" style="1" bestFit="1" customWidth="1"/>
    <col min="5865" max="5865" width="35.28515625" style="1" bestFit="1" customWidth="1"/>
    <col min="5866" max="5866" width="28.140625" style="1" bestFit="1" customWidth="1"/>
    <col min="5867" max="5867" width="33.140625" style="1" bestFit="1" customWidth="1"/>
    <col min="5868" max="5868" width="26" style="1" bestFit="1" customWidth="1"/>
    <col min="5869" max="5869" width="19.140625" style="1" bestFit="1" customWidth="1"/>
    <col min="5870" max="5870" width="10.42578125" style="1" customWidth="1"/>
    <col min="5871" max="5871" width="11.85546875" style="1" customWidth="1"/>
    <col min="5872" max="5872" width="14.7109375" style="1" customWidth="1"/>
    <col min="5873" max="5873" width="9" style="1" bestFit="1" customWidth="1"/>
    <col min="5874" max="6113" width="9.140625" style="1"/>
    <col min="6114" max="6114" width="4.7109375" style="1" bestFit="1" customWidth="1"/>
    <col min="6115" max="6115" width="9.7109375" style="1" bestFit="1" customWidth="1"/>
    <col min="6116" max="6116" width="10" style="1" bestFit="1" customWidth="1"/>
    <col min="6117" max="6117" width="8.85546875" style="1" bestFit="1" customWidth="1"/>
    <col min="6118" max="6118" width="22.85546875" style="1" customWidth="1"/>
    <col min="6119" max="6119" width="59.7109375" style="1" bestFit="1" customWidth="1"/>
    <col min="6120" max="6120" width="57.85546875" style="1" bestFit="1" customWidth="1"/>
    <col min="6121" max="6121" width="35.28515625" style="1" bestFit="1" customWidth="1"/>
    <col min="6122" max="6122" width="28.140625" style="1" bestFit="1" customWidth="1"/>
    <col min="6123" max="6123" width="33.140625" style="1" bestFit="1" customWidth="1"/>
    <col min="6124" max="6124" width="26" style="1" bestFit="1" customWidth="1"/>
    <col min="6125" max="6125" width="19.140625" style="1" bestFit="1" customWidth="1"/>
    <col min="6126" max="6126" width="10.42578125" style="1" customWidth="1"/>
    <col min="6127" max="6127" width="11.85546875" style="1" customWidth="1"/>
    <col min="6128" max="6128" width="14.7109375" style="1" customWidth="1"/>
    <col min="6129" max="6129" width="9" style="1" bestFit="1" customWidth="1"/>
    <col min="6130" max="6369" width="9.140625" style="1"/>
    <col min="6370" max="6370" width="4.7109375" style="1" bestFit="1" customWidth="1"/>
    <col min="6371" max="6371" width="9.7109375" style="1" bestFit="1" customWidth="1"/>
    <col min="6372" max="6372" width="10" style="1" bestFit="1" customWidth="1"/>
    <col min="6373" max="6373" width="8.85546875" style="1" bestFit="1" customWidth="1"/>
    <col min="6374" max="6374" width="22.85546875" style="1" customWidth="1"/>
    <col min="6375" max="6375" width="59.7109375" style="1" bestFit="1" customWidth="1"/>
    <col min="6376" max="6376" width="57.85546875" style="1" bestFit="1" customWidth="1"/>
    <col min="6377" max="6377" width="35.28515625" style="1" bestFit="1" customWidth="1"/>
    <col min="6378" max="6378" width="28.140625" style="1" bestFit="1" customWidth="1"/>
    <col min="6379" max="6379" width="33.140625" style="1" bestFit="1" customWidth="1"/>
    <col min="6380" max="6380" width="26" style="1" bestFit="1" customWidth="1"/>
    <col min="6381" max="6381" width="19.140625" style="1" bestFit="1" customWidth="1"/>
    <col min="6382" max="6382" width="10.42578125" style="1" customWidth="1"/>
    <col min="6383" max="6383" width="11.85546875" style="1" customWidth="1"/>
    <col min="6384" max="6384" width="14.7109375" style="1" customWidth="1"/>
    <col min="6385" max="6385" width="9" style="1" bestFit="1" customWidth="1"/>
    <col min="6386" max="6625" width="9.140625" style="1"/>
    <col min="6626" max="6626" width="4.7109375" style="1" bestFit="1" customWidth="1"/>
    <col min="6627" max="6627" width="9.7109375" style="1" bestFit="1" customWidth="1"/>
    <col min="6628" max="6628" width="10" style="1" bestFit="1" customWidth="1"/>
    <col min="6629" max="6629" width="8.85546875" style="1" bestFit="1" customWidth="1"/>
    <col min="6630" max="6630" width="22.85546875" style="1" customWidth="1"/>
    <col min="6631" max="6631" width="59.7109375" style="1" bestFit="1" customWidth="1"/>
    <col min="6632" max="6632" width="57.85546875" style="1" bestFit="1" customWidth="1"/>
    <col min="6633" max="6633" width="35.28515625" style="1" bestFit="1" customWidth="1"/>
    <col min="6634" max="6634" width="28.140625" style="1" bestFit="1" customWidth="1"/>
    <col min="6635" max="6635" width="33.140625" style="1" bestFit="1" customWidth="1"/>
    <col min="6636" max="6636" width="26" style="1" bestFit="1" customWidth="1"/>
    <col min="6637" max="6637" width="19.140625" style="1" bestFit="1" customWidth="1"/>
    <col min="6638" max="6638" width="10.42578125" style="1" customWidth="1"/>
    <col min="6639" max="6639" width="11.85546875" style="1" customWidth="1"/>
    <col min="6640" max="6640" width="14.7109375" style="1" customWidth="1"/>
    <col min="6641" max="6641" width="9" style="1" bestFit="1" customWidth="1"/>
    <col min="6642" max="6881" width="9.140625" style="1"/>
    <col min="6882" max="6882" width="4.7109375" style="1" bestFit="1" customWidth="1"/>
    <col min="6883" max="6883" width="9.7109375" style="1" bestFit="1" customWidth="1"/>
    <col min="6884" max="6884" width="10" style="1" bestFit="1" customWidth="1"/>
    <col min="6885" max="6885" width="8.85546875" style="1" bestFit="1" customWidth="1"/>
    <col min="6886" max="6886" width="22.85546875" style="1" customWidth="1"/>
    <col min="6887" max="6887" width="59.7109375" style="1" bestFit="1" customWidth="1"/>
    <col min="6888" max="6888" width="57.85546875" style="1" bestFit="1" customWidth="1"/>
    <col min="6889" max="6889" width="35.28515625" style="1" bestFit="1" customWidth="1"/>
    <col min="6890" max="6890" width="28.140625" style="1" bestFit="1" customWidth="1"/>
    <col min="6891" max="6891" width="33.140625" style="1" bestFit="1" customWidth="1"/>
    <col min="6892" max="6892" width="26" style="1" bestFit="1" customWidth="1"/>
    <col min="6893" max="6893" width="19.140625" style="1" bestFit="1" customWidth="1"/>
    <col min="6894" max="6894" width="10.42578125" style="1" customWidth="1"/>
    <col min="6895" max="6895" width="11.85546875" style="1" customWidth="1"/>
    <col min="6896" max="6896" width="14.7109375" style="1" customWidth="1"/>
    <col min="6897" max="6897" width="9" style="1" bestFit="1" customWidth="1"/>
    <col min="6898" max="7137" width="9.140625" style="1"/>
    <col min="7138" max="7138" width="4.7109375" style="1" bestFit="1" customWidth="1"/>
    <col min="7139" max="7139" width="9.7109375" style="1" bestFit="1" customWidth="1"/>
    <col min="7140" max="7140" width="10" style="1" bestFit="1" customWidth="1"/>
    <col min="7141" max="7141" width="8.85546875" style="1" bestFit="1" customWidth="1"/>
    <col min="7142" max="7142" width="22.85546875" style="1" customWidth="1"/>
    <col min="7143" max="7143" width="59.7109375" style="1" bestFit="1" customWidth="1"/>
    <col min="7144" max="7144" width="57.85546875" style="1" bestFit="1" customWidth="1"/>
    <col min="7145" max="7145" width="35.28515625" style="1" bestFit="1" customWidth="1"/>
    <col min="7146" max="7146" width="28.140625" style="1" bestFit="1" customWidth="1"/>
    <col min="7147" max="7147" width="33.140625" style="1" bestFit="1" customWidth="1"/>
    <col min="7148" max="7148" width="26" style="1" bestFit="1" customWidth="1"/>
    <col min="7149" max="7149" width="19.140625" style="1" bestFit="1" customWidth="1"/>
    <col min="7150" max="7150" width="10.42578125" style="1" customWidth="1"/>
    <col min="7151" max="7151" width="11.85546875" style="1" customWidth="1"/>
    <col min="7152" max="7152" width="14.7109375" style="1" customWidth="1"/>
    <col min="7153" max="7153" width="9" style="1" bestFit="1" customWidth="1"/>
    <col min="7154" max="7393" width="9.140625" style="1"/>
    <col min="7394" max="7394" width="4.7109375" style="1" bestFit="1" customWidth="1"/>
    <col min="7395" max="7395" width="9.7109375" style="1" bestFit="1" customWidth="1"/>
    <col min="7396" max="7396" width="10" style="1" bestFit="1" customWidth="1"/>
    <col min="7397" max="7397" width="8.85546875" style="1" bestFit="1" customWidth="1"/>
    <col min="7398" max="7398" width="22.85546875" style="1" customWidth="1"/>
    <col min="7399" max="7399" width="59.7109375" style="1" bestFit="1" customWidth="1"/>
    <col min="7400" max="7400" width="57.85546875" style="1" bestFit="1" customWidth="1"/>
    <col min="7401" max="7401" width="35.28515625" style="1" bestFit="1" customWidth="1"/>
    <col min="7402" max="7402" width="28.140625" style="1" bestFit="1" customWidth="1"/>
    <col min="7403" max="7403" width="33.140625" style="1" bestFit="1" customWidth="1"/>
    <col min="7404" max="7404" width="26" style="1" bestFit="1" customWidth="1"/>
    <col min="7405" max="7405" width="19.140625" style="1" bestFit="1" customWidth="1"/>
    <col min="7406" max="7406" width="10.42578125" style="1" customWidth="1"/>
    <col min="7407" max="7407" width="11.85546875" style="1" customWidth="1"/>
    <col min="7408" max="7408" width="14.7109375" style="1" customWidth="1"/>
    <col min="7409" max="7409" width="9" style="1" bestFit="1" customWidth="1"/>
    <col min="7410" max="7649" width="9.140625" style="1"/>
    <col min="7650" max="7650" width="4.7109375" style="1" bestFit="1" customWidth="1"/>
    <col min="7651" max="7651" width="9.7109375" style="1" bestFit="1" customWidth="1"/>
    <col min="7652" max="7652" width="10" style="1" bestFit="1" customWidth="1"/>
    <col min="7653" max="7653" width="8.85546875" style="1" bestFit="1" customWidth="1"/>
    <col min="7654" max="7654" width="22.85546875" style="1" customWidth="1"/>
    <col min="7655" max="7655" width="59.7109375" style="1" bestFit="1" customWidth="1"/>
    <col min="7656" max="7656" width="57.85546875" style="1" bestFit="1" customWidth="1"/>
    <col min="7657" max="7657" width="35.28515625" style="1" bestFit="1" customWidth="1"/>
    <col min="7658" max="7658" width="28.140625" style="1" bestFit="1" customWidth="1"/>
    <col min="7659" max="7659" width="33.140625" style="1" bestFit="1" customWidth="1"/>
    <col min="7660" max="7660" width="26" style="1" bestFit="1" customWidth="1"/>
    <col min="7661" max="7661" width="19.140625" style="1" bestFit="1" customWidth="1"/>
    <col min="7662" max="7662" width="10.42578125" style="1" customWidth="1"/>
    <col min="7663" max="7663" width="11.85546875" style="1" customWidth="1"/>
    <col min="7664" max="7664" width="14.7109375" style="1" customWidth="1"/>
    <col min="7665" max="7665" width="9" style="1" bestFit="1" customWidth="1"/>
    <col min="7666" max="7905" width="9.140625" style="1"/>
    <col min="7906" max="7906" width="4.7109375" style="1" bestFit="1" customWidth="1"/>
    <col min="7907" max="7907" width="9.7109375" style="1" bestFit="1" customWidth="1"/>
    <col min="7908" max="7908" width="10" style="1" bestFit="1" customWidth="1"/>
    <col min="7909" max="7909" width="8.85546875" style="1" bestFit="1" customWidth="1"/>
    <col min="7910" max="7910" width="22.85546875" style="1" customWidth="1"/>
    <col min="7911" max="7911" width="59.7109375" style="1" bestFit="1" customWidth="1"/>
    <col min="7912" max="7912" width="57.85546875" style="1" bestFit="1" customWidth="1"/>
    <col min="7913" max="7913" width="35.28515625" style="1" bestFit="1" customWidth="1"/>
    <col min="7914" max="7914" width="28.140625" style="1" bestFit="1" customWidth="1"/>
    <col min="7915" max="7915" width="33.140625" style="1" bestFit="1" customWidth="1"/>
    <col min="7916" max="7916" width="26" style="1" bestFit="1" customWidth="1"/>
    <col min="7917" max="7917" width="19.140625" style="1" bestFit="1" customWidth="1"/>
    <col min="7918" max="7918" width="10.42578125" style="1" customWidth="1"/>
    <col min="7919" max="7919" width="11.85546875" style="1" customWidth="1"/>
    <col min="7920" max="7920" width="14.7109375" style="1" customWidth="1"/>
    <col min="7921" max="7921" width="9" style="1" bestFit="1" customWidth="1"/>
    <col min="7922" max="8161" width="9.140625" style="1"/>
    <col min="8162" max="8162" width="4.7109375" style="1" bestFit="1" customWidth="1"/>
    <col min="8163" max="8163" width="9.7109375" style="1" bestFit="1" customWidth="1"/>
    <col min="8164" max="8164" width="10" style="1" bestFit="1" customWidth="1"/>
    <col min="8165" max="8165" width="8.85546875" style="1" bestFit="1" customWidth="1"/>
    <col min="8166" max="8166" width="22.85546875" style="1" customWidth="1"/>
    <col min="8167" max="8167" width="59.7109375" style="1" bestFit="1" customWidth="1"/>
    <col min="8168" max="8168" width="57.85546875" style="1" bestFit="1" customWidth="1"/>
    <col min="8169" max="8169" width="35.28515625" style="1" bestFit="1" customWidth="1"/>
    <col min="8170" max="8170" width="28.140625" style="1" bestFit="1" customWidth="1"/>
    <col min="8171" max="8171" width="33.140625" style="1" bestFit="1" customWidth="1"/>
    <col min="8172" max="8172" width="26" style="1" bestFit="1" customWidth="1"/>
    <col min="8173" max="8173" width="19.140625" style="1" bestFit="1" customWidth="1"/>
    <col min="8174" max="8174" width="10.42578125" style="1" customWidth="1"/>
    <col min="8175" max="8175" width="11.85546875" style="1" customWidth="1"/>
    <col min="8176" max="8176" width="14.7109375" style="1" customWidth="1"/>
    <col min="8177" max="8177" width="9" style="1" bestFit="1" customWidth="1"/>
    <col min="8178" max="8417" width="9.140625" style="1"/>
    <col min="8418" max="8418" width="4.7109375" style="1" bestFit="1" customWidth="1"/>
    <col min="8419" max="8419" width="9.7109375" style="1" bestFit="1" customWidth="1"/>
    <col min="8420" max="8420" width="10" style="1" bestFit="1" customWidth="1"/>
    <col min="8421" max="8421" width="8.85546875" style="1" bestFit="1" customWidth="1"/>
    <col min="8422" max="8422" width="22.85546875" style="1" customWidth="1"/>
    <col min="8423" max="8423" width="59.7109375" style="1" bestFit="1" customWidth="1"/>
    <col min="8424" max="8424" width="57.85546875" style="1" bestFit="1" customWidth="1"/>
    <col min="8425" max="8425" width="35.28515625" style="1" bestFit="1" customWidth="1"/>
    <col min="8426" max="8426" width="28.140625" style="1" bestFit="1" customWidth="1"/>
    <col min="8427" max="8427" width="33.140625" style="1" bestFit="1" customWidth="1"/>
    <col min="8428" max="8428" width="26" style="1" bestFit="1" customWidth="1"/>
    <col min="8429" max="8429" width="19.140625" style="1" bestFit="1" customWidth="1"/>
    <col min="8430" max="8430" width="10.42578125" style="1" customWidth="1"/>
    <col min="8431" max="8431" width="11.85546875" style="1" customWidth="1"/>
    <col min="8432" max="8432" width="14.7109375" style="1" customWidth="1"/>
    <col min="8433" max="8433" width="9" style="1" bestFit="1" customWidth="1"/>
    <col min="8434" max="8673" width="9.140625" style="1"/>
    <col min="8674" max="8674" width="4.7109375" style="1" bestFit="1" customWidth="1"/>
    <col min="8675" max="8675" width="9.7109375" style="1" bestFit="1" customWidth="1"/>
    <col min="8676" max="8676" width="10" style="1" bestFit="1" customWidth="1"/>
    <col min="8677" max="8677" width="8.85546875" style="1" bestFit="1" customWidth="1"/>
    <col min="8678" max="8678" width="22.85546875" style="1" customWidth="1"/>
    <col min="8679" max="8679" width="59.7109375" style="1" bestFit="1" customWidth="1"/>
    <col min="8680" max="8680" width="57.85546875" style="1" bestFit="1" customWidth="1"/>
    <col min="8681" max="8681" width="35.28515625" style="1" bestFit="1" customWidth="1"/>
    <col min="8682" max="8682" width="28.140625" style="1" bestFit="1" customWidth="1"/>
    <col min="8683" max="8683" width="33.140625" style="1" bestFit="1" customWidth="1"/>
    <col min="8684" max="8684" width="26" style="1" bestFit="1" customWidth="1"/>
    <col min="8685" max="8685" width="19.140625" style="1" bestFit="1" customWidth="1"/>
    <col min="8686" max="8686" width="10.42578125" style="1" customWidth="1"/>
    <col min="8687" max="8687" width="11.85546875" style="1" customWidth="1"/>
    <col min="8688" max="8688" width="14.7109375" style="1" customWidth="1"/>
    <col min="8689" max="8689" width="9" style="1" bestFit="1" customWidth="1"/>
    <col min="8690" max="8929" width="9.140625" style="1"/>
    <col min="8930" max="8930" width="4.7109375" style="1" bestFit="1" customWidth="1"/>
    <col min="8931" max="8931" width="9.7109375" style="1" bestFit="1" customWidth="1"/>
    <col min="8932" max="8932" width="10" style="1" bestFit="1" customWidth="1"/>
    <col min="8933" max="8933" width="8.85546875" style="1" bestFit="1" customWidth="1"/>
    <col min="8934" max="8934" width="22.85546875" style="1" customWidth="1"/>
    <col min="8935" max="8935" width="59.7109375" style="1" bestFit="1" customWidth="1"/>
    <col min="8936" max="8936" width="57.85546875" style="1" bestFit="1" customWidth="1"/>
    <col min="8937" max="8937" width="35.28515625" style="1" bestFit="1" customWidth="1"/>
    <col min="8938" max="8938" width="28.140625" style="1" bestFit="1" customWidth="1"/>
    <col min="8939" max="8939" width="33.140625" style="1" bestFit="1" customWidth="1"/>
    <col min="8940" max="8940" width="26" style="1" bestFit="1" customWidth="1"/>
    <col min="8941" max="8941" width="19.140625" style="1" bestFit="1" customWidth="1"/>
    <col min="8942" max="8942" width="10.42578125" style="1" customWidth="1"/>
    <col min="8943" max="8943" width="11.85546875" style="1" customWidth="1"/>
    <col min="8944" max="8944" width="14.7109375" style="1" customWidth="1"/>
    <col min="8945" max="8945" width="9" style="1" bestFit="1" customWidth="1"/>
    <col min="8946" max="9185" width="9.140625" style="1"/>
    <col min="9186" max="9186" width="4.7109375" style="1" bestFit="1" customWidth="1"/>
    <col min="9187" max="9187" width="9.7109375" style="1" bestFit="1" customWidth="1"/>
    <col min="9188" max="9188" width="10" style="1" bestFit="1" customWidth="1"/>
    <col min="9189" max="9189" width="8.85546875" style="1" bestFit="1" customWidth="1"/>
    <col min="9190" max="9190" width="22.85546875" style="1" customWidth="1"/>
    <col min="9191" max="9191" width="59.7109375" style="1" bestFit="1" customWidth="1"/>
    <col min="9192" max="9192" width="57.85546875" style="1" bestFit="1" customWidth="1"/>
    <col min="9193" max="9193" width="35.28515625" style="1" bestFit="1" customWidth="1"/>
    <col min="9194" max="9194" width="28.140625" style="1" bestFit="1" customWidth="1"/>
    <col min="9195" max="9195" width="33.140625" style="1" bestFit="1" customWidth="1"/>
    <col min="9196" max="9196" width="26" style="1" bestFit="1" customWidth="1"/>
    <col min="9197" max="9197" width="19.140625" style="1" bestFit="1" customWidth="1"/>
    <col min="9198" max="9198" width="10.42578125" style="1" customWidth="1"/>
    <col min="9199" max="9199" width="11.85546875" style="1" customWidth="1"/>
    <col min="9200" max="9200" width="14.7109375" style="1" customWidth="1"/>
    <col min="9201" max="9201" width="9" style="1" bestFit="1" customWidth="1"/>
    <col min="9202" max="9441" width="9.140625" style="1"/>
    <col min="9442" max="9442" width="4.7109375" style="1" bestFit="1" customWidth="1"/>
    <col min="9443" max="9443" width="9.7109375" style="1" bestFit="1" customWidth="1"/>
    <col min="9444" max="9444" width="10" style="1" bestFit="1" customWidth="1"/>
    <col min="9445" max="9445" width="8.85546875" style="1" bestFit="1" customWidth="1"/>
    <col min="9446" max="9446" width="22.85546875" style="1" customWidth="1"/>
    <col min="9447" max="9447" width="59.7109375" style="1" bestFit="1" customWidth="1"/>
    <col min="9448" max="9448" width="57.85546875" style="1" bestFit="1" customWidth="1"/>
    <col min="9449" max="9449" width="35.28515625" style="1" bestFit="1" customWidth="1"/>
    <col min="9450" max="9450" width="28.140625" style="1" bestFit="1" customWidth="1"/>
    <col min="9451" max="9451" width="33.140625" style="1" bestFit="1" customWidth="1"/>
    <col min="9452" max="9452" width="26" style="1" bestFit="1" customWidth="1"/>
    <col min="9453" max="9453" width="19.140625" style="1" bestFit="1" customWidth="1"/>
    <col min="9454" max="9454" width="10.42578125" style="1" customWidth="1"/>
    <col min="9455" max="9455" width="11.85546875" style="1" customWidth="1"/>
    <col min="9456" max="9456" width="14.7109375" style="1" customWidth="1"/>
    <col min="9457" max="9457" width="9" style="1" bestFit="1" customWidth="1"/>
    <col min="9458" max="9697" width="9.140625" style="1"/>
    <col min="9698" max="9698" width="4.7109375" style="1" bestFit="1" customWidth="1"/>
    <col min="9699" max="9699" width="9.7109375" style="1" bestFit="1" customWidth="1"/>
    <col min="9700" max="9700" width="10" style="1" bestFit="1" customWidth="1"/>
    <col min="9701" max="9701" width="8.85546875" style="1" bestFit="1" customWidth="1"/>
    <col min="9702" max="9702" width="22.85546875" style="1" customWidth="1"/>
    <col min="9703" max="9703" width="59.7109375" style="1" bestFit="1" customWidth="1"/>
    <col min="9704" max="9704" width="57.85546875" style="1" bestFit="1" customWidth="1"/>
    <col min="9705" max="9705" width="35.28515625" style="1" bestFit="1" customWidth="1"/>
    <col min="9706" max="9706" width="28.140625" style="1" bestFit="1" customWidth="1"/>
    <col min="9707" max="9707" width="33.140625" style="1" bestFit="1" customWidth="1"/>
    <col min="9708" max="9708" width="26" style="1" bestFit="1" customWidth="1"/>
    <col min="9709" max="9709" width="19.140625" style="1" bestFit="1" customWidth="1"/>
    <col min="9710" max="9710" width="10.42578125" style="1" customWidth="1"/>
    <col min="9711" max="9711" width="11.85546875" style="1" customWidth="1"/>
    <col min="9712" max="9712" width="14.7109375" style="1" customWidth="1"/>
    <col min="9713" max="9713" width="9" style="1" bestFit="1" customWidth="1"/>
    <col min="9714" max="9953" width="9.140625" style="1"/>
    <col min="9954" max="9954" width="4.7109375" style="1" bestFit="1" customWidth="1"/>
    <col min="9955" max="9955" width="9.7109375" style="1" bestFit="1" customWidth="1"/>
    <col min="9956" max="9956" width="10" style="1" bestFit="1" customWidth="1"/>
    <col min="9957" max="9957" width="8.85546875" style="1" bestFit="1" customWidth="1"/>
    <col min="9958" max="9958" width="22.85546875" style="1" customWidth="1"/>
    <col min="9959" max="9959" width="59.7109375" style="1" bestFit="1" customWidth="1"/>
    <col min="9960" max="9960" width="57.85546875" style="1" bestFit="1" customWidth="1"/>
    <col min="9961" max="9961" width="35.28515625" style="1" bestFit="1" customWidth="1"/>
    <col min="9962" max="9962" width="28.140625" style="1" bestFit="1" customWidth="1"/>
    <col min="9963" max="9963" width="33.140625" style="1" bestFit="1" customWidth="1"/>
    <col min="9964" max="9964" width="26" style="1" bestFit="1" customWidth="1"/>
    <col min="9965" max="9965" width="19.140625" style="1" bestFit="1" customWidth="1"/>
    <col min="9966" max="9966" width="10.42578125" style="1" customWidth="1"/>
    <col min="9967" max="9967" width="11.85546875" style="1" customWidth="1"/>
    <col min="9968" max="9968" width="14.7109375" style="1" customWidth="1"/>
    <col min="9969" max="9969" width="9" style="1" bestFit="1" customWidth="1"/>
    <col min="9970" max="10209" width="9.140625" style="1"/>
    <col min="10210" max="10210" width="4.7109375" style="1" bestFit="1" customWidth="1"/>
    <col min="10211" max="10211" width="9.7109375" style="1" bestFit="1" customWidth="1"/>
    <col min="10212" max="10212" width="10" style="1" bestFit="1" customWidth="1"/>
    <col min="10213" max="10213" width="8.85546875" style="1" bestFit="1" customWidth="1"/>
    <col min="10214" max="10214" width="22.85546875" style="1" customWidth="1"/>
    <col min="10215" max="10215" width="59.7109375" style="1" bestFit="1" customWidth="1"/>
    <col min="10216" max="10216" width="57.85546875" style="1" bestFit="1" customWidth="1"/>
    <col min="10217" max="10217" width="35.28515625" style="1" bestFit="1" customWidth="1"/>
    <col min="10218" max="10218" width="28.140625" style="1" bestFit="1" customWidth="1"/>
    <col min="10219" max="10219" width="33.140625" style="1" bestFit="1" customWidth="1"/>
    <col min="10220" max="10220" width="26" style="1" bestFit="1" customWidth="1"/>
    <col min="10221" max="10221" width="19.140625" style="1" bestFit="1" customWidth="1"/>
    <col min="10222" max="10222" width="10.42578125" style="1" customWidth="1"/>
    <col min="10223" max="10223" width="11.85546875" style="1" customWidth="1"/>
    <col min="10224" max="10224" width="14.7109375" style="1" customWidth="1"/>
    <col min="10225" max="10225" width="9" style="1" bestFit="1" customWidth="1"/>
    <col min="10226" max="10465" width="9.140625" style="1"/>
    <col min="10466" max="10466" width="4.7109375" style="1" bestFit="1" customWidth="1"/>
    <col min="10467" max="10467" width="9.7109375" style="1" bestFit="1" customWidth="1"/>
    <col min="10468" max="10468" width="10" style="1" bestFit="1" customWidth="1"/>
    <col min="10469" max="10469" width="8.85546875" style="1" bestFit="1" customWidth="1"/>
    <col min="10470" max="10470" width="22.85546875" style="1" customWidth="1"/>
    <col min="10471" max="10471" width="59.7109375" style="1" bestFit="1" customWidth="1"/>
    <col min="10472" max="10472" width="57.85546875" style="1" bestFit="1" customWidth="1"/>
    <col min="10473" max="10473" width="35.28515625" style="1" bestFit="1" customWidth="1"/>
    <col min="10474" max="10474" width="28.140625" style="1" bestFit="1" customWidth="1"/>
    <col min="10475" max="10475" width="33.140625" style="1" bestFit="1" customWidth="1"/>
    <col min="10476" max="10476" width="26" style="1" bestFit="1" customWidth="1"/>
    <col min="10477" max="10477" width="19.140625" style="1" bestFit="1" customWidth="1"/>
    <col min="10478" max="10478" width="10.42578125" style="1" customWidth="1"/>
    <col min="10479" max="10479" width="11.85546875" style="1" customWidth="1"/>
    <col min="10480" max="10480" width="14.7109375" style="1" customWidth="1"/>
    <col min="10481" max="10481" width="9" style="1" bestFit="1" customWidth="1"/>
    <col min="10482" max="10721" width="9.140625" style="1"/>
    <col min="10722" max="10722" width="4.7109375" style="1" bestFit="1" customWidth="1"/>
    <col min="10723" max="10723" width="9.7109375" style="1" bestFit="1" customWidth="1"/>
    <col min="10724" max="10724" width="10" style="1" bestFit="1" customWidth="1"/>
    <col min="10725" max="10725" width="8.85546875" style="1" bestFit="1" customWidth="1"/>
    <col min="10726" max="10726" width="22.85546875" style="1" customWidth="1"/>
    <col min="10727" max="10727" width="59.7109375" style="1" bestFit="1" customWidth="1"/>
    <col min="10728" max="10728" width="57.85546875" style="1" bestFit="1" customWidth="1"/>
    <col min="10729" max="10729" width="35.28515625" style="1" bestFit="1" customWidth="1"/>
    <col min="10730" max="10730" width="28.140625" style="1" bestFit="1" customWidth="1"/>
    <col min="10731" max="10731" width="33.140625" style="1" bestFit="1" customWidth="1"/>
    <col min="10732" max="10732" width="26" style="1" bestFit="1" customWidth="1"/>
    <col min="10733" max="10733" width="19.140625" style="1" bestFit="1" customWidth="1"/>
    <col min="10734" max="10734" width="10.42578125" style="1" customWidth="1"/>
    <col min="10735" max="10735" width="11.85546875" style="1" customWidth="1"/>
    <col min="10736" max="10736" width="14.7109375" style="1" customWidth="1"/>
    <col min="10737" max="10737" width="9" style="1" bestFit="1" customWidth="1"/>
    <col min="10738" max="10977" width="9.140625" style="1"/>
    <col min="10978" max="10978" width="4.7109375" style="1" bestFit="1" customWidth="1"/>
    <col min="10979" max="10979" width="9.7109375" style="1" bestFit="1" customWidth="1"/>
    <col min="10980" max="10980" width="10" style="1" bestFit="1" customWidth="1"/>
    <col min="10981" max="10981" width="8.85546875" style="1" bestFit="1" customWidth="1"/>
    <col min="10982" max="10982" width="22.85546875" style="1" customWidth="1"/>
    <col min="10983" max="10983" width="59.7109375" style="1" bestFit="1" customWidth="1"/>
    <col min="10984" max="10984" width="57.85546875" style="1" bestFit="1" customWidth="1"/>
    <col min="10985" max="10985" width="35.28515625" style="1" bestFit="1" customWidth="1"/>
    <col min="10986" max="10986" width="28.140625" style="1" bestFit="1" customWidth="1"/>
    <col min="10987" max="10987" width="33.140625" style="1" bestFit="1" customWidth="1"/>
    <col min="10988" max="10988" width="26" style="1" bestFit="1" customWidth="1"/>
    <col min="10989" max="10989" width="19.140625" style="1" bestFit="1" customWidth="1"/>
    <col min="10990" max="10990" width="10.42578125" style="1" customWidth="1"/>
    <col min="10991" max="10991" width="11.85546875" style="1" customWidth="1"/>
    <col min="10992" max="10992" width="14.7109375" style="1" customWidth="1"/>
    <col min="10993" max="10993" width="9" style="1" bestFit="1" customWidth="1"/>
    <col min="10994" max="11233" width="9.140625" style="1"/>
    <col min="11234" max="11234" width="4.7109375" style="1" bestFit="1" customWidth="1"/>
    <col min="11235" max="11235" width="9.7109375" style="1" bestFit="1" customWidth="1"/>
    <col min="11236" max="11236" width="10" style="1" bestFit="1" customWidth="1"/>
    <col min="11237" max="11237" width="8.85546875" style="1" bestFit="1" customWidth="1"/>
    <col min="11238" max="11238" width="22.85546875" style="1" customWidth="1"/>
    <col min="11239" max="11239" width="59.7109375" style="1" bestFit="1" customWidth="1"/>
    <col min="11240" max="11240" width="57.85546875" style="1" bestFit="1" customWidth="1"/>
    <col min="11241" max="11241" width="35.28515625" style="1" bestFit="1" customWidth="1"/>
    <col min="11242" max="11242" width="28.140625" style="1" bestFit="1" customWidth="1"/>
    <col min="11243" max="11243" width="33.140625" style="1" bestFit="1" customWidth="1"/>
    <col min="11244" max="11244" width="26" style="1" bestFit="1" customWidth="1"/>
    <col min="11245" max="11245" width="19.140625" style="1" bestFit="1" customWidth="1"/>
    <col min="11246" max="11246" width="10.42578125" style="1" customWidth="1"/>
    <col min="11247" max="11247" width="11.85546875" style="1" customWidth="1"/>
    <col min="11248" max="11248" width="14.7109375" style="1" customWidth="1"/>
    <col min="11249" max="11249" width="9" style="1" bestFit="1" customWidth="1"/>
    <col min="11250" max="11489" width="9.140625" style="1"/>
    <col min="11490" max="11490" width="4.7109375" style="1" bestFit="1" customWidth="1"/>
    <col min="11491" max="11491" width="9.7109375" style="1" bestFit="1" customWidth="1"/>
    <col min="11492" max="11492" width="10" style="1" bestFit="1" customWidth="1"/>
    <col min="11493" max="11493" width="8.85546875" style="1" bestFit="1" customWidth="1"/>
    <col min="11494" max="11494" width="22.85546875" style="1" customWidth="1"/>
    <col min="11495" max="11495" width="59.7109375" style="1" bestFit="1" customWidth="1"/>
    <col min="11496" max="11496" width="57.85546875" style="1" bestFit="1" customWidth="1"/>
    <col min="11497" max="11497" width="35.28515625" style="1" bestFit="1" customWidth="1"/>
    <col min="11498" max="11498" width="28.140625" style="1" bestFit="1" customWidth="1"/>
    <col min="11499" max="11499" width="33.140625" style="1" bestFit="1" customWidth="1"/>
    <col min="11500" max="11500" width="26" style="1" bestFit="1" customWidth="1"/>
    <col min="11501" max="11501" width="19.140625" style="1" bestFit="1" customWidth="1"/>
    <col min="11502" max="11502" width="10.42578125" style="1" customWidth="1"/>
    <col min="11503" max="11503" width="11.85546875" style="1" customWidth="1"/>
    <col min="11504" max="11504" width="14.7109375" style="1" customWidth="1"/>
    <col min="11505" max="11505" width="9" style="1" bestFit="1" customWidth="1"/>
    <col min="11506" max="11745" width="9.140625" style="1"/>
    <col min="11746" max="11746" width="4.7109375" style="1" bestFit="1" customWidth="1"/>
    <col min="11747" max="11747" width="9.7109375" style="1" bestFit="1" customWidth="1"/>
    <col min="11748" max="11748" width="10" style="1" bestFit="1" customWidth="1"/>
    <col min="11749" max="11749" width="8.85546875" style="1" bestFit="1" customWidth="1"/>
    <col min="11750" max="11750" width="22.85546875" style="1" customWidth="1"/>
    <col min="11751" max="11751" width="59.7109375" style="1" bestFit="1" customWidth="1"/>
    <col min="11752" max="11752" width="57.85546875" style="1" bestFit="1" customWidth="1"/>
    <col min="11753" max="11753" width="35.28515625" style="1" bestFit="1" customWidth="1"/>
    <col min="11754" max="11754" width="28.140625" style="1" bestFit="1" customWidth="1"/>
    <col min="11755" max="11755" width="33.140625" style="1" bestFit="1" customWidth="1"/>
    <col min="11756" max="11756" width="26" style="1" bestFit="1" customWidth="1"/>
    <col min="11757" max="11757" width="19.140625" style="1" bestFit="1" customWidth="1"/>
    <col min="11758" max="11758" width="10.42578125" style="1" customWidth="1"/>
    <col min="11759" max="11759" width="11.85546875" style="1" customWidth="1"/>
    <col min="11760" max="11760" width="14.7109375" style="1" customWidth="1"/>
    <col min="11761" max="11761" width="9" style="1" bestFit="1" customWidth="1"/>
    <col min="11762" max="12001" width="9.140625" style="1"/>
    <col min="12002" max="12002" width="4.7109375" style="1" bestFit="1" customWidth="1"/>
    <col min="12003" max="12003" width="9.7109375" style="1" bestFit="1" customWidth="1"/>
    <col min="12004" max="12004" width="10" style="1" bestFit="1" customWidth="1"/>
    <col min="12005" max="12005" width="8.85546875" style="1" bestFit="1" customWidth="1"/>
    <col min="12006" max="12006" width="22.85546875" style="1" customWidth="1"/>
    <col min="12007" max="12007" width="59.7109375" style="1" bestFit="1" customWidth="1"/>
    <col min="12008" max="12008" width="57.85546875" style="1" bestFit="1" customWidth="1"/>
    <col min="12009" max="12009" width="35.28515625" style="1" bestFit="1" customWidth="1"/>
    <col min="12010" max="12010" width="28.140625" style="1" bestFit="1" customWidth="1"/>
    <col min="12011" max="12011" width="33.140625" style="1" bestFit="1" customWidth="1"/>
    <col min="12012" max="12012" width="26" style="1" bestFit="1" customWidth="1"/>
    <col min="12013" max="12013" width="19.140625" style="1" bestFit="1" customWidth="1"/>
    <col min="12014" max="12014" width="10.42578125" style="1" customWidth="1"/>
    <col min="12015" max="12015" width="11.85546875" style="1" customWidth="1"/>
    <col min="12016" max="12016" width="14.7109375" style="1" customWidth="1"/>
    <col min="12017" max="12017" width="9" style="1" bestFit="1" customWidth="1"/>
    <col min="12018" max="12257" width="9.140625" style="1"/>
    <col min="12258" max="12258" width="4.7109375" style="1" bestFit="1" customWidth="1"/>
    <col min="12259" max="12259" width="9.7109375" style="1" bestFit="1" customWidth="1"/>
    <col min="12260" max="12260" width="10" style="1" bestFit="1" customWidth="1"/>
    <col min="12261" max="12261" width="8.85546875" style="1" bestFit="1" customWidth="1"/>
    <col min="12262" max="12262" width="22.85546875" style="1" customWidth="1"/>
    <col min="12263" max="12263" width="59.7109375" style="1" bestFit="1" customWidth="1"/>
    <col min="12264" max="12264" width="57.85546875" style="1" bestFit="1" customWidth="1"/>
    <col min="12265" max="12265" width="35.28515625" style="1" bestFit="1" customWidth="1"/>
    <col min="12266" max="12266" width="28.140625" style="1" bestFit="1" customWidth="1"/>
    <col min="12267" max="12267" width="33.140625" style="1" bestFit="1" customWidth="1"/>
    <col min="12268" max="12268" width="26" style="1" bestFit="1" customWidth="1"/>
    <col min="12269" max="12269" width="19.140625" style="1" bestFit="1" customWidth="1"/>
    <col min="12270" max="12270" width="10.42578125" style="1" customWidth="1"/>
    <col min="12271" max="12271" width="11.85546875" style="1" customWidth="1"/>
    <col min="12272" max="12272" width="14.7109375" style="1" customWidth="1"/>
    <col min="12273" max="12273" width="9" style="1" bestFit="1" customWidth="1"/>
    <col min="12274" max="12513" width="9.140625" style="1"/>
    <col min="12514" max="12514" width="4.7109375" style="1" bestFit="1" customWidth="1"/>
    <col min="12515" max="12515" width="9.7109375" style="1" bestFit="1" customWidth="1"/>
    <col min="12516" max="12516" width="10" style="1" bestFit="1" customWidth="1"/>
    <col min="12517" max="12517" width="8.85546875" style="1" bestFit="1" customWidth="1"/>
    <col min="12518" max="12518" width="22.85546875" style="1" customWidth="1"/>
    <col min="12519" max="12519" width="59.7109375" style="1" bestFit="1" customWidth="1"/>
    <col min="12520" max="12520" width="57.85546875" style="1" bestFit="1" customWidth="1"/>
    <col min="12521" max="12521" width="35.28515625" style="1" bestFit="1" customWidth="1"/>
    <col min="12522" max="12522" width="28.140625" style="1" bestFit="1" customWidth="1"/>
    <col min="12523" max="12523" width="33.140625" style="1" bestFit="1" customWidth="1"/>
    <col min="12524" max="12524" width="26" style="1" bestFit="1" customWidth="1"/>
    <col min="12525" max="12525" width="19.140625" style="1" bestFit="1" customWidth="1"/>
    <col min="12526" max="12526" width="10.42578125" style="1" customWidth="1"/>
    <col min="12527" max="12527" width="11.85546875" style="1" customWidth="1"/>
    <col min="12528" max="12528" width="14.7109375" style="1" customWidth="1"/>
    <col min="12529" max="12529" width="9" style="1" bestFit="1" customWidth="1"/>
    <col min="12530" max="12769" width="9.140625" style="1"/>
    <col min="12770" max="12770" width="4.7109375" style="1" bestFit="1" customWidth="1"/>
    <col min="12771" max="12771" width="9.7109375" style="1" bestFit="1" customWidth="1"/>
    <col min="12772" max="12772" width="10" style="1" bestFit="1" customWidth="1"/>
    <col min="12773" max="12773" width="8.85546875" style="1" bestFit="1" customWidth="1"/>
    <col min="12774" max="12774" width="22.85546875" style="1" customWidth="1"/>
    <col min="12775" max="12775" width="59.7109375" style="1" bestFit="1" customWidth="1"/>
    <col min="12776" max="12776" width="57.85546875" style="1" bestFit="1" customWidth="1"/>
    <col min="12777" max="12777" width="35.28515625" style="1" bestFit="1" customWidth="1"/>
    <col min="12778" max="12778" width="28.140625" style="1" bestFit="1" customWidth="1"/>
    <col min="12779" max="12779" width="33.140625" style="1" bestFit="1" customWidth="1"/>
    <col min="12780" max="12780" width="26" style="1" bestFit="1" customWidth="1"/>
    <col min="12781" max="12781" width="19.140625" style="1" bestFit="1" customWidth="1"/>
    <col min="12782" max="12782" width="10.42578125" style="1" customWidth="1"/>
    <col min="12783" max="12783" width="11.85546875" style="1" customWidth="1"/>
    <col min="12784" max="12784" width="14.7109375" style="1" customWidth="1"/>
    <col min="12785" max="12785" width="9" style="1" bestFit="1" customWidth="1"/>
    <col min="12786" max="13025" width="9.140625" style="1"/>
    <col min="13026" max="13026" width="4.7109375" style="1" bestFit="1" customWidth="1"/>
    <col min="13027" max="13027" width="9.7109375" style="1" bestFit="1" customWidth="1"/>
    <col min="13028" max="13028" width="10" style="1" bestFit="1" customWidth="1"/>
    <col min="13029" max="13029" width="8.85546875" style="1" bestFit="1" customWidth="1"/>
    <col min="13030" max="13030" width="22.85546875" style="1" customWidth="1"/>
    <col min="13031" max="13031" width="59.7109375" style="1" bestFit="1" customWidth="1"/>
    <col min="13032" max="13032" width="57.85546875" style="1" bestFit="1" customWidth="1"/>
    <col min="13033" max="13033" width="35.28515625" style="1" bestFit="1" customWidth="1"/>
    <col min="13034" max="13034" width="28.140625" style="1" bestFit="1" customWidth="1"/>
    <col min="13035" max="13035" width="33.140625" style="1" bestFit="1" customWidth="1"/>
    <col min="13036" max="13036" width="26" style="1" bestFit="1" customWidth="1"/>
    <col min="13037" max="13037" width="19.140625" style="1" bestFit="1" customWidth="1"/>
    <col min="13038" max="13038" width="10.42578125" style="1" customWidth="1"/>
    <col min="13039" max="13039" width="11.85546875" style="1" customWidth="1"/>
    <col min="13040" max="13040" width="14.7109375" style="1" customWidth="1"/>
    <col min="13041" max="13041" width="9" style="1" bestFit="1" customWidth="1"/>
    <col min="13042" max="13281" width="9.140625" style="1"/>
    <col min="13282" max="13282" width="4.7109375" style="1" bestFit="1" customWidth="1"/>
    <col min="13283" max="13283" width="9.7109375" style="1" bestFit="1" customWidth="1"/>
    <col min="13284" max="13284" width="10" style="1" bestFit="1" customWidth="1"/>
    <col min="13285" max="13285" width="8.85546875" style="1" bestFit="1" customWidth="1"/>
    <col min="13286" max="13286" width="22.85546875" style="1" customWidth="1"/>
    <col min="13287" max="13287" width="59.7109375" style="1" bestFit="1" customWidth="1"/>
    <col min="13288" max="13288" width="57.85546875" style="1" bestFit="1" customWidth="1"/>
    <col min="13289" max="13289" width="35.28515625" style="1" bestFit="1" customWidth="1"/>
    <col min="13290" max="13290" width="28.140625" style="1" bestFit="1" customWidth="1"/>
    <col min="13291" max="13291" width="33.140625" style="1" bestFit="1" customWidth="1"/>
    <col min="13292" max="13292" width="26" style="1" bestFit="1" customWidth="1"/>
    <col min="13293" max="13293" width="19.140625" style="1" bestFit="1" customWidth="1"/>
    <col min="13294" max="13294" width="10.42578125" style="1" customWidth="1"/>
    <col min="13295" max="13295" width="11.85546875" style="1" customWidth="1"/>
    <col min="13296" max="13296" width="14.7109375" style="1" customWidth="1"/>
    <col min="13297" max="13297" width="9" style="1" bestFit="1" customWidth="1"/>
    <col min="13298" max="13537" width="9.140625" style="1"/>
    <col min="13538" max="13538" width="4.7109375" style="1" bestFit="1" customWidth="1"/>
    <col min="13539" max="13539" width="9.7109375" style="1" bestFit="1" customWidth="1"/>
    <col min="13540" max="13540" width="10" style="1" bestFit="1" customWidth="1"/>
    <col min="13541" max="13541" width="8.85546875" style="1" bestFit="1" customWidth="1"/>
    <col min="13542" max="13542" width="22.85546875" style="1" customWidth="1"/>
    <col min="13543" max="13543" width="59.7109375" style="1" bestFit="1" customWidth="1"/>
    <col min="13544" max="13544" width="57.85546875" style="1" bestFit="1" customWidth="1"/>
    <col min="13545" max="13545" width="35.28515625" style="1" bestFit="1" customWidth="1"/>
    <col min="13546" max="13546" width="28.140625" style="1" bestFit="1" customWidth="1"/>
    <col min="13547" max="13547" width="33.140625" style="1" bestFit="1" customWidth="1"/>
    <col min="13548" max="13548" width="26" style="1" bestFit="1" customWidth="1"/>
    <col min="13549" max="13549" width="19.140625" style="1" bestFit="1" customWidth="1"/>
    <col min="13550" max="13550" width="10.42578125" style="1" customWidth="1"/>
    <col min="13551" max="13551" width="11.85546875" style="1" customWidth="1"/>
    <col min="13552" max="13552" width="14.7109375" style="1" customWidth="1"/>
    <col min="13553" max="13553" width="9" style="1" bestFit="1" customWidth="1"/>
    <col min="13554" max="13793" width="9.140625" style="1"/>
    <col min="13794" max="13794" width="4.7109375" style="1" bestFit="1" customWidth="1"/>
    <col min="13795" max="13795" width="9.7109375" style="1" bestFit="1" customWidth="1"/>
    <col min="13796" max="13796" width="10" style="1" bestFit="1" customWidth="1"/>
    <col min="13797" max="13797" width="8.85546875" style="1" bestFit="1" customWidth="1"/>
    <col min="13798" max="13798" width="22.85546875" style="1" customWidth="1"/>
    <col min="13799" max="13799" width="59.7109375" style="1" bestFit="1" customWidth="1"/>
    <col min="13800" max="13800" width="57.85546875" style="1" bestFit="1" customWidth="1"/>
    <col min="13801" max="13801" width="35.28515625" style="1" bestFit="1" customWidth="1"/>
    <col min="13802" max="13802" width="28.140625" style="1" bestFit="1" customWidth="1"/>
    <col min="13803" max="13803" width="33.140625" style="1" bestFit="1" customWidth="1"/>
    <col min="13804" max="13804" width="26" style="1" bestFit="1" customWidth="1"/>
    <col min="13805" max="13805" width="19.140625" style="1" bestFit="1" customWidth="1"/>
    <col min="13806" max="13806" width="10.42578125" style="1" customWidth="1"/>
    <col min="13807" max="13807" width="11.85546875" style="1" customWidth="1"/>
    <col min="13808" max="13808" width="14.7109375" style="1" customWidth="1"/>
    <col min="13809" max="13809" width="9" style="1" bestFit="1" customWidth="1"/>
    <col min="13810" max="14049" width="9.140625" style="1"/>
    <col min="14050" max="14050" width="4.7109375" style="1" bestFit="1" customWidth="1"/>
    <col min="14051" max="14051" width="9.7109375" style="1" bestFit="1" customWidth="1"/>
    <col min="14052" max="14052" width="10" style="1" bestFit="1" customWidth="1"/>
    <col min="14053" max="14053" width="8.85546875" style="1" bestFit="1" customWidth="1"/>
    <col min="14054" max="14054" width="22.85546875" style="1" customWidth="1"/>
    <col min="14055" max="14055" width="59.7109375" style="1" bestFit="1" customWidth="1"/>
    <col min="14056" max="14056" width="57.85546875" style="1" bestFit="1" customWidth="1"/>
    <col min="14057" max="14057" width="35.28515625" style="1" bestFit="1" customWidth="1"/>
    <col min="14058" max="14058" width="28.140625" style="1" bestFit="1" customWidth="1"/>
    <col min="14059" max="14059" width="33.140625" style="1" bestFit="1" customWidth="1"/>
    <col min="14060" max="14060" width="26" style="1" bestFit="1" customWidth="1"/>
    <col min="14061" max="14061" width="19.140625" style="1" bestFit="1" customWidth="1"/>
    <col min="14062" max="14062" width="10.42578125" style="1" customWidth="1"/>
    <col min="14063" max="14063" width="11.85546875" style="1" customWidth="1"/>
    <col min="14064" max="14064" width="14.7109375" style="1" customWidth="1"/>
    <col min="14065" max="14065" width="9" style="1" bestFit="1" customWidth="1"/>
    <col min="14066" max="14305" width="9.140625" style="1"/>
    <col min="14306" max="14306" width="4.7109375" style="1" bestFit="1" customWidth="1"/>
    <col min="14307" max="14307" width="9.7109375" style="1" bestFit="1" customWidth="1"/>
    <col min="14308" max="14308" width="10" style="1" bestFit="1" customWidth="1"/>
    <col min="14309" max="14309" width="8.85546875" style="1" bestFit="1" customWidth="1"/>
    <col min="14310" max="14310" width="22.85546875" style="1" customWidth="1"/>
    <col min="14311" max="14311" width="59.7109375" style="1" bestFit="1" customWidth="1"/>
    <col min="14312" max="14312" width="57.85546875" style="1" bestFit="1" customWidth="1"/>
    <col min="14313" max="14313" width="35.28515625" style="1" bestFit="1" customWidth="1"/>
    <col min="14314" max="14314" width="28.140625" style="1" bestFit="1" customWidth="1"/>
    <col min="14315" max="14315" width="33.140625" style="1" bestFit="1" customWidth="1"/>
    <col min="14316" max="14316" width="26" style="1" bestFit="1" customWidth="1"/>
    <col min="14317" max="14317" width="19.140625" style="1" bestFit="1" customWidth="1"/>
    <col min="14318" max="14318" width="10.42578125" style="1" customWidth="1"/>
    <col min="14319" max="14319" width="11.85546875" style="1" customWidth="1"/>
    <col min="14320" max="14320" width="14.7109375" style="1" customWidth="1"/>
    <col min="14321" max="14321" width="9" style="1" bestFit="1" customWidth="1"/>
    <col min="14322" max="14561" width="9.140625" style="1"/>
    <col min="14562" max="14562" width="4.7109375" style="1" bestFit="1" customWidth="1"/>
    <col min="14563" max="14563" width="9.7109375" style="1" bestFit="1" customWidth="1"/>
    <col min="14564" max="14564" width="10" style="1" bestFit="1" customWidth="1"/>
    <col min="14565" max="14565" width="8.85546875" style="1" bestFit="1" customWidth="1"/>
    <col min="14566" max="14566" width="22.85546875" style="1" customWidth="1"/>
    <col min="14567" max="14567" width="59.7109375" style="1" bestFit="1" customWidth="1"/>
    <col min="14568" max="14568" width="57.85546875" style="1" bestFit="1" customWidth="1"/>
    <col min="14569" max="14569" width="35.28515625" style="1" bestFit="1" customWidth="1"/>
    <col min="14570" max="14570" width="28.140625" style="1" bestFit="1" customWidth="1"/>
    <col min="14571" max="14571" width="33.140625" style="1" bestFit="1" customWidth="1"/>
    <col min="14572" max="14572" width="26" style="1" bestFit="1" customWidth="1"/>
    <col min="14573" max="14573" width="19.140625" style="1" bestFit="1" customWidth="1"/>
    <col min="14574" max="14574" width="10.42578125" style="1" customWidth="1"/>
    <col min="14575" max="14575" width="11.85546875" style="1" customWidth="1"/>
    <col min="14576" max="14576" width="14.7109375" style="1" customWidth="1"/>
    <col min="14577" max="14577" width="9" style="1" bestFit="1" customWidth="1"/>
    <col min="14578" max="14817" width="9.140625" style="1"/>
    <col min="14818" max="14818" width="4.7109375" style="1" bestFit="1" customWidth="1"/>
    <col min="14819" max="14819" width="9.7109375" style="1" bestFit="1" customWidth="1"/>
    <col min="14820" max="14820" width="10" style="1" bestFit="1" customWidth="1"/>
    <col min="14821" max="14821" width="8.85546875" style="1" bestFit="1" customWidth="1"/>
    <col min="14822" max="14822" width="22.85546875" style="1" customWidth="1"/>
    <col min="14823" max="14823" width="59.7109375" style="1" bestFit="1" customWidth="1"/>
    <col min="14824" max="14824" width="57.85546875" style="1" bestFit="1" customWidth="1"/>
    <col min="14825" max="14825" width="35.28515625" style="1" bestFit="1" customWidth="1"/>
    <col min="14826" max="14826" width="28.140625" style="1" bestFit="1" customWidth="1"/>
    <col min="14827" max="14827" width="33.140625" style="1" bestFit="1" customWidth="1"/>
    <col min="14828" max="14828" width="26" style="1" bestFit="1" customWidth="1"/>
    <col min="14829" max="14829" width="19.140625" style="1" bestFit="1" customWidth="1"/>
    <col min="14830" max="14830" width="10.42578125" style="1" customWidth="1"/>
    <col min="14831" max="14831" width="11.85546875" style="1" customWidth="1"/>
    <col min="14832" max="14832" width="14.7109375" style="1" customWidth="1"/>
    <col min="14833" max="14833" width="9" style="1" bestFit="1" customWidth="1"/>
    <col min="14834" max="15073" width="9.140625" style="1"/>
    <col min="15074" max="15074" width="4.7109375" style="1" bestFit="1" customWidth="1"/>
    <col min="15075" max="15075" width="9.7109375" style="1" bestFit="1" customWidth="1"/>
    <col min="15076" max="15076" width="10" style="1" bestFit="1" customWidth="1"/>
    <col min="15077" max="15077" width="8.85546875" style="1" bestFit="1" customWidth="1"/>
    <col min="15078" max="15078" width="22.85546875" style="1" customWidth="1"/>
    <col min="15079" max="15079" width="59.7109375" style="1" bestFit="1" customWidth="1"/>
    <col min="15080" max="15080" width="57.85546875" style="1" bestFit="1" customWidth="1"/>
    <col min="15081" max="15081" width="35.28515625" style="1" bestFit="1" customWidth="1"/>
    <col min="15082" max="15082" width="28.140625" style="1" bestFit="1" customWidth="1"/>
    <col min="15083" max="15083" width="33.140625" style="1" bestFit="1" customWidth="1"/>
    <col min="15084" max="15084" width="26" style="1" bestFit="1" customWidth="1"/>
    <col min="15085" max="15085" width="19.140625" style="1" bestFit="1" customWidth="1"/>
    <col min="15086" max="15086" width="10.42578125" style="1" customWidth="1"/>
    <col min="15087" max="15087" width="11.85546875" style="1" customWidth="1"/>
    <col min="15088" max="15088" width="14.7109375" style="1" customWidth="1"/>
    <col min="15089" max="15089" width="9" style="1" bestFit="1" customWidth="1"/>
    <col min="15090" max="15329" width="9.140625" style="1"/>
    <col min="15330" max="15330" width="4.7109375" style="1" bestFit="1" customWidth="1"/>
    <col min="15331" max="15331" width="9.7109375" style="1" bestFit="1" customWidth="1"/>
    <col min="15332" max="15332" width="10" style="1" bestFit="1" customWidth="1"/>
    <col min="15333" max="15333" width="8.85546875" style="1" bestFit="1" customWidth="1"/>
    <col min="15334" max="15334" width="22.85546875" style="1" customWidth="1"/>
    <col min="15335" max="15335" width="59.7109375" style="1" bestFit="1" customWidth="1"/>
    <col min="15336" max="15336" width="57.85546875" style="1" bestFit="1" customWidth="1"/>
    <col min="15337" max="15337" width="35.28515625" style="1" bestFit="1" customWidth="1"/>
    <col min="15338" max="15338" width="28.140625" style="1" bestFit="1" customWidth="1"/>
    <col min="15339" max="15339" width="33.140625" style="1" bestFit="1" customWidth="1"/>
    <col min="15340" max="15340" width="26" style="1" bestFit="1" customWidth="1"/>
    <col min="15341" max="15341" width="19.140625" style="1" bestFit="1" customWidth="1"/>
    <col min="15342" max="15342" width="10.42578125" style="1" customWidth="1"/>
    <col min="15343" max="15343" width="11.85546875" style="1" customWidth="1"/>
    <col min="15344" max="15344" width="14.7109375" style="1" customWidth="1"/>
    <col min="15345" max="15345" width="9" style="1" bestFit="1" customWidth="1"/>
    <col min="15346" max="15585" width="9.140625" style="1"/>
    <col min="15586" max="15586" width="4.7109375" style="1" bestFit="1" customWidth="1"/>
    <col min="15587" max="15587" width="9.7109375" style="1" bestFit="1" customWidth="1"/>
    <col min="15588" max="15588" width="10" style="1" bestFit="1" customWidth="1"/>
    <col min="15589" max="15589" width="8.85546875" style="1" bestFit="1" customWidth="1"/>
    <col min="15590" max="15590" width="22.85546875" style="1" customWidth="1"/>
    <col min="15591" max="15591" width="59.7109375" style="1" bestFit="1" customWidth="1"/>
    <col min="15592" max="15592" width="57.85546875" style="1" bestFit="1" customWidth="1"/>
    <col min="15593" max="15593" width="35.28515625" style="1" bestFit="1" customWidth="1"/>
    <col min="15594" max="15594" width="28.140625" style="1" bestFit="1" customWidth="1"/>
    <col min="15595" max="15595" width="33.140625" style="1" bestFit="1" customWidth="1"/>
    <col min="15596" max="15596" width="26" style="1" bestFit="1" customWidth="1"/>
    <col min="15597" max="15597" width="19.140625" style="1" bestFit="1" customWidth="1"/>
    <col min="15598" max="15598" width="10.42578125" style="1" customWidth="1"/>
    <col min="15599" max="15599" width="11.85546875" style="1" customWidth="1"/>
    <col min="15600" max="15600" width="14.7109375" style="1" customWidth="1"/>
    <col min="15601" max="15601" width="9" style="1" bestFit="1" customWidth="1"/>
    <col min="15602" max="15841" width="9.140625" style="1"/>
    <col min="15842" max="15842" width="4.7109375" style="1" bestFit="1" customWidth="1"/>
    <col min="15843" max="15843" width="9.7109375" style="1" bestFit="1" customWidth="1"/>
    <col min="15844" max="15844" width="10" style="1" bestFit="1" customWidth="1"/>
    <col min="15845" max="15845" width="8.85546875" style="1" bestFit="1" customWidth="1"/>
    <col min="15846" max="15846" width="22.85546875" style="1" customWidth="1"/>
    <col min="15847" max="15847" width="59.7109375" style="1" bestFit="1" customWidth="1"/>
    <col min="15848" max="15848" width="57.85546875" style="1" bestFit="1" customWidth="1"/>
    <col min="15849" max="15849" width="35.28515625" style="1" bestFit="1" customWidth="1"/>
    <col min="15850" max="15850" width="28.140625" style="1" bestFit="1" customWidth="1"/>
    <col min="15851" max="15851" width="33.140625" style="1" bestFit="1" customWidth="1"/>
    <col min="15852" max="15852" width="26" style="1" bestFit="1" customWidth="1"/>
    <col min="15853" max="15853" width="19.140625" style="1" bestFit="1" customWidth="1"/>
    <col min="15854" max="15854" width="10.42578125" style="1" customWidth="1"/>
    <col min="15855" max="15855" width="11.85546875" style="1" customWidth="1"/>
    <col min="15856" max="15856" width="14.7109375" style="1" customWidth="1"/>
    <col min="15857" max="15857" width="9" style="1" bestFit="1" customWidth="1"/>
    <col min="15858" max="16097" width="9.140625" style="1"/>
    <col min="16098" max="16098" width="4.7109375" style="1" bestFit="1" customWidth="1"/>
    <col min="16099" max="16099" width="9.7109375" style="1" bestFit="1" customWidth="1"/>
    <col min="16100" max="16100" width="10" style="1" bestFit="1" customWidth="1"/>
    <col min="16101" max="16101" width="8.85546875" style="1" bestFit="1" customWidth="1"/>
    <col min="16102" max="16102" width="22.85546875" style="1" customWidth="1"/>
    <col min="16103" max="16103" width="59.7109375" style="1" bestFit="1" customWidth="1"/>
    <col min="16104" max="16104" width="57.85546875" style="1" bestFit="1" customWidth="1"/>
    <col min="16105" max="16105" width="35.28515625" style="1" bestFit="1" customWidth="1"/>
    <col min="16106" max="16106" width="28.140625" style="1" bestFit="1" customWidth="1"/>
    <col min="16107" max="16107" width="33.140625" style="1" bestFit="1" customWidth="1"/>
    <col min="16108" max="16108" width="26" style="1" bestFit="1" customWidth="1"/>
    <col min="16109" max="16109" width="19.140625" style="1" bestFit="1" customWidth="1"/>
    <col min="16110" max="16110" width="10.42578125" style="1" customWidth="1"/>
    <col min="16111" max="16111" width="11.85546875" style="1" customWidth="1"/>
    <col min="16112" max="16112" width="14.7109375" style="1" customWidth="1"/>
    <col min="16113" max="16113" width="9" style="1" bestFit="1" customWidth="1"/>
    <col min="16114" max="16384" width="9.140625" style="1"/>
  </cols>
  <sheetData>
    <row r="2" spans="1:281" ht="18.75" x14ac:dyDescent="0.3">
      <c r="A2" s="6" t="s">
        <v>3573</v>
      </c>
    </row>
    <row r="4" spans="1:281" s="8"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281" s="8" customFormat="1" x14ac:dyDescent="0.2">
      <c r="A5" s="407"/>
      <c r="B5" s="405"/>
      <c r="C5" s="405"/>
      <c r="D5" s="405"/>
      <c r="E5" s="407"/>
      <c r="F5" s="407"/>
      <c r="G5" s="407"/>
      <c r="H5" s="86" t="s">
        <v>15</v>
      </c>
      <c r="I5" s="86" t="s">
        <v>16</v>
      </c>
      <c r="J5" s="407"/>
      <c r="K5" s="88">
        <v>2020</v>
      </c>
      <c r="L5" s="88">
        <v>2021</v>
      </c>
      <c r="M5" s="91">
        <v>2020</v>
      </c>
      <c r="N5" s="90">
        <v>2021</v>
      </c>
      <c r="O5" s="91">
        <v>2020</v>
      </c>
      <c r="P5" s="90">
        <v>2021</v>
      </c>
      <c r="Q5" s="407"/>
      <c r="R5" s="405"/>
      <c r="S5" s="7"/>
    </row>
    <row r="6" spans="1:281" s="8" customFormat="1" x14ac:dyDescent="0.2">
      <c r="A6" s="87" t="s">
        <v>17</v>
      </c>
      <c r="B6" s="86" t="s">
        <v>18</v>
      </c>
      <c r="C6" s="86" t="s">
        <v>19</v>
      </c>
      <c r="D6" s="86" t="s">
        <v>20</v>
      </c>
      <c r="E6" s="87" t="s">
        <v>21</v>
      </c>
      <c r="F6" s="87" t="s">
        <v>22</v>
      </c>
      <c r="G6" s="87" t="s">
        <v>23</v>
      </c>
      <c r="H6" s="86" t="s">
        <v>24</v>
      </c>
      <c r="I6" s="86" t="s">
        <v>25</v>
      </c>
      <c r="J6" s="87" t="s">
        <v>26</v>
      </c>
      <c r="K6" s="88" t="s">
        <v>27</v>
      </c>
      <c r="L6" s="88" t="s">
        <v>28</v>
      </c>
      <c r="M6" s="93" t="s">
        <v>29</v>
      </c>
      <c r="N6" s="89" t="s">
        <v>30</v>
      </c>
      <c r="O6" s="94" t="s">
        <v>31</v>
      </c>
      <c r="P6" s="89" t="s">
        <v>32</v>
      </c>
      <c r="Q6" s="87" t="s">
        <v>33</v>
      </c>
      <c r="R6" s="86" t="s">
        <v>34</v>
      </c>
      <c r="S6" s="7"/>
    </row>
    <row r="7" spans="1:281" s="3" customFormat="1" ht="27.75" customHeight="1" x14ac:dyDescent="0.25">
      <c r="A7" s="675">
        <v>1</v>
      </c>
      <c r="B7" s="675" t="s">
        <v>70</v>
      </c>
      <c r="C7" s="675">
        <v>1</v>
      </c>
      <c r="D7" s="675">
        <v>3</v>
      </c>
      <c r="E7" s="675" t="s">
        <v>1261</v>
      </c>
      <c r="F7" s="675" t="s">
        <v>1262</v>
      </c>
      <c r="G7" s="675" t="s">
        <v>613</v>
      </c>
      <c r="H7" s="341" t="s">
        <v>813</v>
      </c>
      <c r="I7" s="342" t="s">
        <v>215</v>
      </c>
      <c r="J7" s="675" t="s">
        <v>814</v>
      </c>
      <c r="K7" s="707" t="s">
        <v>815</v>
      </c>
      <c r="L7" s="707"/>
      <c r="M7" s="708">
        <v>26426.22</v>
      </c>
      <c r="N7" s="700"/>
      <c r="O7" s="677">
        <v>23914.799999999999</v>
      </c>
      <c r="P7" s="700"/>
      <c r="Q7" s="675" t="s">
        <v>816</v>
      </c>
      <c r="R7" s="675" t="s">
        <v>817</v>
      </c>
      <c r="S7" s="14"/>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row>
    <row r="8" spans="1:281" s="3" customFormat="1" ht="27.75" customHeight="1" x14ac:dyDescent="0.25">
      <c r="A8" s="675"/>
      <c r="B8" s="675"/>
      <c r="C8" s="675"/>
      <c r="D8" s="675"/>
      <c r="E8" s="675"/>
      <c r="F8" s="675"/>
      <c r="G8" s="675"/>
      <c r="H8" s="341" t="s">
        <v>818</v>
      </c>
      <c r="I8" s="342" t="s">
        <v>819</v>
      </c>
      <c r="J8" s="675"/>
      <c r="K8" s="675"/>
      <c r="L8" s="675"/>
      <c r="M8" s="708"/>
      <c r="N8" s="675"/>
      <c r="O8" s="677"/>
      <c r="P8" s="675"/>
      <c r="Q8" s="675"/>
      <c r="R8" s="675"/>
      <c r="S8" s="14"/>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row>
    <row r="9" spans="1:281" s="3" customFormat="1" ht="27.75" customHeight="1" x14ac:dyDescent="0.25">
      <c r="A9" s="675"/>
      <c r="B9" s="675"/>
      <c r="C9" s="675"/>
      <c r="D9" s="675"/>
      <c r="E9" s="675"/>
      <c r="F9" s="675"/>
      <c r="G9" s="675"/>
      <c r="H9" s="341" t="s">
        <v>820</v>
      </c>
      <c r="I9" s="342" t="s">
        <v>819</v>
      </c>
      <c r="J9" s="675"/>
      <c r="K9" s="675"/>
      <c r="L9" s="675"/>
      <c r="M9" s="708"/>
      <c r="N9" s="675"/>
      <c r="O9" s="677"/>
      <c r="P9" s="675"/>
      <c r="Q9" s="675"/>
      <c r="R9" s="675"/>
      <c r="S9" s="14"/>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row>
    <row r="10" spans="1:281" s="22" customFormat="1" ht="40.5" customHeight="1" x14ac:dyDescent="0.25">
      <c r="A10" s="679">
        <v>2</v>
      </c>
      <c r="B10" s="679" t="s">
        <v>70</v>
      </c>
      <c r="C10" s="679">
        <v>5</v>
      </c>
      <c r="D10" s="679">
        <v>4</v>
      </c>
      <c r="E10" s="679" t="s">
        <v>821</v>
      </c>
      <c r="F10" s="679" t="s">
        <v>822</v>
      </c>
      <c r="G10" s="679" t="s">
        <v>613</v>
      </c>
      <c r="H10" s="341" t="s">
        <v>813</v>
      </c>
      <c r="I10" s="341" t="s">
        <v>215</v>
      </c>
      <c r="J10" s="679" t="s">
        <v>823</v>
      </c>
      <c r="K10" s="715" t="s">
        <v>188</v>
      </c>
      <c r="L10" s="715"/>
      <c r="M10" s="685">
        <v>27484.52</v>
      </c>
      <c r="N10" s="734"/>
      <c r="O10" s="688">
        <v>22904</v>
      </c>
      <c r="P10" s="734"/>
      <c r="Q10" s="679" t="s">
        <v>825</v>
      </c>
      <c r="R10" s="679" t="s">
        <v>826</v>
      </c>
      <c r="S10" s="95"/>
    </row>
    <row r="11" spans="1:281" s="22" customFormat="1" ht="35.25" customHeight="1" x14ac:dyDescent="0.25">
      <c r="A11" s="683"/>
      <c r="B11" s="683"/>
      <c r="C11" s="683"/>
      <c r="D11" s="683"/>
      <c r="E11" s="683"/>
      <c r="F11" s="683"/>
      <c r="G11" s="683"/>
      <c r="H11" s="341" t="s">
        <v>818</v>
      </c>
      <c r="I11" s="341" t="s">
        <v>362</v>
      </c>
      <c r="J11" s="683"/>
      <c r="K11" s="716"/>
      <c r="L11" s="716"/>
      <c r="M11" s="686"/>
      <c r="N11" s="735"/>
      <c r="O11" s="689"/>
      <c r="P11" s="735"/>
      <c r="Q11" s="683"/>
      <c r="R11" s="683"/>
      <c r="S11" s="95"/>
    </row>
    <row r="12" spans="1:281" s="22" customFormat="1" ht="33" customHeight="1" x14ac:dyDescent="0.25">
      <c r="A12" s="684"/>
      <c r="B12" s="684"/>
      <c r="C12" s="684"/>
      <c r="D12" s="684"/>
      <c r="E12" s="684"/>
      <c r="F12" s="684"/>
      <c r="G12" s="684"/>
      <c r="H12" s="341" t="s">
        <v>820</v>
      </c>
      <c r="I12" s="342">
        <v>12</v>
      </c>
      <c r="J12" s="684"/>
      <c r="K12" s="717"/>
      <c r="L12" s="717"/>
      <c r="M12" s="687"/>
      <c r="N12" s="736"/>
      <c r="O12" s="690"/>
      <c r="P12" s="736"/>
      <c r="Q12" s="684"/>
      <c r="R12" s="684"/>
      <c r="S12" s="95"/>
    </row>
    <row r="13" spans="1:281" s="41" customFormat="1" ht="33.75" customHeight="1" x14ac:dyDescent="0.25">
      <c r="A13" s="709">
        <v>3</v>
      </c>
      <c r="B13" s="709" t="s">
        <v>70</v>
      </c>
      <c r="C13" s="709">
        <v>5</v>
      </c>
      <c r="D13" s="675">
        <v>4</v>
      </c>
      <c r="E13" s="675" t="s">
        <v>827</v>
      </c>
      <c r="F13" s="679" t="s">
        <v>3399</v>
      </c>
      <c r="G13" s="679" t="s">
        <v>613</v>
      </c>
      <c r="H13" s="341" t="s">
        <v>813</v>
      </c>
      <c r="I13" s="342" t="s">
        <v>215</v>
      </c>
      <c r="J13" s="675" t="s">
        <v>828</v>
      </c>
      <c r="K13" s="707" t="s">
        <v>824</v>
      </c>
      <c r="L13" s="707"/>
      <c r="M13" s="708">
        <v>24010</v>
      </c>
      <c r="N13" s="737"/>
      <c r="O13" s="713">
        <v>21310</v>
      </c>
      <c r="P13" s="738"/>
      <c r="Q13" s="675" t="s">
        <v>829</v>
      </c>
      <c r="R13" s="675" t="s">
        <v>830</v>
      </c>
    </row>
    <row r="14" spans="1:281" s="41" customFormat="1" ht="33.75" customHeight="1" x14ac:dyDescent="0.25">
      <c r="A14" s="709"/>
      <c r="B14" s="709"/>
      <c r="C14" s="709"/>
      <c r="D14" s="675"/>
      <c r="E14" s="675"/>
      <c r="F14" s="683"/>
      <c r="G14" s="683"/>
      <c r="H14" s="341" t="s">
        <v>818</v>
      </c>
      <c r="I14" s="342" t="s">
        <v>831</v>
      </c>
      <c r="J14" s="675"/>
      <c r="K14" s="707"/>
      <c r="L14" s="707"/>
      <c r="M14" s="708"/>
      <c r="N14" s="737"/>
      <c r="O14" s="713"/>
      <c r="P14" s="738"/>
      <c r="Q14" s="675"/>
      <c r="R14" s="675"/>
    </row>
    <row r="15" spans="1:281" s="41" customFormat="1" ht="33.75" customHeight="1" x14ac:dyDescent="0.25">
      <c r="A15" s="709"/>
      <c r="B15" s="709"/>
      <c r="C15" s="709"/>
      <c r="D15" s="675"/>
      <c r="E15" s="675"/>
      <c r="F15" s="683"/>
      <c r="G15" s="683"/>
      <c r="H15" s="341" t="s">
        <v>820</v>
      </c>
      <c r="I15" s="342" t="s">
        <v>832</v>
      </c>
      <c r="J15" s="675"/>
      <c r="K15" s="707"/>
      <c r="L15" s="707"/>
      <c r="M15" s="708"/>
      <c r="N15" s="737"/>
      <c r="O15" s="713"/>
      <c r="P15" s="738"/>
      <c r="Q15" s="675"/>
      <c r="R15" s="675"/>
    </row>
    <row r="16" spans="1:281" s="41" customFormat="1" ht="35.25" customHeight="1" x14ac:dyDescent="0.25">
      <c r="A16" s="709"/>
      <c r="B16" s="712"/>
      <c r="C16" s="712"/>
      <c r="D16" s="712"/>
      <c r="E16" s="712"/>
      <c r="F16" s="684"/>
      <c r="G16" s="684"/>
      <c r="H16" s="341" t="s">
        <v>833</v>
      </c>
      <c r="I16" s="343">
        <v>1</v>
      </c>
      <c r="J16" s="675"/>
      <c r="K16" s="675"/>
      <c r="L16" s="675"/>
      <c r="M16" s="708"/>
      <c r="N16" s="737"/>
      <c r="O16" s="713"/>
      <c r="P16" s="709"/>
      <c r="Q16" s="675"/>
      <c r="R16" s="675"/>
    </row>
    <row r="17" spans="1:281" s="66" customFormat="1" ht="30.75" customHeight="1" x14ac:dyDescent="0.25">
      <c r="A17" s="680">
        <v>4</v>
      </c>
      <c r="B17" s="680" t="s">
        <v>70</v>
      </c>
      <c r="C17" s="680">
        <v>1</v>
      </c>
      <c r="D17" s="679">
        <v>6</v>
      </c>
      <c r="E17" s="679" t="s">
        <v>834</v>
      </c>
      <c r="F17" s="679" t="s">
        <v>3400</v>
      </c>
      <c r="G17" s="679" t="s">
        <v>835</v>
      </c>
      <c r="H17" s="344" t="s">
        <v>836</v>
      </c>
      <c r="I17" s="344">
        <v>1</v>
      </c>
      <c r="J17" s="675" t="s">
        <v>837</v>
      </c>
      <c r="K17" s="704" t="s">
        <v>1264</v>
      </c>
      <c r="L17" s="704"/>
      <c r="M17" s="685">
        <v>12371.78</v>
      </c>
      <c r="N17" s="734"/>
      <c r="O17" s="688">
        <v>10480.58</v>
      </c>
      <c r="P17" s="734"/>
      <c r="Q17" s="704" t="s">
        <v>825</v>
      </c>
      <c r="R17" s="704" t="s">
        <v>826</v>
      </c>
      <c r="S17" s="727"/>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row>
    <row r="18" spans="1:281" s="66" customFormat="1" ht="27.75" customHeight="1" x14ac:dyDescent="0.25">
      <c r="A18" s="681"/>
      <c r="B18" s="681"/>
      <c r="C18" s="681"/>
      <c r="D18" s="683"/>
      <c r="E18" s="683"/>
      <c r="F18" s="683"/>
      <c r="G18" s="683"/>
      <c r="H18" s="344" t="s">
        <v>818</v>
      </c>
      <c r="I18" s="344">
        <v>170</v>
      </c>
      <c r="J18" s="675"/>
      <c r="K18" s="705"/>
      <c r="L18" s="705"/>
      <c r="M18" s="686"/>
      <c r="N18" s="735"/>
      <c r="O18" s="689"/>
      <c r="P18" s="735"/>
      <c r="Q18" s="683"/>
      <c r="R18" s="683"/>
      <c r="S18" s="727"/>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row>
    <row r="19" spans="1:281" s="66" customFormat="1" ht="31.5" customHeight="1" x14ac:dyDescent="0.25">
      <c r="A19" s="681"/>
      <c r="B19" s="681"/>
      <c r="C19" s="681"/>
      <c r="D19" s="683"/>
      <c r="E19" s="683"/>
      <c r="F19" s="683"/>
      <c r="G19" s="684"/>
      <c r="H19" s="344" t="s">
        <v>838</v>
      </c>
      <c r="I19" s="344">
        <v>2</v>
      </c>
      <c r="J19" s="675"/>
      <c r="K19" s="705"/>
      <c r="L19" s="705"/>
      <c r="M19" s="686"/>
      <c r="N19" s="735"/>
      <c r="O19" s="689"/>
      <c r="P19" s="735"/>
      <c r="Q19" s="683"/>
      <c r="R19" s="683"/>
      <c r="S19" s="727"/>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row>
    <row r="20" spans="1:281" s="66" customFormat="1" ht="37.5" customHeight="1" x14ac:dyDescent="0.25">
      <c r="A20" s="682"/>
      <c r="B20" s="682"/>
      <c r="C20" s="682"/>
      <c r="D20" s="684"/>
      <c r="E20" s="684"/>
      <c r="F20" s="684"/>
      <c r="G20" s="344" t="s">
        <v>839</v>
      </c>
      <c r="H20" s="344" t="s">
        <v>1263</v>
      </c>
      <c r="I20" s="344">
        <v>1</v>
      </c>
      <c r="J20" s="675"/>
      <c r="K20" s="706"/>
      <c r="L20" s="706"/>
      <c r="M20" s="687"/>
      <c r="N20" s="736"/>
      <c r="O20" s="690"/>
      <c r="P20" s="736"/>
      <c r="Q20" s="684"/>
      <c r="R20" s="684"/>
      <c r="S20" s="727"/>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row>
    <row r="21" spans="1:281" s="66" customFormat="1" ht="41.25" customHeight="1" x14ac:dyDescent="0.25">
      <c r="A21" s="709">
        <v>5</v>
      </c>
      <c r="B21" s="709" t="s">
        <v>70</v>
      </c>
      <c r="C21" s="709">
        <v>1</v>
      </c>
      <c r="D21" s="709">
        <v>6</v>
      </c>
      <c r="E21" s="709" t="s">
        <v>841</v>
      </c>
      <c r="F21" s="675" t="s">
        <v>842</v>
      </c>
      <c r="G21" s="709" t="s">
        <v>613</v>
      </c>
      <c r="H21" s="344" t="s">
        <v>813</v>
      </c>
      <c r="I21" s="343">
        <v>1</v>
      </c>
      <c r="J21" s="675" t="s">
        <v>843</v>
      </c>
      <c r="K21" s="709" t="s">
        <v>55</v>
      </c>
      <c r="L21" s="709"/>
      <c r="M21" s="708">
        <v>24670.92</v>
      </c>
      <c r="N21" s="675"/>
      <c r="O21" s="713">
        <v>19480</v>
      </c>
      <c r="P21" s="709"/>
      <c r="Q21" s="678" t="s">
        <v>825</v>
      </c>
      <c r="R21" s="675" t="s">
        <v>826</v>
      </c>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row>
    <row r="22" spans="1:281" s="66" customFormat="1" ht="33.75" customHeight="1" x14ac:dyDescent="0.25">
      <c r="A22" s="709"/>
      <c r="B22" s="709"/>
      <c r="C22" s="709"/>
      <c r="D22" s="709"/>
      <c r="E22" s="709"/>
      <c r="F22" s="675"/>
      <c r="G22" s="709"/>
      <c r="H22" s="344" t="s">
        <v>844</v>
      </c>
      <c r="I22" s="343">
        <v>28</v>
      </c>
      <c r="J22" s="675"/>
      <c r="K22" s="709"/>
      <c r="L22" s="709"/>
      <c r="M22" s="708"/>
      <c r="N22" s="675"/>
      <c r="O22" s="713"/>
      <c r="P22" s="709"/>
      <c r="Q22" s="678"/>
      <c r="R22" s="675"/>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row>
    <row r="23" spans="1:281" s="66" customFormat="1" ht="27" customHeight="1" x14ac:dyDescent="0.25">
      <c r="A23" s="709"/>
      <c r="B23" s="709"/>
      <c r="C23" s="709"/>
      <c r="D23" s="709"/>
      <c r="E23" s="709"/>
      <c r="F23" s="675"/>
      <c r="G23" s="709"/>
      <c r="H23" s="344" t="s">
        <v>845</v>
      </c>
      <c r="I23" s="343">
        <v>3</v>
      </c>
      <c r="J23" s="675"/>
      <c r="K23" s="709"/>
      <c r="L23" s="709"/>
      <c r="M23" s="708"/>
      <c r="N23" s="675"/>
      <c r="O23" s="713"/>
      <c r="P23" s="709"/>
      <c r="Q23" s="678"/>
      <c r="R23" s="675"/>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1"/>
      <c r="JU23" s="41"/>
    </row>
    <row r="24" spans="1:281" s="66" customFormat="1" ht="68.25" customHeight="1" x14ac:dyDescent="0.25">
      <c r="A24" s="709"/>
      <c r="B24" s="709"/>
      <c r="C24" s="709"/>
      <c r="D24" s="709"/>
      <c r="E24" s="709"/>
      <c r="F24" s="675"/>
      <c r="G24" s="675" t="s">
        <v>846</v>
      </c>
      <c r="H24" s="345" t="s">
        <v>847</v>
      </c>
      <c r="I24" s="343">
        <v>1</v>
      </c>
      <c r="J24" s="675"/>
      <c r="K24" s="709"/>
      <c r="L24" s="709"/>
      <c r="M24" s="708"/>
      <c r="N24" s="675"/>
      <c r="O24" s="713"/>
      <c r="P24" s="709"/>
      <c r="Q24" s="678"/>
      <c r="R24" s="675"/>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c r="IW24" s="41"/>
      <c r="IX24" s="41"/>
      <c r="IY24" s="41"/>
      <c r="IZ24" s="41"/>
      <c r="JA24" s="41"/>
      <c r="JB24" s="41"/>
      <c r="JC24" s="41"/>
      <c r="JD24" s="41"/>
      <c r="JE24" s="41"/>
      <c r="JF24" s="41"/>
      <c r="JG24" s="41"/>
      <c r="JH24" s="41"/>
      <c r="JI24" s="41"/>
      <c r="JJ24" s="41"/>
      <c r="JK24" s="41"/>
      <c r="JL24" s="41"/>
      <c r="JM24" s="41"/>
      <c r="JN24" s="41"/>
      <c r="JO24" s="41"/>
      <c r="JP24" s="41"/>
      <c r="JQ24" s="41"/>
      <c r="JR24" s="41"/>
      <c r="JS24" s="41"/>
      <c r="JT24" s="41"/>
      <c r="JU24" s="41"/>
    </row>
    <row r="25" spans="1:281" s="66" customFormat="1" ht="76.5" customHeight="1" x14ac:dyDescent="0.25">
      <c r="A25" s="709"/>
      <c r="B25" s="709"/>
      <c r="C25" s="709"/>
      <c r="D25" s="709"/>
      <c r="E25" s="709"/>
      <c r="F25" s="675"/>
      <c r="G25" s="675"/>
      <c r="H25" s="346" t="s">
        <v>848</v>
      </c>
      <c r="I25" s="343">
        <v>1200</v>
      </c>
      <c r="J25" s="675"/>
      <c r="K25" s="709"/>
      <c r="L25" s="709"/>
      <c r="M25" s="708"/>
      <c r="N25" s="675"/>
      <c r="O25" s="713"/>
      <c r="P25" s="709"/>
      <c r="Q25" s="678"/>
      <c r="R25" s="675"/>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c r="IW25" s="41"/>
      <c r="IX25" s="41"/>
      <c r="IY25" s="41"/>
      <c r="IZ25" s="41"/>
      <c r="JA25" s="41"/>
      <c r="JB25" s="41"/>
      <c r="JC25" s="41"/>
      <c r="JD25" s="41"/>
      <c r="JE25" s="41"/>
      <c r="JF25" s="41"/>
      <c r="JG25" s="41"/>
      <c r="JH25" s="41"/>
      <c r="JI25" s="41"/>
      <c r="JJ25" s="41"/>
      <c r="JK25" s="41"/>
      <c r="JL25" s="41"/>
      <c r="JM25" s="41"/>
      <c r="JN25" s="41"/>
      <c r="JO25" s="41"/>
      <c r="JP25" s="41"/>
      <c r="JQ25" s="41"/>
      <c r="JR25" s="41"/>
      <c r="JS25" s="41"/>
      <c r="JT25" s="41"/>
      <c r="JU25" s="41"/>
    </row>
    <row r="26" spans="1:281" s="66" customFormat="1" ht="45.75" customHeight="1" x14ac:dyDescent="0.25">
      <c r="A26" s="680">
        <v>6</v>
      </c>
      <c r="B26" s="680" t="s">
        <v>70</v>
      </c>
      <c r="C26" s="680">
        <v>1</v>
      </c>
      <c r="D26" s="680">
        <v>6</v>
      </c>
      <c r="E26" s="679" t="s">
        <v>856</v>
      </c>
      <c r="F26" s="679" t="s">
        <v>857</v>
      </c>
      <c r="G26" s="680" t="s">
        <v>725</v>
      </c>
      <c r="H26" s="344" t="s">
        <v>851</v>
      </c>
      <c r="I26" s="342" t="s">
        <v>215</v>
      </c>
      <c r="J26" s="679" t="s">
        <v>858</v>
      </c>
      <c r="K26" s="680" t="s">
        <v>855</v>
      </c>
      <c r="L26" s="680"/>
      <c r="M26" s="685">
        <v>16748.689999999999</v>
      </c>
      <c r="N26" s="734"/>
      <c r="O26" s="688">
        <v>12552.89</v>
      </c>
      <c r="P26" s="734"/>
      <c r="Q26" s="729" t="s">
        <v>853</v>
      </c>
      <c r="R26" s="729" t="s">
        <v>854</v>
      </c>
      <c r="S26" s="727"/>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c r="IW26" s="41"/>
      <c r="IX26" s="41"/>
      <c r="IY26" s="41"/>
      <c r="IZ26" s="41"/>
      <c r="JA26" s="41"/>
      <c r="JB26" s="41"/>
      <c r="JC26" s="41"/>
      <c r="JD26" s="41"/>
      <c r="JE26" s="41"/>
      <c r="JF26" s="41"/>
      <c r="JG26" s="41"/>
      <c r="JH26" s="41"/>
      <c r="JI26" s="41"/>
      <c r="JJ26" s="41"/>
      <c r="JK26" s="41"/>
      <c r="JL26" s="41"/>
      <c r="JM26" s="41"/>
      <c r="JN26" s="41"/>
      <c r="JO26" s="41"/>
      <c r="JP26" s="41"/>
      <c r="JQ26" s="41"/>
      <c r="JR26" s="41"/>
      <c r="JS26" s="41"/>
      <c r="JT26" s="41"/>
      <c r="JU26" s="41"/>
    </row>
    <row r="27" spans="1:281" s="66" customFormat="1" ht="38.25" customHeight="1" x14ac:dyDescent="0.25">
      <c r="A27" s="682"/>
      <c r="B27" s="682"/>
      <c r="C27" s="682"/>
      <c r="D27" s="682"/>
      <c r="E27" s="684"/>
      <c r="F27" s="684"/>
      <c r="G27" s="682"/>
      <c r="H27" s="344" t="s">
        <v>818</v>
      </c>
      <c r="I27" s="342" t="s">
        <v>859</v>
      </c>
      <c r="J27" s="684"/>
      <c r="K27" s="682"/>
      <c r="L27" s="682"/>
      <c r="M27" s="687"/>
      <c r="N27" s="682"/>
      <c r="O27" s="690"/>
      <c r="P27" s="682"/>
      <c r="Q27" s="684"/>
      <c r="R27" s="684"/>
      <c r="S27" s="727"/>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row>
    <row r="28" spans="1:281" ht="83.25" customHeight="1" x14ac:dyDescent="0.25">
      <c r="A28" s="680">
        <v>7</v>
      </c>
      <c r="B28" s="709" t="s">
        <v>70</v>
      </c>
      <c r="C28" s="709">
        <v>1</v>
      </c>
      <c r="D28" s="709">
        <v>6</v>
      </c>
      <c r="E28" s="675" t="s">
        <v>865</v>
      </c>
      <c r="F28" s="675" t="s">
        <v>866</v>
      </c>
      <c r="G28" s="709" t="s">
        <v>860</v>
      </c>
      <c r="H28" s="344" t="s">
        <v>861</v>
      </c>
      <c r="I28" s="342" t="s">
        <v>215</v>
      </c>
      <c r="J28" s="675" t="s">
        <v>867</v>
      </c>
      <c r="K28" s="709" t="s">
        <v>840</v>
      </c>
      <c r="L28" s="726"/>
      <c r="M28" s="708">
        <v>19048.990000000002</v>
      </c>
      <c r="N28" s="724"/>
      <c r="O28" s="713">
        <v>15543.99</v>
      </c>
      <c r="P28" s="724"/>
      <c r="Q28" s="678" t="s">
        <v>862</v>
      </c>
      <c r="R28" s="675" t="s">
        <v>863</v>
      </c>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c r="IW28" s="41"/>
      <c r="IX28" s="41"/>
      <c r="IY28" s="41"/>
      <c r="IZ28" s="41"/>
      <c r="JA28" s="41"/>
      <c r="JB28" s="41"/>
      <c r="JC28" s="41"/>
      <c r="JD28" s="41"/>
      <c r="JE28" s="41"/>
      <c r="JF28" s="41"/>
      <c r="JG28" s="41"/>
      <c r="JH28" s="41"/>
      <c r="JI28" s="41"/>
      <c r="JJ28" s="41"/>
      <c r="JK28" s="41"/>
      <c r="JL28" s="41"/>
      <c r="JM28" s="41"/>
      <c r="JN28" s="41"/>
      <c r="JO28" s="41"/>
      <c r="JP28" s="41"/>
      <c r="JQ28" s="41"/>
      <c r="JR28" s="41"/>
      <c r="JS28" s="41"/>
      <c r="JT28" s="41"/>
      <c r="JU28" s="41"/>
    </row>
    <row r="29" spans="1:281" ht="46.5" customHeight="1" x14ac:dyDescent="0.25">
      <c r="A29" s="682"/>
      <c r="B29" s="709"/>
      <c r="C29" s="709"/>
      <c r="D29" s="709"/>
      <c r="E29" s="725"/>
      <c r="F29" s="725"/>
      <c r="G29" s="709"/>
      <c r="H29" s="344" t="s">
        <v>864</v>
      </c>
      <c r="I29" s="343">
        <v>150</v>
      </c>
      <c r="J29" s="725"/>
      <c r="K29" s="709"/>
      <c r="L29" s="726"/>
      <c r="M29" s="708"/>
      <c r="N29" s="724"/>
      <c r="O29" s="713"/>
      <c r="P29" s="724"/>
      <c r="Q29" s="722"/>
      <c r="R29" s="709"/>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row>
    <row r="30" spans="1:281" ht="28.5" customHeight="1" x14ac:dyDescent="0.25">
      <c r="A30" s="709">
        <v>8</v>
      </c>
      <c r="B30" s="675" t="s">
        <v>59</v>
      </c>
      <c r="C30" s="675">
        <v>1</v>
      </c>
      <c r="D30" s="675">
        <v>6</v>
      </c>
      <c r="E30" s="675" t="s">
        <v>868</v>
      </c>
      <c r="F30" s="675" t="s">
        <v>869</v>
      </c>
      <c r="G30" s="675" t="s">
        <v>725</v>
      </c>
      <c r="H30" s="344" t="s">
        <v>851</v>
      </c>
      <c r="I30" s="344">
        <v>1</v>
      </c>
      <c r="J30" s="675" t="s">
        <v>870</v>
      </c>
      <c r="K30" s="707" t="s">
        <v>138</v>
      </c>
      <c r="L30" s="707"/>
      <c r="M30" s="708">
        <v>33548.620000000003</v>
      </c>
      <c r="N30" s="700"/>
      <c r="O30" s="677">
        <v>28408.62</v>
      </c>
      <c r="P30" s="700"/>
      <c r="Q30" s="675" t="s">
        <v>871</v>
      </c>
      <c r="R30" s="675" t="s">
        <v>872</v>
      </c>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c r="IW30" s="41"/>
      <c r="IX30" s="41"/>
      <c r="IY30" s="41"/>
      <c r="IZ30" s="41"/>
      <c r="JA30" s="41"/>
      <c r="JB30" s="41"/>
      <c r="JC30" s="41"/>
      <c r="JD30" s="41"/>
      <c r="JE30" s="41"/>
      <c r="JF30" s="41"/>
      <c r="JG30" s="41"/>
      <c r="JH30" s="41"/>
      <c r="JI30" s="41"/>
      <c r="JJ30" s="41"/>
      <c r="JK30" s="41"/>
      <c r="JL30" s="41"/>
      <c r="JM30" s="41"/>
      <c r="JN30" s="41"/>
      <c r="JO30" s="41"/>
      <c r="JP30" s="41"/>
      <c r="JQ30" s="41"/>
      <c r="JR30" s="41"/>
      <c r="JS30" s="41"/>
      <c r="JT30" s="41"/>
      <c r="JU30" s="41"/>
    </row>
    <row r="31" spans="1:281" s="66" customFormat="1" x14ac:dyDescent="0.25">
      <c r="A31" s="709"/>
      <c r="B31" s="675"/>
      <c r="C31" s="675"/>
      <c r="D31" s="675"/>
      <c r="E31" s="675"/>
      <c r="F31" s="675"/>
      <c r="G31" s="675"/>
      <c r="H31" s="344" t="s">
        <v>818</v>
      </c>
      <c r="I31" s="342" t="s">
        <v>395</v>
      </c>
      <c r="J31" s="675"/>
      <c r="K31" s="707"/>
      <c r="L31" s="707"/>
      <c r="M31" s="708"/>
      <c r="N31" s="700"/>
      <c r="O31" s="677"/>
      <c r="P31" s="700"/>
      <c r="Q31" s="675"/>
      <c r="R31" s="675"/>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c r="IW31" s="41"/>
      <c r="IX31" s="41"/>
      <c r="IY31" s="41"/>
      <c r="IZ31" s="41"/>
      <c r="JA31" s="41"/>
      <c r="JB31" s="41"/>
      <c r="JC31" s="41"/>
      <c r="JD31" s="41"/>
      <c r="JE31" s="41"/>
      <c r="JF31" s="41"/>
      <c r="JG31" s="41"/>
      <c r="JH31" s="41"/>
      <c r="JI31" s="41"/>
      <c r="JJ31" s="41"/>
      <c r="JK31" s="41"/>
      <c r="JL31" s="41"/>
      <c r="JM31" s="41"/>
      <c r="JN31" s="41"/>
      <c r="JO31" s="41"/>
      <c r="JP31" s="41"/>
      <c r="JQ31" s="41"/>
      <c r="JR31" s="41"/>
      <c r="JS31" s="41"/>
      <c r="JT31" s="41"/>
      <c r="JU31" s="41"/>
    </row>
    <row r="32" spans="1:281" s="66" customFormat="1" ht="24" x14ac:dyDescent="0.25">
      <c r="A32" s="709"/>
      <c r="B32" s="675"/>
      <c r="C32" s="675"/>
      <c r="D32" s="675"/>
      <c r="E32" s="675"/>
      <c r="F32" s="675"/>
      <c r="G32" s="675" t="s">
        <v>873</v>
      </c>
      <c r="H32" s="344" t="s">
        <v>874</v>
      </c>
      <c r="I32" s="342" t="s">
        <v>215</v>
      </c>
      <c r="J32" s="675"/>
      <c r="K32" s="707"/>
      <c r="L32" s="707"/>
      <c r="M32" s="708"/>
      <c r="N32" s="700"/>
      <c r="O32" s="677"/>
      <c r="P32" s="700"/>
      <c r="Q32" s="675"/>
      <c r="R32" s="675"/>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c r="IW32" s="41"/>
      <c r="IX32" s="41"/>
      <c r="IY32" s="41"/>
      <c r="IZ32" s="41"/>
      <c r="JA32" s="41"/>
      <c r="JB32" s="41"/>
      <c r="JC32" s="41"/>
      <c r="JD32" s="41"/>
      <c r="JE32" s="41"/>
      <c r="JF32" s="41"/>
      <c r="JG32" s="41"/>
      <c r="JH32" s="41"/>
      <c r="JI32" s="41"/>
      <c r="JJ32" s="41"/>
      <c r="JK32" s="41"/>
      <c r="JL32" s="41"/>
      <c r="JM32" s="41"/>
      <c r="JN32" s="41"/>
      <c r="JO32" s="41"/>
      <c r="JP32" s="41"/>
      <c r="JQ32" s="41"/>
      <c r="JR32" s="41"/>
      <c r="JS32" s="41"/>
      <c r="JT32" s="41"/>
      <c r="JU32" s="41"/>
    </row>
    <row r="33" spans="1:281" s="66" customFormat="1" x14ac:dyDescent="0.25">
      <c r="A33" s="709"/>
      <c r="B33" s="675"/>
      <c r="C33" s="675"/>
      <c r="D33" s="675"/>
      <c r="E33" s="675"/>
      <c r="F33" s="675"/>
      <c r="G33" s="675"/>
      <c r="H33" s="344" t="s">
        <v>818</v>
      </c>
      <c r="I33" s="342" t="s">
        <v>395</v>
      </c>
      <c r="J33" s="675"/>
      <c r="K33" s="707"/>
      <c r="L33" s="707"/>
      <c r="M33" s="708"/>
      <c r="N33" s="700"/>
      <c r="O33" s="677"/>
      <c r="P33" s="700"/>
      <c r="Q33" s="675"/>
      <c r="R33" s="675"/>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c r="IW33" s="41"/>
      <c r="IX33" s="41"/>
      <c r="IY33" s="41"/>
      <c r="IZ33" s="41"/>
      <c r="JA33" s="41"/>
      <c r="JB33" s="41"/>
      <c r="JC33" s="41"/>
      <c r="JD33" s="41"/>
      <c r="JE33" s="41"/>
      <c r="JF33" s="41"/>
      <c r="JG33" s="41"/>
      <c r="JH33" s="41"/>
      <c r="JI33" s="41"/>
      <c r="JJ33" s="41"/>
      <c r="JK33" s="41"/>
      <c r="JL33" s="41"/>
      <c r="JM33" s="41"/>
      <c r="JN33" s="41"/>
      <c r="JO33" s="41"/>
      <c r="JP33" s="41"/>
      <c r="JQ33" s="41"/>
      <c r="JR33" s="41"/>
      <c r="JS33" s="41"/>
      <c r="JT33" s="41"/>
      <c r="JU33" s="41"/>
    </row>
    <row r="34" spans="1:281" s="66" customFormat="1" ht="39" customHeight="1" x14ac:dyDescent="0.25">
      <c r="A34" s="675">
        <v>9</v>
      </c>
      <c r="B34" s="675" t="s">
        <v>70</v>
      </c>
      <c r="C34" s="675">
        <v>1</v>
      </c>
      <c r="D34" s="675">
        <v>6</v>
      </c>
      <c r="E34" s="684" t="s">
        <v>875</v>
      </c>
      <c r="F34" s="675" t="s">
        <v>876</v>
      </c>
      <c r="G34" s="675" t="s">
        <v>725</v>
      </c>
      <c r="H34" s="341" t="s">
        <v>851</v>
      </c>
      <c r="I34" s="342" t="s">
        <v>374</v>
      </c>
      <c r="J34" s="675" t="s">
        <v>877</v>
      </c>
      <c r="K34" s="707" t="s">
        <v>840</v>
      </c>
      <c r="L34" s="707"/>
      <c r="M34" s="676">
        <v>26213.85</v>
      </c>
      <c r="N34" s="700"/>
      <c r="O34" s="677">
        <v>22460</v>
      </c>
      <c r="P34" s="700"/>
      <c r="Q34" s="675" t="s">
        <v>878</v>
      </c>
      <c r="R34" s="675" t="s">
        <v>879</v>
      </c>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c r="IW34" s="41"/>
      <c r="IX34" s="41"/>
      <c r="IY34" s="41"/>
      <c r="IZ34" s="41"/>
      <c r="JA34" s="41"/>
      <c r="JB34" s="41"/>
      <c r="JC34" s="41"/>
      <c r="JD34" s="41"/>
      <c r="JE34" s="41"/>
      <c r="JF34" s="41"/>
      <c r="JG34" s="41"/>
      <c r="JH34" s="41"/>
      <c r="JI34" s="41"/>
      <c r="JJ34" s="41"/>
      <c r="JK34" s="41"/>
      <c r="JL34" s="41"/>
      <c r="JM34" s="41"/>
      <c r="JN34" s="41"/>
      <c r="JO34" s="41"/>
      <c r="JP34" s="41"/>
      <c r="JQ34" s="41"/>
      <c r="JR34" s="41"/>
      <c r="JS34" s="41"/>
      <c r="JT34" s="41"/>
      <c r="JU34" s="41"/>
    </row>
    <row r="35" spans="1:281" ht="42" customHeight="1" x14ac:dyDescent="0.25">
      <c r="A35" s="675"/>
      <c r="B35" s="675"/>
      <c r="C35" s="675"/>
      <c r="D35" s="675"/>
      <c r="E35" s="675"/>
      <c r="F35" s="675"/>
      <c r="G35" s="675"/>
      <c r="H35" s="341" t="s">
        <v>818</v>
      </c>
      <c r="I35" s="342" t="s">
        <v>880</v>
      </c>
      <c r="J35" s="675"/>
      <c r="K35" s="675"/>
      <c r="L35" s="675"/>
      <c r="M35" s="676"/>
      <c r="N35" s="675"/>
      <c r="O35" s="677"/>
      <c r="P35" s="675"/>
      <c r="Q35" s="675"/>
      <c r="R35" s="675"/>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c r="IW35" s="41"/>
      <c r="IX35" s="41"/>
      <c r="IY35" s="41"/>
      <c r="IZ35" s="41"/>
      <c r="JA35" s="41"/>
      <c r="JB35" s="41"/>
      <c r="JC35" s="41"/>
      <c r="JD35" s="41"/>
      <c r="JE35" s="41"/>
      <c r="JF35" s="41"/>
      <c r="JG35" s="41"/>
      <c r="JH35" s="41"/>
      <c r="JI35" s="41"/>
      <c r="JJ35" s="41"/>
      <c r="JK35" s="41"/>
      <c r="JL35" s="41"/>
      <c r="JM35" s="41"/>
      <c r="JN35" s="41"/>
      <c r="JO35" s="41"/>
      <c r="JP35" s="41"/>
      <c r="JQ35" s="41"/>
      <c r="JR35" s="41"/>
      <c r="JS35" s="41"/>
      <c r="JT35" s="41"/>
      <c r="JU35" s="41"/>
    </row>
    <row r="36" spans="1:281" ht="24" customHeight="1" x14ac:dyDescent="0.25">
      <c r="A36" s="675"/>
      <c r="B36" s="675"/>
      <c r="C36" s="675"/>
      <c r="D36" s="675"/>
      <c r="E36" s="675"/>
      <c r="F36" s="675"/>
      <c r="G36" s="675"/>
      <c r="H36" s="344" t="s">
        <v>845</v>
      </c>
      <c r="I36" s="344">
        <v>2</v>
      </c>
      <c r="J36" s="675"/>
      <c r="K36" s="675"/>
      <c r="L36" s="675"/>
      <c r="M36" s="676"/>
      <c r="N36" s="675"/>
      <c r="O36" s="677"/>
      <c r="P36" s="675"/>
      <c r="Q36" s="675"/>
      <c r="R36" s="675"/>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c r="IW36" s="41"/>
      <c r="IX36" s="41"/>
      <c r="IY36" s="41"/>
      <c r="IZ36" s="41"/>
      <c r="JA36" s="41"/>
      <c r="JB36" s="41"/>
      <c r="JC36" s="41"/>
      <c r="JD36" s="41"/>
      <c r="JE36" s="41"/>
      <c r="JF36" s="41"/>
      <c r="JG36" s="41"/>
      <c r="JH36" s="41"/>
      <c r="JI36" s="41"/>
      <c r="JJ36" s="41"/>
      <c r="JK36" s="41"/>
      <c r="JL36" s="41"/>
      <c r="JM36" s="41"/>
      <c r="JN36" s="41"/>
      <c r="JO36" s="41"/>
      <c r="JP36" s="41"/>
      <c r="JQ36" s="41"/>
      <c r="JR36" s="41"/>
      <c r="JS36" s="41"/>
      <c r="JT36" s="41"/>
      <c r="JU36" s="41"/>
    </row>
    <row r="37" spans="1:281" ht="45" customHeight="1" x14ac:dyDescent="0.25">
      <c r="A37" s="675"/>
      <c r="B37" s="675"/>
      <c r="C37" s="675"/>
      <c r="D37" s="675"/>
      <c r="E37" s="675"/>
      <c r="F37" s="675"/>
      <c r="G37" s="344" t="s">
        <v>839</v>
      </c>
      <c r="H37" s="344" t="s">
        <v>881</v>
      </c>
      <c r="I37" s="342" t="s">
        <v>215</v>
      </c>
      <c r="J37" s="675"/>
      <c r="K37" s="675"/>
      <c r="L37" s="675"/>
      <c r="M37" s="676"/>
      <c r="N37" s="675"/>
      <c r="O37" s="677"/>
      <c r="P37" s="675"/>
      <c r="Q37" s="675"/>
      <c r="R37" s="675"/>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c r="IW37" s="41"/>
      <c r="IX37" s="41"/>
      <c r="IY37" s="41"/>
      <c r="IZ37" s="41"/>
      <c r="JA37" s="41"/>
      <c r="JB37" s="41"/>
      <c r="JC37" s="41"/>
      <c r="JD37" s="41"/>
      <c r="JE37" s="41"/>
      <c r="JF37" s="41"/>
      <c r="JG37" s="41"/>
      <c r="JH37" s="41"/>
      <c r="JI37" s="41"/>
      <c r="JJ37" s="41"/>
      <c r="JK37" s="41"/>
      <c r="JL37" s="41"/>
      <c r="JM37" s="41"/>
      <c r="JN37" s="41"/>
      <c r="JO37" s="41"/>
      <c r="JP37" s="41"/>
      <c r="JQ37" s="41"/>
      <c r="JR37" s="41"/>
      <c r="JS37" s="41"/>
      <c r="JT37" s="41"/>
      <c r="JU37" s="41"/>
    </row>
    <row r="38" spans="1:281" ht="47.25" customHeight="1" x14ac:dyDescent="0.25">
      <c r="A38" s="684">
        <v>10</v>
      </c>
      <c r="B38" s="684" t="s">
        <v>70</v>
      </c>
      <c r="C38" s="684">
        <v>1</v>
      </c>
      <c r="D38" s="693">
        <v>6</v>
      </c>
      <c r="E38" s="675" t="s">
        <v>882</v>
      </c>
      <c r="F38" s="732" t="s">
        <v>883</v>
      </c>
      <c r="G38" s="684" t="s">
        <v>613</v>
      </c>
      <c r="H38" s="347" t="s">
        <v>813</v>
      </c>
      <c r="I38" s="348" t="s">
        <v>215</v>
      </c>
      <c r="J38" s="684" t="s">
        <v>884</v>
      </c>
      <c r="K38" s="706" t="s">
        <v>840</v>
      </c>
      <c r="L38" s="706"/>
      <c r="M38" s="698">
        <v>34892.67</v>
      </c>
      <c r="N38" s="731"/>
      <c r="O38" s="699">
        <v>29972.67</v>
      </c>
      <c r="P38" s="731"/>
      <c r="Q38" s="684" t="s">
        <v>885</v>
      </c>
      <c r="R38" s="684" t="s">
        <v>886</v>
      </c>
      <c r="S38" s="728"/>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c r="IU38" s="41"/>
      <c r="IV38" s="41"/>
      <c r="IW38" s="41"/>
      <c r="IX38" s="41"/>
      <c r="IY38" s="41"/>
      <c r="IZ38" s="41"/>
      <c r="JA38" s="41"/>
      <c r="JB38" s="41"/>
      <c r="JC38" s="41"/>
      <c r="JD38" s="41"/>
      <c r="JE38" s="41"/>
      <c r="JF38" s="41"/>
      <c r="JG38" s="41"/>
      <c r="JH38" s="41"/>
      <c r="JI38" s="41"/>
      <c r="JJ38" s="41"/>
      <c r="JK38" s="41"/>
      <c r="JL38" s="41"/>
      <c r="JM38" s="41"/>
      <c r="JN38" s="41"/>
      <c r="JO38" s="41"/>
      <c r="JP38" s="41"/>
      <c r="JQ38" s="41"/>
      <c r="JR38" s="41"/>
      <c r="JS38" s="41"/>
      <c r="JT38" s="41"/>
      <c r="JU38" s="41"/>
    </row>
    <row r="39" spans="1:281" ht="43.5" customHeight="1" x14ac:dyDescent="0.25">
      <c r="A39" s="675"/>
      <c r="B39" s="675"/>
      <c r="C39" s="675"/>
      <c r="D39" s="678"/>
      <c r="E39" s="675"/>
      <c r="F39" s="733"/>
      <c r="G39" s="675"/>
      <c r="H39" s="341" t="s">
        <v>818</v>
      </c>
      <c r="I39" s="342" t="s">
        <v>378</v>
      </c>
      <c r="J39" s="675"/>
      <c r="K39" s="707"/>
      <c r="L39" s="707"/>
      <c r="M39" s="676"/>
      <c r="N39" s="700"/>
      <c r="O39" s="677"/>
      <c r="P39" s="700"/>
      <c r="Q39" s="675"/>
      <c r="R39" s="675"/>
      <c r="S39" s="728"/>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c r="IW39" s="41"/>
      <c r="IX39" s="41"/>
      <c r="IY39" s="41"/>
      <c r="IZ39" s="41"/>
      <c r="JA39" s="41"/>
      <c r="JB39" s="41"/>
      <c r="JC39" s="41"/>
      <c r="JD39" s="41"/>
      <c r="JE39" s="41"/>
      <c r="JF39" s="41"/>
      <c r="JG39" s="41"/>
      <c r="JH39" s="41"/>
      <c r="JI39" s="41"/>
      <c r="JJ39" s="41"/>
      <c r="JK39" s="41"/>
      <c r="JL39" s="41"/>
      <c r="JM39" s="41"/>
      <c r="JN39" s="41"/>
      <c r="JO39" s="41"/>
      <c r="JP39" s="41"/>
      <c r="JQ39" s="41"/>
      <c r="JR39" s="41"/>
      <c r="JS39" s="41"/>
      <c r="JT39" s="41"/>
      <c r="JU39" s="41"/>
    </row>
    <row r="40" spans="1:281" s="66" customFormat="1" ht="38.25" customHeight="1" x14ac:dyDescent="0.25">
      <c r="A40" s="675"/>
      <c r="B40" s="675"/>
      <c r="C40" s="675"/>
      <c r="D40" s="678"/>
      <c r="E40" s="675"/>
      <c r="F40" s="733"/>
      <c r="G40" s="675"/>
      <c r="H40" s="341" t="s">
        <v>820</v>
      </c>
      <c r="I40" s="342" t="s">
        <v>378</v>
      </c>
      <c r="J40" s="675"/>
      <c r="K40" s="675"/>
      <c r="L40" s="675"/>
      <c r="M40" s="676"/>
      <c r="N40" s="675"/>
      <c r="O40" s="677"/>
      <c r="P40" s="675"/>
      <c r="Q40" s="675"/>
      <c r="R40" s="675"/>
      <c r="S40" s="727"/>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c r="IU40" s="41"/>
      <c r="IV40" s="41"/>
      <c r="IW40" s="41"/>
      <c r="IX40" s="41"/>
      <c r="IY40" s="41"/>
      <c r="IZ40" s="41"/>
      <c r="JA40" s="41"/>
      <c r="JB40" s="41"/>
      <c r="JC40" s="41"/>
      <c r="JD40" s="41"/>
      <c r="JE40" s="41"/>
      <c r="JF40" s="41"/>
      <c r="JG40" s="41"/>
      <c r="JH40" s="41"/>
      <c r="JI40" s="41"/>
      <c r="JJ40" s="41"/>
      <c r="JK40" s="41"/>
      <c r="JL40" s="41"/>
      <c r="JM40" s="41"/>
      <c r="JN40" s="41"/>
      <c r="JO40" s="41"/>
      <c r="JP40" s="41"/>
      <c r="JQ40" s="41"/>
      <c r="JR40" s="41"/>
      <c r="JS40" s="41"/>
      <c r="JT40" s="41"/>
      <c r="JU40" s="41"/>
    </row>
    <row r="41" spans="1:281" s="66" customFormat="1" ht="53.25" customHeight="1" x14ac:dyDescent="0.25">
      <c r="A41" s="679">
        <v>11</v>
      </c>
      <c r="B41" s="679" t="s">
        <v>59</v>
      </c>
      <c r="C41" s="679">
        <v>1</v>
      </c>
      <c r="D41" s="679">
        <v>6</v>
      </c>
      <c r="E41" s="679" t="s">
        <v>887</v>
      </c>
      <c r="F41" s="679" t="s">
        <v>888</v>
      </c>
      <c r="G41" s="679" t="s">
        <v>725</v>
      </c>
      <c r="H41" s="341" t="s">
        <v>851</v>
      </c>
      <c r="I41" s="342" t="s">
        <v>832</v>
      </c>
      <c r="J41" s="679" t="s">
        <v>889</v>
      </c>
      <c r="K41" s="679" t="s">
        <v>840</v>
      </c>
      <c r="L41" s="679"/>
      <c r="M41" s="694">
        <v>57250</v>
      </c>
      <c r="N41" s="679"/>
      <c r="O41" s="696">
        <v>51250</v>
      </c>
      <c r="P41" s="679"/>
      <c r="Q41" s="679" t="s">
        <v>890</v>
      </c>
      <c r="R41" s="691" t="s">
        <v>891</v>
      </c>
      <c r="S41" s="727"/>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c r="IU41" s="41"/>
      <c r="IV41" s="41"/>
      <c r="IW41" s="41"/>
      <c r="IX41" s="41"/>
      <c r="IY41" s="41"/>
      <c r="IZ41" s="41"/>
      <c r="JA41" s="41"/>
      <c r="JB41" s="41"/>
      <c r="JC41" s="41"/>
      <c r="JD41" s="41"/>
      <c r="JE41" s="41"/>
      <c r="JF41" s="41"/>
      <c r="JG41" s="41"/>
      <c r="JH41" s="41"/>
      <c r="JI41" s="41"/>
      <c r="JJ41" s="41"/>
      <c r="JK41" s="41"/>
      <c r="JL41" s="41"/>
      <c r="JM41" s="41"/>
      <c r="JN41" s="41"/>
      <c r="JO41" s="41"/>
      <c r="JP41" s="41"/>
      <c r="JQ41" s="41"/>
      <c r="JR41" s="41"/>
      <c r="JS41" s="41"/>
      <c r="JT41" s="41"/>
      <c r="JU41" s="41"/>
    </row>
    <row r="42" spans="1:281" s="66" customFormat="1" ht="66" customHeight="1" x14ac:dyDescent="0.25">
      <c r="A42" s="684"/>
      <c r="B42" s="684"/>
      <c r="C42" s="684"/>
      <c r="D42" s="684"/>
      <c r="E42" s="684"/>
      <c r="F42" s="684"/>
      <c r="G42" s="684"/>
      <c r="H42" s="341" t="s">
        <v>818</v>
      </c>
      <c r="I42" s="342" t="s">
        <v>892</v>
      </c>
      <c r="J42" s="684"/>
      <c r="K42" s="684"/>
      <c r="L42" s="684"/>
      <c r="M42" s="698"/>
      <c r="N42" s="684"/>
      <c r="O42" s="699"/>
      <c r="P42" s="684"/>
      <c r="Q42" s="684"/>
      <c r="R42" s="693"/>
      <c r="S42" s="727"/>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1"/>
      <c r="IO42" s="41"/>
      <c r="IP42" s="41"/>
      <c r="IQ42" s="41"/>
      <c r="IR42" s="41"/>
      <c r="IS42" s="41"/>
      <c r="IT42" s="41"/>
      <c r="IU42" s="41"/>
      <c r="IV42" s="41"/>
      <c r="IW42" s="41"/>
      <c r="IX42" s="41"/>
      <c r="IY42" s="41"/>
      <c r="IZ42" s="41"/>
      <c r="JA42" s="41"/>
      <c r="JB42" s="41"/>
      <c r="JC42" s="41"/>
      <c r="JD42" s="41"/>
      <c r="JE42" s="41"/>
      <c r="JF42" s="41"/>
      <c r="JG42" s="41"/>
      <c r="JH42" s="41"/>
      <c r="JI42" s="41"/>
      <c r="JJ42" s="41"/>
      <c r="JK42" s="41"/>
      <c r="JL42" s="41"/>
      <c r="JM42" s="41"/>
      <c r="JN42" s="41"/>
      <c r="JO42" s="41"/>
      <c r="JP42" s="41"/>
      <c r="JQ42" s="41"/>
      <c r="JR42" s="41"/>
      <c r="JS42" s="41"/>
      <c r="JT42" s="41"/>
      <c r="JU42" s="41"/>
    </row>
    <row r="43" spans="1:281" s="66" customFormat="1" ht="78.75" customHeight="1" x14ac:dyDescent="0.25">
      <c r="A43" s="679">
        <v>12</v>
      </c>
      <c r="B43" s="679" t="s">
        <v>55</v>
      </c>
      <c r="C43" s="679">
        <v>1</v>
      </c>
      <c r="D43" s="679">
        <v>6</v>
      </c>
      <c r="E43" s="679" t="s">
        <v>903</v>
      </c>
      <c r="F43" s="679" t="s">
        <v>894</v>
      </c>
      <c r="G43" s="679" t="s">
        <v>895</v>
      </c>
      <c r="H43" s="341" t="s">
        <v>861</v>
      </c>
      <c r="I43" s="342" t="s">
        <v>215</v>
      </c>
      <c r="J43" s="679" t="s">
        <v>896</v>
      </c>
      <c r="K43" s="704" t="s">
        <v>855</v>
      </c>
      <c r="L43" s="704"/>
      <c r="M43" s="694">
        <v>47596.37</v>
      </c>
      <c r="N43" s="729"/>
      <c r="O43" s="696">
        <v>40216.370000000003</v>
      </c>
      <c r="P43" s="729"/>
      <c r="Q43" s="679" t="s">
        <v>897</v>
      </c>
      <c r="R43" s="679" t="s">
        <v>849</v>
      </c>
      <c r="S43" s="727"/>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c r="IE43" s="41"/>
      <c r="IF43" s="41"/>
      <c r="IG43" s="41"/>
      <c r="IH43" s="41"/>
      <c r="II43" s="41"/>
      <c r="IJ43" s="41"/>
      <c r="IK43" s="41"/>
      <c r="IL43" s="41"/>
      <c r="IM43" s="41"/>
      <c r="IN43" s="41"/>
      <c r="IO43" s="41"/>
      <c r="IP43" s="41"/>
      <c r="IQ43" s="41"/>
      <c r="IR43" s="41"/>
      <c r="IS43" s="41"/>
      <c r="IT43" s="41"/>
      <c r="IU43" s="41"/>
      <c r="IV43" s="41"/>
      <c r="IW43" s="41"/>
      <c r="IX43" s="41"/>
      <c r="IY43" s="41"/>
      <c r="IZ43" s="41"/>
      <c r="JA43" s="41"/>
      <c r="JB43" s="41"/>
      <c r="JC43" s="41"/>
      <c r="JD43" s="41"/>
      <c r="JE43" s="41"/>
      <c r="JF43" s="41"/>
      <c r="JG43" s="41"/>
      <c r="JH43" s="41"/>
      <c r="JI43" s="41"/>
      <c r="JJ43" s="41"/>
      <c r="JK43" s="41"/>
      <c r="JL43" s="41"/>
      <c r="JM43" s="41"/>
      <c r="JN43" s="41"/>
      <c r="JO43" s="41"/>
      <c r="JP43" s="41"/>
      <c r="JQ43" s="41"/>
      <c r="JR43" s="41"/>
      <c r="JS43" s="41"/>
      <c r="JT43" s="41"/>
      <c r="JU43" s="41"/>
    </row>
    <row r="44" spans="1:281" s="66" customFormat="1" ht="45" customHeight="1" x14ac:dyDescent="0.25">
      <c r="A44" s="683"/>
      <c r="B44" s="683"/>
      <c r="C44" s="683"/>
      <c r="D44" s="683"/>
      <c r="E44" s="683"/>
      <c r="F44" s="683"/>
      <c r="G44" s="684"/>
      <c r="H44" s="341" t="s">
        <v>864</v>
      </c>
      <c r="I44" s="342" t="s">
        <v>1265</v>
      </c>
      <c r="J44" s="683"/>
      <c r="K44" s="705"/>
      <c r="L44" s="705"/>
      <c r="M44" s="695"/>
      <c r="N44" s="730"/>
      <c r="O44" s="697"/>
      <c r="P44" s="730"/>
      <c r="Q44" s="683"/>
      <c r="R44" s="683"/>
      <c r="S44" s="727"/>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c r="IE44" s="41"/>
      <c r="IF44" s="41"/>
      <c r="IG44" s="41"/>
      <c r="IH44" s="41"/>
      <c r="II44" s="41"/>
      <c r="IJ44" s="41"/>
      <c r="IK44" s="41"/>
      <c r="IL44" s="41"/>
      <c r="IM44" s="41"/>
      <c r="IN44" s="41"/>
      <c r="IO44" s="41"/>
      <c r="IP44" s="41"/>
      <c r="IQ44" s="41"/>
      <c r="IR44" s="41"/>
      <c r="IS44" s="41"/>
      <c r="IT44" s="41"/>
      <c r="IU44" s="41"/>
      <c r="IV44" s="41"/>
      <c r="IW44" s="41"/>
      <c r="IX44" s="41"/>
      <c r="IY44" s="41"/>
      <c r="IZ44" s="41"/>
      <c r="JA44" s="41"/>
      <c r="JB44" s="41"/>
      <c r="JC44" s="41"/>
      <c r="JD44" s="41"/>
      <c r="JE44" s="41"/>
      <c r="JF44" s="41"/>
      <c r="JG44" s="41"/>
      <c r="JH44" s="41"/>
      <c r="JI44" s="41"/>
      <c r="JJ44" s="41"/>
      <c r="JK44" s="41"/>
      <c r="JL44" s="41"/>
      <c r="JM44" s="41"/>
      <c r="JN44" s="41"/>
      <c r="JO44" s="41"/>
      <c r="JP44" s="41"/>
      <c r="JQ44" s="41"/>
      <c r="JR44" s="41"/>
      <c r="JS44" s="41"/>
      <c r="JT44" s="41"/>
      <c r="JU44" s="41"/>
    </row>
    <row r="45" spans="1:281" s="66" customFormat="1" ht="56.25" customHeight="1" x14ac:dyDescent="0.25">
      <c r="A45" s="683"/>
      <c r="B45" s="683"/>
      <c r="C45" s="683"/>
      <c r="D45" s="683"/>
      <c r="E45" s="683"/>
      <c r="F45" s="683"/>
      <c r="G45" s="679" t="s">
        <v>898</v>
      </c>
      <c r="H45" s="341" t="s">
        <v>847</v>
      </c>
      <c r="I45" s="342" t="s">
        <v>358</v>
      </c>
      <c r="J45" s="683"/>
      <c r="K45" s="705"/>
      <c r="L45" s="705"/>
      <c r="M45" s="695"/>
      <c r="N45" s="730"/>
      <c r="O45" s="697"/>
      <c r="P45" s="730"/>
      <c r="Q45" s="683"/>
      <c r="R45" s="683"/>
      <c r="S45" s="727"/>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row>
    <row r="46" spans="1:281" s="66" customFormat="1" ht="48.75" customHeight="1" x14ac:dyDescent="0.25">
      <c r="A46" s="683"/>
      <c r="B46" s="683"/>
      <c r="C46" s="683"/>
      <c r="D46" s="683"/>
      <c r="E46" s="683"/>
      <c r="F46" s="683"/>
      <c r="G46" s="684"/>
      <c r="H46" s="341" t="s">
        <v>848</v>
      </c>
      <c r="I46" s="342" t="s">
        <v>1265</v>
      </c>
      <c r="J46" s="683"/>
      <c r="K46" s="705"/>
      <c r="L46" s="705"/>
      <c r="M46" s="695"/>
      <c r="N46" s="730"/>
      <c r="O46" s="697"/>
      <c r="P46" s="730"/>
      <c r="Q46" s="683"/>
      <c r="R46" s="683"/>
      <c r="S46" s="727"/>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row>
    <row r="47" spans="1:281" s="66" customFormat="1" ht="48.75" customHeight="1" x14ac:dyDescent="0.25">
      <c r="A47" s="683"/>
      <c r="B47" s="683"/>
      <c r="C47" s="683"/>
      <c r="D47" s="683"/>
      <c r="E47" s="683"/>
      <c r="F47" s="683"/>
      <c r="G47" s="679" t="s">
        <v>899</v>
      </c>
      <c r="H47" s="341" t="s">
        <v>900</v>
      </c>
      <c r="I47" s="342" t="s">
        <v>331</v>
      </c>
      <c r="J47" s="683"/>
      <c r="K47" s="705"/>
      <c r="L47" s="705"/>
      <c r="M47" s="695"/>
      <c r="N47" s="730"/>
      <c r="O47" s="697"/>
      <c r="P47" s="730"/>
      <c r="Q47" s="683"/>
      <c r="R47" s="683"/>
      <c r="S47" s="727"/>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row>
    <row r="48" spans="1:281" s="66" customFormat="1" ht="33.75" customHeight="1" x14ac:dyDescent="0.25">
      <c r="A48" s="684"/>
      <c r="B48" s="684"/>
      <c r="C48" s="684"/>
      <c r="D48" s="684"/>
      <c r="E48" s="684"/>
      <c r="F48" s="684"/>
      <c r="G48" s="684"/>
      <c r="H48" s="341" t="s">
        <v>901</v>
      </c>
      <c r="I48" s="342" t="s">
        <v>902</v>
      </c>
      <c r="J48" s="684"/>
      <c r="K48" s="706"/>
      <c r="L48" s="706"/>
      <c r="M48" s="698"/>
      <c r="N48" s="731"/>
      <c r="O48" s="699"/>
      <c r="P48" s="731"/>
      <c r="Q48" s="684"/>
      <c r="R48" s="684"/>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row>
    <row r="49" spans="1:281" s="66" customFormat="1" ht="63" customHeight="1" x14ac:dyDescent="0.25">
      <c r="A49" s="679">
        <v>13</v>
      </c>
      <c r="B49" s="679" t="s">
        <v>59</v>
      </c>
      <c r="C49" s="679">
        <v>1</v>
      </c>
      <c r="D49" s="679">
        <v>6</v>
      </c>
      <c r="E49" s="679" t="s">
        <v>904</v>
      </c>
      <c r="F49" s="679" t="s">
        <v>1266</v>
      </c>
      <c r="G49" s="679" t="s">
        <v>725</v>
      </c>
      <c r="H49" s="344" t="s">
        <v>851</v>
      </c>
      <c r="I49" s="344">
        <v>4</v>
      </c>
      <c r="J49" s="679" t="s">
        <v>905</v>
      </c>
      <c r="K49" s="679" t="s">
        <v>840</v>
      </c>
      <c r="L49" s="679"/>
      <c r="M49" s="694">
        <v>15145.52</v>
      </c>
      <c r="N49" s="679"/>
      <c r="O49" s="696">
        <v>15145.52</v>
      </c>
      <c r="P49" s="679"/>
      <c r="Q49" s="679" t="s">
        <v>906</v>
      </c>
      <c r="R49" s="679" t="s">
        <v>907</v>
      </c>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c r="IT49" s="41"/>
      <c r="IU49" s="41"/>
      <c r="IV49" s="41"/>
      <c r="IW49" s="41"/>
      <c r="IX49" s="41"/>
      <c r="IY49" s="41"/>
      <c r="IZ49" s="41"/>
      <c r="JA49" s="41"/>
      <c r="JB49" s="41"/>
      <c r="JC49" s="41"/>
      <c r="JD49" s="41"/>
      <c r="JE49" s="41"/>
      <c r="JF49" s="41"/>
      <c r="JG49" s="41"/>
      <c r="JH49" s="41"/>
      <c r="JI49" s="41"/>
      <c r="JJ49" s="41"/>
      <c r="JK49" s="41"/>
      <c r="JL49" s="41"/>
      <c r="JM49" s="41"/>
      <c r="JN49" s="41"/>
      <c r="JO49" s="41"/>
      <c r="JP49" s="41"/>
      <c r="JQ49" s="41"/>
      <c r="JR49" s="41"/>
      <c r="JS49" s="41"/>
      <c r="JT49" s="41"/>
      <c r="JU49" s="41"/>
    </row>
    <row r="50" spans="1:281" s="66" customFormat="1" ht="41.25" customHeight="1" x14ac:dyDescent="0.25">
      <c r="A50" s="684"/>
      <c r="B50" s="684"/>
      <c r="C50" s="684"/>
      <c r="D50" s="684"/>
      <c r="E50" s="684"/>
      <c r="F50" s="684"/>
      <c r="G50" s="684"/>
      <c r="H50" s="344" t="s">
        <v>818</v>
      </c>
      <c r="I50" s="344">
        <v>80</v>
      </c>
      <c r="J50" s="684"/>
      <c r="K50" s="684"/>
      <c r="L50" s="684"/>
      <c r="M50" s="698"/>
      <c r="N50" s="684"/>
      <c r="O50" s="699"/>
      <c r="P50" s="684"/>
      <c r="Q50" s="684"/>
      <c r="R50" s="684"/>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c r="IW50" s="41"/>
      <c r="IX50" s="41"/>
      <c r="IY50" s="41"/>
      <c r="IZ50" s="41"/>
      <c r="JA50" s="41"/>
      <c r="JB50" s="41"/>
      <c r="JC50" s="41"/>
      <c r="JD50" s="41"/>
      <c r="JE50" s="41"/>
      <c r="JF50" s="41"/>
      <c r="JG50" s="41"/>
      <c r="JH50" s="41"/>
      <c r="JI50" s="41"/>
      <c r="JJ50" s="41"/>
      <c r="JK50" s="41"/>
      <c r="JL50" s="41"/>
      <c r="JM50" s="41"/>
      <c r="JN50" s="41"/>
      <c r="JO50" s="41"/>
      <c r="JP50" s="41"/>
      <c r="JQ50" s="41"/>
      <c r="JR50" s="41"/>
      <c r="JS50" s="41"/>
      <c r="JT50" s="41"/>
      <c r="JU50" s="41"/>
    </row>
    <row r="51" spans="1:281" s="66" customFormat="1" ht="42.75" customHeight="1" x14ac:dyDescent="0.25">
      <c r="A51" s="675">
        <v>14</v>
      </c>
      <c r="B51" s="675" t="s">
        <v>55</v>
      </c>
      <c r="C51" s="675">
        <v>1</v>
      </c>
      <c r="D51" s="675">
        <v>9</v>
      </c>
      <c r="E51" s="675" t="s">
        <v>908</v>
      </c>
      <c r="F51" s="675" t="s">
        <v>1267</v>
      </c>
      <c r="G51" s="675" t="s">
        <v>860</v>
      </c>
      <c r="H51" s="341" t="s">
        <v>861</v>
      </c>
      <c r="I51" s="342" t="s">
        <v>850</v>
      </c>
      <c r="J51" s="675" t="s">
        <v>909</v>
      </c>
      <c r="K51" s="707" t="s">
        <v>840</v>
      </c>
      <c r="L51" s="707"/>
      <c r="M51" s="676">
        <v>51181.22</v>
      </c>
      <c r="N51" s="700"/>
      <c r="O51" s="677">
        <v>45397.95</v>
      </c>
      <c r="P51" s="700"/>
      <c r="Q51" s="675" t="s">
        <v>910</v>
      </c>
      <c r="R51" s="675" t="s">
        <v>854</v>
      </c>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c r="IP51" s="41"/>
      <c r="IQ51" s="41"/>
      <c r="IR51" s="41"/>
      <c r="IS51" s="41"/>
      <c r="IT51" s="41"/>
      <c r="IU51" s="41"/>
      <c r="IV51" s="41"/>
      <c r="IW51" s="41"/>
      <c r="IX51" s="41"/>
      <c r="IY51" s="41"/>
      <c r="IZ51" s="41"/>
      <c r="JA51" s="41"/>
      <c r="JB51" s="41"/>
      <c r="JC51" s="41"/>
      <c r="JD51" s="41"/>
      <c r="JE51" s="41"/>
      <c r="JF51" s="41"/>
      <c r="JG51" s="41"/>
      <c r="JH51" s="41"/>
      <c r="JI51" s="41"/>
      <c r="JJ51" s="41"/>
      <c r="JK51" s="41"/>
      <c r="JL51" s="41"/>
      <c r="JM51" s="41"/>
      <c r="JN51" s="41"/>
      <c r="JO51" s="41"/>
      <c r="JP51" s="41"/>
      <c r="JQ51" s="41"/>
      <c r="JR51" s="41"/>
      <c r="JS51" s="41"/>
      <c r="JT51" s="41"/>
      <c r="JU51" s="41"/>
    </row>
    <row r="52" spans="1:281" s="66" customFormat="1" ht="32.25" customHeight="1" x14ac:dyDescent="0.25">
      <c r="A52" s="675"/>
      <c r="B52" s="675"/>
      <c r="C52" s="675"/>
      <c r="D52" s="675"/>
      <c r="E52" s="675"/>
      <c r="F52" s="675"/>
      <c r="G52" s="675"/>
      <c r="H52" s="341" t="s">
        <v>864</v>
      </c>
      <c r="I52" s="342" t="s">
        <v>367</v>
      </c>
      <c r="J52" s="675"/>
      <c r="K52" s="707"/>
      <c r="L52" s="707"/>
      <c r="M52" s="676"/>
      <c r="N52" s="700"/>
      <c r="O52" s="677"/>
      <c r="P52" s="700"/>
      <c r="Q52" s="675"/>
      <c r="R52" s="675"/>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c r="IS52" s="41"/>
      <c r="IT52" s="41"/>
      <c r="IU52" s="41"/>
      <c r="IV52" s="41"/>
      <c r="IW52" s="41"/>
      <c r="IX52" s="41"/>
      <c r="IY52" s="41"/>
      <c r="IZ52" s="41"/>
      <c r="JA52" s="41"/>
      <c r="JB52" s="41"/>
      <c r="JC52" s="41"/>
      <c r="JD52" s="41"/>
      <c r="JE52" s="41"/>
      <c r="JF52" s="41"/>
      <c r="JG52" s="41"/>
      <c r="JH52" s="41"/>
      <c r="JI52" s="41"/>
      <c r="JJ52" s="41"/>
      <c r="JK52" s="41"/>
      <c r="JL52" s="41"/>
      <c r="JM52" s="41"/>
      <c r="JN52" s="41"/>
      <c r="JO52" s="41"/>
      <c r="JP52" s="41"/>
      <c r="JQ52" s="41"/>
      <c r="JR52" s="41"/>
      <c r="JS52" s="41"/>
      <c r="JT52" s="41"/>
      <c r="JU52" s="41"/>
    </row>
    <row r="53" spans="1:281" s="66" customFormat="1" ht="38.25" customHeight="1" x14ac:dyDescent="0.25">
      <c r="A53" s="675"/>
      <c r="B53" s="675"/>
      <c r="C53" s="675"/>
      <c r="D53" s="675"/>
      <c r="E53" s="675"/>
      <c r="F53" s="675"/>
      <c r="G53" s="675" t="s">
        <v>911</v>
      </c>
      <c r="H53" s="344" t="s">
        <v>912</v>
      </c>
      <c r="I53" s="349">
        <v>4</v>
      </c>
      <c r="J53" s="675"/>
      <c r="K53" s="707"/>
      <c r="L53" s="707"/>
      <c r="M53" s="676"/>
      <c r="N53" s="700"/>
      <c r="O53" s="677"/>
      <c r="P53" s="700"/>
      <c r="Q53" s="675"/>
      <c r="R53" s="675"/>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c r="IO53" s="41"/>
      <c r="IP53" s="41"/>
      <c r="IQ53" s="41"/>
      <c r="IR53" s="41"/>
      <c r="IS53" s="41"/>
      <c r="IT53" s="41"/>
      <c r="IU53" s="41"/>
      <c r="IV53" s="41"/>
      <c r="IW53" s="41"/>
      <c r="IX53" s="41"/>
      <c r="IY53" s="41"/>
      <c r="IZ53" s="41"/>
      <c r="JA53" s="41"/>
      <c r="JB53" s="41"/>
      <c r="JC53" s="41"/>
      <c r="JD53" s="41"/>
      <c r="JE53" s="41"/>
      <c r="JF53" s="41"/>
      <c r="JG53" s="41"/>
      <c r="JH53" s="41"/>
      <c r="JI53" s="41"/>
      <c r="JJ53" s="41"/>
      <c r="JK53" s="41"/>
      <c r="JL53" s="41"/>
      <c r="JM53" s="41"/>
      <c r="JN53" s="41"/>
      <c r="JO53" s="41"/>
      <c r="JP53" s="41"/>
      <c r="JQ53" s="41"/>
      <c r="JR53" s="41"/>
      <c r="JS53" s="41"/>
      <c r="JT53" s="41"/>
      <c r="JU53" s="41"/>
    </row>
    <row r="54" spans="1:281" s="66" customFormat="1" ht="50.25" customHeight="1" x14ac:dyDescent="0.25">
      <c r="A54" s="675"/>
      <c r="B54" s="675"/>
      <c r="C54" s="675"/>
      <c r="D54" s="675"/>
      <c r="E54" s="675"/>
      <c r="F54" s="675"/>
      <c r="G54" s="675"/>
      <c r="H54" s="344" t="s">
        <v>913</v>
      </c>
      <c r="I54" s="343">
        <v>40</v>
      </c>
      <c r="J54" s="675"/>
      <c r="K54" s="707"/>
      <c r="L54" s="707"/>
      <c r="M54" s="676"/>
      <c r="N54" s="700"/>
      <c r="O54" s="677"/>
      <c r="P54" s="700"/>
      <c r="Q54" s="675"/>
      <c r="R54" s="675"/>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c r="IV54" s="41"/>
      <c r="IW54" s="41"/>
      <c r="IX54" s="41"/>
      <c r="IY54" s="41"/>
      <c r="IZ54" s="41"/>
      <c r="JA54" s="41"/>
      <c r="JB54" s="41"/>
      <c r="JC54" s="41"/>
      <c r="JD54" s="41"/>
      <c r="JE54" s="41"/>
      <c r="JF54" s="41"/>
      <c r="JG54" s="41"/>
      <c r="JH54" s="41"/>
      <c r="JI54" s="41"/>
      <c r="JJ54" s="41"/>
      <c r="JK54" s="41"/>
      <c r="JL54" s="41"/>
      <c r="JM54" s="41"/>
      <c r="JN54" s="41"/>
      <c r="JO54" s="41"/>
      <c r="JP54" s="41"/>
      <c r="JQ54" s="41"/>
      <c r="JR54" s="41"/>
      <c r="JS54" s="41"/>
      <c r="JT54" s="41"/>
      <c r="JU54" s="41"/>
    </row>
    <row r="55" spans="1:281" s="66" customFormat="1" ht="24" x14ac:dyDescent="0.25">
      <c r="A55" s="675">
        <v>15</v>
      </c>
      <c r="B55" s="675" t="s">
        <v>70</v>
      </c>
      <c r="C55" s="675">
        <v>5</v>
      </c>
      <c r="D55" s="675">
        <v>11</v>
      </c>
      <c r="E55" s="675" t="s">
        <v>914</v>
      </c>
      <c r="F55" s="675" t="s">
        <v>915</v>
      </c>
      <c r="G55" s="675" t="s">
        <v>873</v>
      </c>
      <c r="H55" s="341" t="s">
        <v>874</v>
      </c>
      <c r="I55" s="342" t="s">
        <v>215</v>
      </c>
      <c r="J55" s="675" t="s">
        <v>916</v>
      </c>
      <c r="K55" s="707" t="s">
        <v>855</v>
      </c>
      <c r="L55" s="707"/>
      <c r="M55" s="676">
        <v>39914.5</v>
      </c>
      <c r="N55" s="700"/>
      <c r="O55" s="677">
        <v>24600</v>
      </c>
      <c r="P55" s="700"/>
      <c r="Q55" s="675" t="s">
        <v>917</v>
      </c>
      <c r="R55" s="675" t="s">
        <v>918</v>
      </c>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c r="IS55" s="41"/>
      <c r="IT55" s="41"/>
      <c r="IU55" s="41"/>
      <c r="IV55" s="41"/>
      <c r="IW55" s="41"/>
      <c r="IX55" s="41"/>
      <c r="IY55" s="41"/>
      <c r="IZ55" s="41"/>
      <c r="JA55" s="41"/>
      <c r="JB55" s="41"/>
      <c r="JC55" s="41"/>
      <c r="JD55" s="41"/>
      <c r="JE55" s="41"/>
      <c r="JF55" s="41"/>
      <c r="JG55" s="41"/>
      <c r="JH55" s="41"/>
      <c r="JI55" s="41"/>
      <c r="JJ55" s="41"/>
      <c r="JK55" s="41"/>
      <c r="JL55" s="41"/>
      <c r="JM55" s="41"/>
      <c r="JN55" s="41"/>
      <c r="JO55" s="41"/>
      <c r="JP55" s="41"/>
      <c r="JQ55" s="41"/>
      <c r="JR55" s="41"/>
      <c r="JS55" s="41"/>
      <c r="JT55" s="41"/>
      <c r="JU55" s="41"/>
    </row>
    <row r="56" spans="1:281" s="66" customFormat="1" x14ac:dyDescent="0.25">
      <c r="A56" s="675"/>
      <c r="B56" s="675"/>
      <c r="C56" s="675"/>
      <c r="D56" s="675"/>
      <c r="E56" s="675"/>
      <c r="F56" s="675"/>
      <c r="G56" s="675"/>
      <c r="H56" s="341" t="s">
        <v>844</v>
      </c>
      <c r="I56" s="342" t="s">
        <v>147</v>
      </c>
      <c r="J56" s="675"/>
      <c r="K56" s="675"/>
      <c r="L56" s="675"/>
      <c r="M56" s="676"/>
      <c r="N56" s="675"/>
      <c r="O56" s="677"/>
      <c r="P56" s="675"/>
      <c r="Q56" s="675"/>
      <c r="R56" s="675"/>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c r="IT56" s="41"/>
      <c r="IU56" s="41"/>
      <c r="IV56" s="41"/>
      <c r="IW56" s="41"/>
      <c r="IX56" s="41"/>
      <c r="IY56" s="41"/>
      <c r="IZ56" s="41"/>
      <c r="JA56" s="41"/>
      <c r="JB56" s="41"/>
      <c r="JC56" s="41"/>
      <c r="JD56" s="41"/>
      <c r="JE56" s="41"/>
      <c r="JF56" s="41"/>
      <c r="JG56" s="41"/>
      <c r="JH56" s="41"/>
      <c r="JI56" s="41"/>
      <c r="JJ56" s="41"/>
      <c r="JK56" s="41"/>
      <c r="JL56" s="41"/>
      <c r="JM56" s="41"/>
      <c r="JN56" s="41"/>
      <c r="JO56" s="41"/>
      <c r="JP56" s="41"/>
      <c r="JQ56" s="41"/>
      <c r="JR56" s="41"/>
      <c r="JS56" s="41"/>
      <c r="JT56" s="41"/>
      <c r="JU56" s="41"/>
    </row>
    <row r="57" spans="1:281" s="66" customFormat="1" x14ac:dyDescent="0.25">
      <c r="A57" s="675"/>
      <c r="B57" s="675"/>
      <c r="C57" s="675"/>
      <c r="D57" s="675"/>
      <c r="E57" s="675"/>
      <c r="F57" s="675"/>
      <c r="G57" s="344" t="s">
        <v>919</v>
      </c>
      <c r="H57" s="343" t="s">
        <v>920</v>
      </c>
      <c r="I57" s="343">
        <v>20</v>
      </c>
      <c r="J57" s="675"/>
      <c r="K57" s="675"/>
      <c r="L57" s="675"/>
      <c r="M57" s="676"/>
      <c r="N57" s="675"/>
      <c r="O57" s="677"/>
      <c r="P57" s="675"/>
      <c r="Q57" s="675"/>
      <c r="R57" s="675"/>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c r="IT57" s="41"/>
      <c r="IU57" s="41"/>
      <c r="IV57" s="41"/>
      <c r="IW57" s="41"/>
      <c r="IX57" s="41"/>
      <c r="IY57" s="41"/>
      <c r="IZ57" s="41"/>
      <c r="JA57" s="41"/>
      <c r="JB57" s="41"/>
      <c r="JC57" s="41"/>
      <c r="JD57" s="41"/>
      <c r="JE57" s="41"/>
      <c r="JF57" s="41"/>
      <c r="JG57" s="41"/>
      <c r="JH57" s="41"/>
      <c r="JI57" s="41"/>
      <c r="JJ57" s="41"/>
      <c r="JK57" s="41"/>
      <c r="JL57" s="41"/>
      <c r="JM57" s="41"/>
      <c r="JN57" s="41"/>
      <c r="JO57" s="41"/>
      <c r="JP57" s="41"/>
      <c r="JQ57" s="41"/>
      <c r="JR57" s="41"/>
      <c r="JS57" s="41"/>
      <c r="JT57" s="41"/>
      <c r="JU57" s="41"/>
    </row>
    <row r="58" spans="1:281" s="66" customFormat="1" x14ac:dyDescent="0.25">
      <c r="A58" s="675">
        <v>16</v>
      </c>
      <c r="B58" s="675" t="s">
        <v>70</v>
      </c>
      <c r="C58" s="675">
        <v>5</v>
      </c>
      <c r="D58" s="675">
        <v>11</v>
      </c>
      <c r="E58" s="675" t="s">
        <v>921</v>
      </c>
      <c r="F58" s="675" t="s">
        <v>922</v>
      </c>
      <c r="G58" s="675" t="s">
        <v>919</v>
      </c>
      <c r="H58" s="707" t="s">
        <v>923</v>
      </c>
      <c r="I58" s="714" t="s">
        <v>832</v>
      </c>
      <c r="J58" s="675" t="s">
        <v>924</v>
      </c>
      <c r="K58" s="707" t="s">
        <v>855</v>
      </c>
      <c r="L58" s="707"/>
      <c r="M58" s="676">
        <v>47223.1</v>
      </c>
      <c r="N58" s="700"/>
      <c r="O58" s="677">
        <v>35889.599999999999</v>
      </c>
      <c r="P58" s="700"/>
      <c r="Q58" s="675" t="s">
        <v>917</v>
      </c>
      <c r="R58" s="675" t="s">
        <v>918</v>
      </c>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c r="IO58" s="41"/>
      <c r="IP58" s="41"/>
      <c r="IQ58" s="41"/>
      <c r="IR58" s="41"/>
      <c r="IS58" s="41"/>
      <c r="IT58" s="41"/>
      <c r="IU58" s="41"/>
      <c r="IV58" s="41"/>
      <c r="IW58" s="41"/>
      <c r="IX58" s="41"/>
      <c r="IY58" s="41"/>
      <c r="IZ58" s="41"/>
      <c r="JA58" s="41"/>
      <c r="JB58" s="41"/>
      <c r="JC58" s="41"/>
      <c r="JD58" s="41"/>
      <c r="JE58" s="41"/>
      <c r="JF58" s="41"/>
      <c r="JG58" s="41"/>
      <c r="JH58" s="41"/>
      <c r="JI58" s="41"/>
      <c r="JJ58" s="41"/>
      <c r="JK58" s="41"/>
      <c r="JL58" s="41"/>
      <c r="JM58" s="41"/>
      <c r="JN58" s="41"/>
      <c r="JO58" s="41"/>
      <c r="JP58" s="41"/>
      <c r="JQ58" s="41"/>
      <c r="JR58" s="41"/>
      <c r="JS58" s="41"/>
      <c r="JT58" s="41"/>
      <c r="JU58" s="41"/>
    </row>
    <row r="59" spans="1:281" s="66" customFormat="1" x14ac:dyDescent="0.25">
      <c r="A59" s="675"/>
      <c r="B59" s="675"/>
      <c r="C59" s="675"/>
      <c r="D59" s="675"/>
      <c r="E59" s="675"/>
      <c r="F59" s="675"/>
      <c r="G59" s="675"/>
      <c r="H59" s="707"/>
      <c r="I59" s="714"/>
      <c r="J59" s="675"/>
      <c r="K59" s="675"/>
      <c r="L59" s="675"/>
      <c r="M59" s="676"/>
      <c r="N59" s="675"/>
      <c r="O59" s="677"/>
      <c r="P59" s="675"/>
      <c r="Q59" s="675"/>
      <c r="R59" s="675"/>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row>
    <row r="60" spans="1:281" s="66" customFormat="1" ht="48" customHeight="1" x14ac:dyDescent="0.25">
      <c r="A60" s="675"/>
      <c r="B60" s="675"/>
      <c r="C60" s="675"/>
      <c r="D60" s="675"/>
      <c r="E60" s="675"/>
      <c r="F60" s="675"/>
      <c r="G60" s="675"/>
      <c r="H60" s="707"/>
      <c r="I60" s="714"/>
      <c r="J60" s="675"/>
      <c r="K60" s="675"/>
      <c r="L60" s="675"/>
      <c r="M60" s="676"/>
      <c r="N60" s="675"/>
      <c r="O60" s="677"/>
      <c r="P60" s="675"/>
      <c r="Q60" s="675"/>
      <c r="R60" s="675"/>
      <c r="S60" s="727"/>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c r="IO60" s="41"/>
      <c r="IP60" s="41"/>
      <c r="IQ60" s="41"/>
      <c r="IR60" s="41"/>
      <c r="IS60" s="41"/>
      <c r="IT60" s="41"/>
      <c r="IU60" s="41"/>
      <c r="IV60" s="41"/>
      <c r="IW60" s="41"/>
      <c r="IX60" s="41"/>
      <c r="IY60" s="41"/>
      <c r="IZ60" s="41"/>
      <c r="JA60" s="41"/>
      <c r="JB60" s="41"/>
      <c r="JC60" s="41"/>
      <c r="JD60" s="41"/>
      <c r="JE60" s="41"/>
      <c r="JF60" s="41"/>
      <c r="JG60" s="41"/>
      <c r="JH60" s="41"/>
      <c r="JI60" s="41"/>
      <c r="JJ60" s="41"/>
      <c r="JK60" s="41"/>
      <c r="JL60" s="41"/>
      <c r="JM60" s="41"/>
      <c r="JN60" s="41"/>
      <c r="JO60" s="41"/>
      <c r="JP60" s="41"/>
      <c r="JQ60" s="41"/>
      <c r="JR60" s="41"/>
      <c r="JS60" s="41"/>
      <c r="JT60" s="41"/>
      <c r="JU60" s="41"/>
    </row>
    <row r="61" spans="1:281" s="66" customFormat="1" ht="41.25" customHeight="1" x14ac:dyDescent="0.25">
      <c r="A61" s="675"/>
      <c r="B61" s="675"/>
      <c r="C61" s="675"/>
      <c r="D61" s="675"/>
      <c r="E61" s="675"/>
      <c r="F61" s="675"/>
      <c r="G61" s="675"/>
      <c r="H61" s="707"/>
      <c r="I61" s="714"/>
      <c r="J61" s="675"/>
      <c r="K61" s="675"/>
      <c r="L61" s="675"/>
      <c r="M61" s="676"/>
      <c r="N61" s="675"/>
      <c r="O61" s="677"/>
      <c r="P61" s="675"/>
      <c r="Q61" s="675"/>
      <c r="R61" s="675"/>
      <c r="S61" s="727"/>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c r="IE61" s="41"/>
      <c r="IF61" s="41"/>
      <c r="IG61" s="41"/>
      <c r="IH61" s="41"/>
      <c r="II61" s="41"/>
      <c r="IJ61" s="41"/>
      <c r="IK61" s="41"/>
      <c r="IL61" s="41"/>
      <c r="IM61" s="41"/>
      <c r="IN61" s="41"/>
      <c r="IO61" s="41"/>
      <c r="IP61" s="41"/>
      <c r="IQ61" s="41"/>
      <c r="IR61" s="41"/>
      <c r="IS61" s="41"/>
      <c r="IT61" s="41"/>
      <c r="IU61" s="41"/>
      <c r="IV61" s="41"/>
      <c r="IW61" s="41"/>
      <c r="IX61" s="41"/>
      <c r="IY61" s="41"/>
      <c r="IZ61" s="41"/>
      <c r="JA61" s="41"/>
      <c r="JB61" s="41"/>
      <c r="JC61" s="41"/>
      <c r="JD61" s="41"/>
      <c r="JE61" s="41"/>
      <c r="JF61" s="41"/>
      <c r="JG61" s="41"/>
      <c r="JH61" s="41"/>
      <c r="JI61" s="41"/>
      <c r="JJ61" s="41"/>
      <c r="JK61" s="41"/>
      <c r="JL61" s="41"/>
      <c r="JM61" s="41"/>
      <c r="JN61" s="41"/>
      <c r="JO61" s="41"/>
      <c r="JP61" s="41"/>
      <c r="JQ61" s="41"/>
      <c r="JR61" s="41"/>
      <c r="JS61" s="41"/>
      <c r="JT61" s="41"/>
      <c r="JU61" s="41"/>
    </row>
    <row r="62" spans="1:281" s="66" customFormat="1" ht="41.25" customHeight="1" x14ac:dyDescent="0.25">
      <c r="A62" s="675"/>
      <c r="B62" s="675"/>
      <c r="C62" s="675"/>
      <c r="D62" s="675"/>
      <c r="E62" s="675"/>
      <c r="F62" s="675"/>
      <c r="G62" s="675"/>
      <c r="H62" s="707"/>
      <c r="I62" s="714"/>
      <c r="J62" s="675"/>
      <c r="K62" s="675"/>
      <c r="L62" s="675"/>
      <c r="M62" s="676"/>
      <c r="N62" s="675"/>
      <c r="O62" s="677"/>
      <c r="P62" s="675"/>
      <c r="Q62" s="675"/>
      <c r="R62" s="675"/>
      <c r="S62" s="727"/>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c r="IN62" s="41"/>
      <c r="IO62" s="41"/>
      <c r="IP62" s="41"/>
      <c r="IQ62" s="41"/>
      <c r="IR62" s="41"/>
      <c r="IS62" s="41"/>
      <c r="IT62" s="41"/>
      <c r="IU62" s="41"/>
      <c r="IV62" s="41"/>
      <c r="IW62" s="41"/>
      <c r="IX62" s="41"/>
      <c r="IY62" s="41"/>
      <c r="IZ62" s="41"/>
      <c r="JA62" s="41"/>
      <c r="JB62" s="41"/>
      <c r="JC62" s="41"/>
      <c r="JD62" s="41"/>
      <c r="JE62" s="41"/>
      <c r="JF62" s="41"/>
      <c r="JG62" s="41"/>
      <c r="JH62" s="41"/>
      <c r="JI62" s="41"/>
      <c r="JJ62" s="41"/>
      <c r="JK62" s="41"/>
      <c r="JL62" s="41"/>
      <c r="JM62" s="41"/>
      <c r="JN62" s="41"/>
      <c r="JO62" s="41"/>
      <c r="JP62" s="41"/>
      <c r="JQ62" s="41"/>
      <c r="JR62" s="41"/>
      <c r="JS62" s="41"/>
      <c r="JT62" s="41"/>
      <c r="JU62" s="41"/>
    </row>
    <row r="63" spans="1:281" s="66" customFormat="1" ht="36" x14ac:dyDescent="0.25">
      <c r="A63" s="679">
        <v>17</v>
      </c>
      <c r="B63" s="679" t="s">
        <v>70</v>
      </c>
      <c r="C63" s="679">
        <v>5</v>
      </c>
      <c r="D63" s="679">
        <v>11</v>
      </c>
      <c r="E63" s="679" t="s">
        <v>925</v>
      </c>
      <c r="F63" s="679" t="s">
        <v>926</v>
      </c>
      <c r="G63" s="679" t="s">
        <v>725</v>
      </c>
      <c r="H63" s="344" t="s">
        <v>851</v>
      </c>
      <c r="I63" s="343">
        <v>1</v>
      </c>
      <c r="J63" s="701" t="s">
        <v>927</v>
      </c>
      <c r="K63" s="704" t="s">
        <v>55</v>
      </c>
      <c r="L63" s="704"/>
      <c r="M63" s="694">
        <v>22048.44</v>
      </c>
      <c r="N63" s="696"/>
      <c r="O63" s="696">
        <v>18324.98</v>
      </c>
      <c r="P63" s="696"/>
      <c r="Q63" s="691" t="s">
        <v>928</v>
      </c>
      <c r="R63" s="675" t="s">
        <v>929</v>
      </c>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c r="II63" s="41"/>
      <c r="IJ63" s="41"/>
      <c r="IK63" s="41"/>
      <c r="IL63" s="41"/>
      <c r="IM63" s="41"/>
      <c r="IN63" s="41"/>
      <c r="IO63" s="41"/>
      <c r="IP63" s="41"/>
      <c r="IQ63" s="41"/>
      <c r="IR63" s="41"/>
      <c r="IS63" s="41"/>
      <c r="IT63" s="41"/>
      <c r="IU63" s="41"/>
      <c r="IV63" s="41"/>
      <c r="IW63" s="41"/>
      <c r="IX63" s="41"/>
      <c r="IY63" s="41"/>
      <c r="IZ63" s="41"/>
      <c r="JA63" s="41"/>
      <c r="JB63" s="41"/>
      <c r="JC63" s="41"/>
      <c r="JD63" s="41"/>
      <c r="JE63" s="41"/>
      <c r="JF63" s="41"/>
      <c r="JG63" s="41"/>
      <c r="JH63" s="41"/>
      <c r="JI63" s="41"/>
      <c r="JJ63" s="41"/>
      <c r="JK63" s="41"/>
      <c r="JL63" s="41"/>
      <c r="JM63" s="41"/>
      <c r="JN63" s="41"/>
      <c r="JO63" s="41"/>
      <c r="JP63" s="41"/>
      <c r="JQ63" s="41"/>
      <c r="JR63" s="41"/>
      <c r="JS63" s="41"/>
      <c r="JT63" s="41"/>
      <c r="JU63" s="41"/>
    </row>
    <row r="64" spans="1:281" s="66" customFormat="1" ht="81" customHeight="1" x14ac:dyDescent="0.25">
      <c r="A64" s="683"/>
      <c r="B64" s="683"/>
      <c r="C64" s="683"/>
      <c r="D64" s="683"/>
      <c r="E64" s="683"/>
      <c r="F64" s="683"/>
      <c r="G64" s="683"/>
      <c r="H64" s="344" t="s">
        <v>818</v>
      </c>
      <c r="I64" s="343">
        <v>15</v>
      </c>
      <c r="J64" s="702"/>
      <c r="K64" s="705"/>
      <c r="L64" s="705"/>
      <c r="M64" s="695"/>
      <c r="N64" s="697"/>
      <c r="O64" s="697"/>
      <c r="P64" s="697"/>
      <c r="Q64" s="692"/>
      <c r="R64" s="675"/>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c r="IW64" s="41"/>
      <c r="IX64" s="41"/>
      <c r="IY64" s="41"/>
      <c r="IZ64" s="41"/>
      <c r="JA64" s="41"/>
      <c r="JB64" s="41"/>
      <c r="JC64" s="41"/>
      <c r="JD64" s="41"/>
      <c r="JE64" s="41"/>
      <c r="JF64" s="41"/>
      <c r="JG64" s="41"/>
      <c r="JH64" s="41"/>
      <c r="JI64" s="41"/>
      <c r="JJ64" s="41"/>
      <c r="JK64" s="41"/>
      <c r="JL64" s="41"/>
      <c r="JM64" s="41"/>
      <c r="JN64" s="41"/>
      <c r="JO64" s="41"/>
      <c r="JP64" s="41"/>
      <c r="JQ64" s="41"/>
      <c r="JR64" s="41"/>
      <c r="JS64" s="41"/>
      <c r="JT64" s="41"/>
      <c r="JU64" s="41"/>
    </row>
    <row r="65" spans="1:281" s="66" customFormat="1" ht="92.25" customHeight="1" x14ac:dyDescent="0.25">
      <c r="A65" s="683"/>
      <c r="B65" s="683"/>
      <c r="C65" s="683"/>
      <c r="D65" s="683"/>
      <c r="E65" s="683"/>
      <c r="F65" s="683"/>
      <c r="G65" s="684"/>
      <c r="H65" s="344" t="s">
        <v>931</v>
      </c>
      <c r="I65" s="343">
        <v>2</v>
      </c>
      <c r="J65" s="702"/>
      <c r="K65" s="705"/>
      <c r="L65" s="705"/>
      <c r="M65" s="695"/>
      <c r="N65" s="697"/>
      <c r="O65" s="697"/>
      <c r="P65" s="697"/>
      <c r="Q65" s="692"/>
      <c r="R65" s="675"/>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row>
    <row r="66" spans="1:281" s="66" customFormat="1" ht="53.25" customHeight="1" x14ac:dyDescent="0.25">
      <c r="A66" s="683"/>
      <c r="B66" s="683"/>
      <c r="C66" s="683"/>
      <c r="D66" s="683"/>
      <c r="E66" s="683"/>
      <c r="F66" s="683"/>
      <c r="G66" s="679" t="s">
        <v>860</v>
      </c>
      <c r="H66" s="344" t="s">
        <v>861</v>
      </c>
      <c r="I66" s="343">
        <v>1</v>
      </c>
      <c r="J66" s="702"/>
      <c r="K66" s="705"/>
      <c r="L66" s="705"/>
      <c r="M66" s="695"/>
      <c r="N66" s="697"/>
      <c r="O66" s="697"/>
      <c r="P66" s="697"/>
      <c r="Q66" s="692"/>
      <c r="R66" s="675"/>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row>
    <row r="67" spans="1:281" s="66" customFormat="1" ht="59.25" customHeight="1" x14ac:dyDescent="0.25">
      <c r="A67" s="683"/>
      <c r="B67" s="683"/>
      <c r="C67" s="683"/>
      <c r="D67" s="683"/>
      <c r="E67" s="683"/>
      <c r="F67" s="683"/>
      <c r="G67" s="684"/>
      <c r="H67" s="344" t="s">
        <v>864</v>
      </c>
      <c r="I67" s="343">
        <v>250</v>
      </c>
      <c r="J67" s="702"/>
      <c r="K67" s="705"/>
      <c r="L67" s="705"/>
      <c r="M67" s="695"/>
      <c r="N67" s="697"/>
      <c r="O67" s="697"/>
      <c r="P67" s="697"/>
      <c r="Q67" s="692"/>
      <c r="R67" s="675"/>
      <c r="S67" s="96"/>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row>
    <row r="68" spans="1:281" s="66" customFormat="1" ht="49.5" customHeight="1" x14ac:dyDescent="0.25">
      <c r="A68" s="683"/>
      <c r="B68" s="683"/>
      <c r="C68" s="683"/>
      <c r="D68" s="683"/>
      <c r="E68" s="683"/>
      <c r="F68" s="683"/>
      <c r="G68" s="679" t="s">
        <v>911</v>
      </c>
      <c r="H68" s="344" t="s">
        <v>930</v>
      </c>
      <c r="I68" s="343">
        <v>1</v>
      </c>
      <c r="J68" s="702"/>
      <c r="K68" s="705"/>
      <c r="L68" s="705"/>
      <c r="M68" s="695"/>
      <c r="N68" s="697"/>
      <c r="O68" s="697"/>
      <c r="P68" s="697"/>
      <c r="Q68" s="692"/>
      <c r="R68" s="675"/>
      <c r="S68" s="96"/>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row>
    <row r="69" spans="1:281" s="66" customFormat="1" ht="39.75" customHeight="1" x14ac:dyDescent="0.25">
      <c r="A69" s="684"/>
      <c r="B69" s="684"/>
      <c r="C69" s="684"/>
      <c r="D69" s="684"/>
      <c r="E69" s="684"/>
      <c r="F69" s="684"/>
      <c r="G69" s="684"/>
      <c r="H69" s="344" t="s">
        <v>913</v>
      </c>
      <c r="I69" s="343">
        <v>8</v>
      </c>
      <c r="J69" s="703"/>
      <c r="K69" s="706"/>
      <c r="L69" s="706"/>
      <c r="M69" s="698"/>
      <c r="N69" s="699"/>
      <c r="O69" s="699"/>
      <c r="P69" s="699"/>
      <c r="Q69" s="693"/>
      <c r="R69" s="675"/>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row>
    <row r="70" spans="1:281" s="66" customFormat="1" ht="25.5" customHeight="1" x14ac:dyDescent="0.25">
      <c r="A70" s="675">
        <v>18</v>
      </c>
      <c r="B70" s="675" t="s">
        <v>70</v>
      </c>
      <c r="C70" s="675">
        <v>1</v>
      </c>
      <c r="D70" s="675">
        <v>13</v>
      </c>
      <c r="E70" s="675" t="s">
        <v>932</v>
      </c>
      <c r="F70" s="675" t="s">
        <v>933</v>
      </c>
      <c r="G70" s="675" t="s">
        <v>860</v>
      </c>
      <c r="H70" s="707" t="s">
        <v>861</v>
      </c>
      <c r="I70" s="714" t="s">
        <v>215</v>
      </c>
      <c r="J70" s="675" t="s">
        <v>934</v>
      </c>
      <c r="K70" s="707" t="s">
        <v>840</v>
      </c>
      <c r="L70" s="707"/>
      <c r="M70" s="676">
        <v>12976.77</v>
      </c>
      <c r="N70" s="700"/>
      <c r="O70" s="677">
        <v>10391.4</v>
      </c>
      <c r="P70" s="700"/>
      <c r="Q70" s="675" t="s">
        <v>853</v>
      </c>
      <c r="R70" s="675" t="s">
        <v>854</v>
      </c>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row>
    <row r="71" spans="1:281" s="66" customFormat="1" ht="69.75" customHeight="1" x14ac:dyDescent="0.25">
      <c r="A71" s="675"/>
      <c r="B71" s="675"/>
      <c r="C71" s="675"/>
      <c r="D71" s="675"/>
      <c r="E71" s="675"/>
      <c r="F71" s="675"/>
      <c r="G71" s="675"/>
      <c r="H71" s="707"/>
      <c r="I71" s="714"/>
      <c r="J71" s="675"/>
      <c r="K71" s="675"/>
      <c r="L71" s="675"/>
      <c r="M71" s="676"/>
      <c r="N71" s="675"/>
      <c r="O71" s="677"/>
      <c r="P71" s="675"/>
      <c r="Q71" s="675"/>
      <c r="R71" s="675"/>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row>
    <row r="72" spans="1:281" s="66" customFormat="1" ht="78.75" customHeight="1" x14ac:dyDescent="0.25">
      <c r="A72" s="675"/>
      <c r="B72" s="675"/>
      <c r="C72" s="675"/>
      <c r="D72" s="675"/>
      <c r="E72" s="675"/>
      <c r="F72" s="675"/>
      <c r="G72" s="675"/>
      <c r="H72" s="341" t="s">
        <v>864</v>
      </c>
      <c r="I72" s="342" t="s">
        <v>354</v>
      </c>
      <c r="J72" s="675"/>
      <c r="K72" s="675"/>
      <c r="L72" s="675"/>
      <c r="M72" s="676"/>
      <c r="N72" s="675"/>
      <c r="O72" s="677"/>
      <c r="P72" s="675"/>
      <c r="Q72" s="675"/>
      <c r="R72" s="675"/>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row>
    <row r="73" spans="1:281" s="66" customFormat="1" ht="32.25" customHeight="1" x14ac:dyDescent="0.25">
      <c r="A73" s="675"/>
      <c r="B73" s="675"/>
      <c r="C73" s="675"/>
      <c r="D73" s="675"/>
      <c r="E73" s="675"/>
      <c r="F73" s="675"/>
      <c r="G73" s="675" t="s">
        <v>911</v>
      </c>
      <c r="H73" s="344" t="s">
        <v>930</v>
      </c>
      <c r="I73" s="343">
        <v>1</v>
      </c>
      <c r="J73" s="675"/>
      <c r="K73" s="675"/>
      <c r="L73" s="675"/>
      <c r="M73" s="676"/>
      <c r="N73" s="675"/>
      <c r="O73" s="677"/>
      <c r="P73" s="675"/>
      <c r="Q73" s="675"/>
      <c r="R73" s="675"/>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row>
    <row r="74" spans="1:281" s="66" customFormat="1" ht="33" customHeight="1" x14ac:dyDescent="0.25">
      <c r="A74" s="675"/>
      <c r="B74" s="675"/>
      <c r="C74" s="675"/>
      <c r="D74" s="675"/>
      <c r="E74" s="675"/>
      <c r="F74" s="675"/>
      <c r="G74" s="675"/>
      <c r="H74" s="344" t="s">
        <v>913</v>
      </c>
      <c r="I74" s="343">
        <v>39</v>
      </c>
      <c r="J74" s="675"/>
      <c r="K74" s="675"/>
      <c r="L74" s="675"/>
      <c r="M74" s="676"/>
      <c r="N74" s="675"/>
      <c r="O74" s="677"/>
      <c r="P74" s="675"/>
      <c r="Q74" s="675"/>
      <c r="R74" s="675"/>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row>
    <row r="75" spans="1:281" s="66" customFormat="1" ht="30.75" customHeight="1" x14ac:dyDescent="0.25">
      <c r="A75" s="680">
        <v>19</v>
      </c>
      <c r="B75" s="680" t="s">
        <v>70</v>
      </c>
      <c r="C75" s="680">
        <v>5</v>
      </c>
      <c r="D75" s="680">
        <v>11</v>
      </c>
      <c r="E75" s="680" t="s">
        <v>935</v>
      </c>
      <c r="F75" s="679" t="s">
        <v>936</v>
      </c>
      <c r="G75" s="680" t="s">
        <v>860</v>
      </c>
      <c r="H75" s="344" t="s">
        <v>861</v>
      </c>
      <c r="I75" s="343">
        <v>1</v>
      </c>
      <c r="J75" s="679" t="s">
        <v>937</v>
      </c>
      <c r="K75" s="680" t="s">
        <v>840</v>
      </c>
      <c r="L75" s="680"/>
      <c r="M75" s="685">
        <v>13889.68</v>
      </c>
      <c r="N75" s="680"/>
      <c r="O75" s="688">
        <v>12078.65</v>
      </c>
      <c r="P75" s="680"/>
      <c r="Q75" s="679" t="s">
        <v>938</v>
      </c>
      <c r="R75" s="679" t="s">
        <v>939</v>
      </c>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row>
    <row r="76" spans="1:281" s="66" customFormat="1" ht="194.25" customHeight="1" x14ac:dyDescent="0.25">
      <c r="A76" s="682"/>
      <c r="B76" s="682"/>
      <c r="C76" s="682"/>
      <c r="D76" s="682"/>
      <c r="E76" s="682"/>
      <c r="F76" s="684"/>
      <c r="G76" s="682"/>
      <c r="H76" s="344" t="s">
        <v>864</v>
      </c>
      <c r="I76" s="343">
        <v>605</v>
      </c>
      <c r="J76" s="684"/>
      <c r="K76" s="682"/>
      <c r="L76" s="682"/>
      <c r="M76" s="687"/>
      <c r="N76" s="682"/>
      <c r="O76" s="690"/>
      <c r="P76" s="682"/>
      <c r="Q76" s="684"/>
      <c r="R76" s="684"/>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row>
    <row r="77" spans="1:281" s="66" customFormat="1" ht="31.5" customHeight="1" x14ac:dyDescent="0.25">
      <c r="A77" s="680">
        <v>20</v>
      </c>
      <c r="B77" s="679" t="s">
        <v>70</v>
      </c>
      <c r="C77" s="679">
        <v>5</v>
      </c>
      <c r="D77" s="679">
        <v>11</v>
      </c>
      <c r="E77" s="679" t="s">
        <v>940</v>
      </c>
      <c r="F77" s="679" t="s">
        <v>941</v>
      </c>
      <c r="G77" s="679" t="s">
        <v>860</v>
      </c>
      <c r="H77" s="344" t="s">
        <v>861</v>
      </c>
      <c r="I77" s="344">
        <v>1</v>
      </c>
      <c r="J77" s="679" t="s">
        <v>942</v>
      </c>
      <c r="K77" s="679" t="s">
        <v>855</v>
      </c>
      <c r="L77" s="679"/>
      <c r="M77" s="694">
        <v>7131</v>
      </c>
      <c r="N77" s="679"/>
      <c r="O77" s="696">
        <v>6225</v>
      </c>
      <c r="P77" s="679"/>
      <c r="Q77" s="679" t="s">
        <v>943</v>
      </c>
      <c r="R77" s="679" t="s">
        <v>944</v>
      </c>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row>
    <row r="78" spans="1:281" s="66" customFormat="1" ht="75.75" customHeight="1" x14ac:dyDescent="0.25">
      <c r="A78" s="681"/>
      <c r="B78" s="683"/>
      <c r="C78" s="683"/>
      <c r="D78" s="683"/>
      <c r="E78" s="683"/>
      <c r="F78" s="683"/>
      <c r="G78" s="684"/>
      <c r="H78" s="344" t="s">
        <v>864</v>
      </c>
      <c r="I78" s="344">
        <v>117</v>
      </c>
      <c r="J78" s="683"/>
      <c r="K78" s="683"/>
      <c r="L78" s="683"/>
      <c r="M78" s="695"/>
      <c r="N78" s="683"/>
      <c r="O78" s="697"/>
      <c r="P78" s="683"/>
      <c r="Q78" s="683"/>
      <c r="R78" s="683"/>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row>
    <row r="79" spans="1:281" ht="99" customHeight="1" x14ac:dyDescent="0.25">
      <c r="A79" s="680">
        <v>21</v>
      </c>
      <c r="B79" s="680" t="s">
        <v>59</v>
      </c>
      <c r="C79" s="679">
        <v>1</v>
      </c>
      <c r="D79" s="679">
        <v>13</v>
      </c>
      <c r="E79" s="679" t="s">
        <v>946</v>
      </c>
      <c r="F79" s="679" t="s">
        <v>947</v>
      </c>
      <c r="G79" s="680" t="s">
        <v>725</v>
      </c>
      <c r="H79" s="344" t="s">
        <v>851</v>
      </c>
      <c r="I79" s="344">
        <v>3</v>
      </c>
      <c r="J79" s="679" t="s">
        <v>948</v>
      </c>
      <c r="K79" s="679" t="s">
        <v>138</v>
      </c>
      <c r="L79" s="679"/>
      <c r="M79" s="694">
        <v>31745.31</v>
      </c>
      <c r="N79" s="679"/>
      <c r="O79" s="696">
        <v>16694.43</v>
      </c>
      <c r="P79" s="679"/>
      <c r="Q79" s="679" t="s">
        <v>949</v>
      </c>
      <c r="R79" s="679" t="s">
        <v>849</v>
      </c>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c r="IN79" s="41"/>
      <c r="IO79" s="41"/>
      <c r="IP79" s="41"/>
      <c r="IQ79" s="41"/>
      <c r="IR79" s="41"/>
      <c r="IS79" s="41"/>
      <c r="IT79" s="41"/>
      <c r="IU79" s="41"/>
      <c r="IV79" s="41"/>
      <c r="IW79" s="41"/>
      <c r="IX79" s="41"/>
      <c r="IY79" s="41"/>
      <c r="IZ79" s="41"/>
      <c r="JA79" s="41"/>
      <c r="JB79" s="41"/>
      <c r="JC79" s="41"/>
      <c r="JD79" s="41"/>
      <c r="JE79" s="41"/>
      <c r="JF79" s="41"/>
      <c r="JG79" s="41"/>
      <c r="JH79" s="41"/>
      <c r="JI79" s="41"/>
      <c r="JJ79" s="41"/>
      <c r="JK79" s="41"/>
      <c r="JL79" s="41"/>
      <c r="JM79" s="41"/>
      <c r="JN79" s="41"/>
      <c r="JO79" s="41"/>
      <c r="JP79" s="41"/>
      <c r="JQ79" s="41"/>
      <c r="JR79" s="41"/>
      <c r="JS79" s="41"/>
      <c r="JT79" s="41"/>
      <c r="JU79" s="41"/>
    </row>
    <row r="80" spans="1:281" s="3" customFormat="1" ht="17.25" customHeight="1" x14ac:dyDescent="0.25">
      <c r="A80" s="681"/>
      <c r="B80" s="681"/>
      <c r="C80" s="683"/>
      <c r="D80" s="683"/>
      <c r="E80" s="683"/>
      <c r="F80" s="683"/>
      <c r="G80" s="681"/>
      <c r="H80" s="344" t="s">
        <v>818</v>
      </c>
      <c r="I80" s="344">
        <v>387</v>
      </c>
      <c r="J80" s="683"/>
      <c r="K80" s="683"/>
      <c r="L80" s="683"/>
      <c r="M80" s="695"/>
      <c r="N80" s="683"/>
      <c r="O80" s="697"/>
      <c r="P80" s="683"/>
      <c r="Q80" s="683"/>
      <c r="R80" s="683"/>
      <c r="S80" s="14"/>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22"/>
      <c r="JN80" s="22"/>
      <c r="JO80" s="22"/>
      <c r="JP80" s="22"/>
      <c r="JQ80" s="22"/>
      <c r="JR80" s="22"/>
      <c r="JS80" s="22"/>
      <c r="JT80" s="22"/>
      <c r="JU80" s="22"/>
    </row>
    <row r="81" spans="1:281" ht="15" customHeight="1" x14ac:dyDescent="0.25">
      <c r="A81" s="681"/>
      <c r="B81" s="681"/>
      <c r="C81" s="683"/>
      <c r="D81" s="683"/>
      <c r="E81" s="683"/>
      <c r="F81" s="683"/>
      <c r="G81" s="682"/>
      <c r="H81" s="344" t="s">
        <v>950</v>
      </c>
      <c r="I81" s="344">
        <v>2</v>
      </c>
      <c r="J81" s="683"/>
      <c r="K81" s="683"/>
      <c r="L81" s="683"/>
      <c r="M81" s="695"/>
      <c r="N81" s="683"/>
      <c r="O81" s="697"/>
      <c r="P81" s="683"/>
      <c r="Q81" s="683"/>
      <c r="R81" s="683"/>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c r="IS81" s="41"/>
      <c r="IT81" s="41"/>
      <c r="IU81" s="41"/>
      <c r="IV81" s="41"/>
      <c r="IW81" s="41"/>
      <c r="IX81" s="41"/>
      <c r="IY81" s="41"/>
      <c r="IZ81" s="41"/>
      <c r="JA81" s="41"/>
      <c r="JB81" s="41"/>
      <c r="JC81" s="41"/>
      <c r="JD81" s="41"/>
      <c r="JE81" s="41"/>
      <c r="JF81" s="41"/>
      <c r="JG81" s="41"/>
      <c r="JH81" s="41"/>
      <c r="JI81" s="41"/>
      <c r="JJ81" s="41"/>
      <c r="JK81" s="41"/>
      <c r="JL81" s="41"/>
      <c r="JM81" s="41"/>
      <c r="JN81" s="41"/>
      <c r="JO81" s="41"/>
      <c r="JP81" s="41"/>
      <c r="JQ81" s="41"/>
      <c r="JR81" s="41"/>
      <c r="JS81" s="41"/>
      <c r="JT81" s="41"/>
      <c r="JU81" s="41"/>
    </row>
    <row r="82" spans="1:281" ht="72" x14ac:dyDescent="0.25">
      <c r="A82" s="681"/>
      <c r="B82" s="681"/>
      <c r="C82" s="683"/>
      <c r="D82" s="683"/>
      <c r="E82" s="683"/>
      <c r="F82" s="683"/>
      <c r="G82" s="679" t="s">
        <v>945</v>
      </c>
      <c r="H82" s="344" t="s">
        <v>847</v>
      </c>
      <c r="I82" s="344">
        <v>1</v>
      </c>
      <c r="J82" s="683"/>
      <c r="K82" s="683"/>
      <c r="L82" s="683"/>
      <c r="M82" s="695"/>
      <c r="N82" s="683"/>
      <c r="O82" s="697"/>
      <c r="P82" s="683"/>
      <c r="Q82" s="683"/>
      <c r="R82" s="683"/>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row>
    <row r="83" spans="1:281" ht="84" x14ac:dyDescent="0.25">
      <c r="A83" s="681"/>
      <c r="B83" s="681"/>
      <c r="C83" s="683"/>
      <c r="D83" s="683"/>
      <c r="E83" s="683"/>
      <c r="F83" s="683"/>
      <c r="G83" s="684"/>
      <c r="H83" s="344" t="s">
        <v>848</v>
      </c>
      <c r="I83" s="344">
        <v>128</v>
      </c>
      <c r="J83" s="683"/>
      <c r="K83" s="683"/>
      <c r="L83" s="683"/>
      <c r="M83" s="695"/>
      <c r="N83" s="683"/>
      <c r="O83" s="697"/>
      <c r="P83" s="683"/>
      <c r="Q83" s="683"/>
      <c r="R83" s="683"/>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c r="IM83" s="41"/>
      <c r="IN83" s="41"/>
      <c r="IO83" s="41"/>
      <c r="IP83" s="41"/>
      <c r="IQ83" s="41"/>
      <c r="IR83" s="41"/>
      <c r="IS83" s="41"/>
      <c r="IT83" s="41"/>
      <c r="IU83" s="41"/>
      <c r="IV83" s="41"/>
      <c r="IW83" s="41"/>
      <c r="IX83" s="41"/>
      <c r="IY83" s="41"/>
      <c r="IZ83" s="41"/>
      <c r="JA83" s="41"/>
      <c r="JB83" s="41"/>
      <c r="JC83" s="41"/>
      <c r="JD83" s="41"/>
      <c r="JE83" s="41"/>
      <c r="JF83" s="41"/>
      <c r="JG83" s="41"/>
      <c r="JH83" s="41"/>
      <c r="JI83" s="41"/>
      <c r="JJ83" s="41"/>
      <c r="JK83" s="41"/>
      <c r="JL83" s="41"/>
      <c r="JM83" s="41"/>
      <c r="JN83" s="41"/>
      <c r="JO83" s="41"/>
      <c r="JP83" s="41"/>
      <c r="JQ83" s="41"/>
      <c r="JR83" s="41"/>
      <c r="JS83" s="41"/>
      <c r="JT83" s="41"/>
      <c r="JU83" s="41"/>
    </row>
    <row r="84" spans="1:281" ht="24" x14ac:dyDescent="0.25">
      <c r="A84" s="681"/>
      <c r="B84" s="681"/>
      <c r="C84" s="683"/>
      <c r="D84" s="683"/>
      <c r="E84" s="683"/>
      <c r="F84" s="683"/>
      <c r="G84" s="680" t="s">
        <v>911</v>
      </c>
      <c r="H84" s="344" t="s">
        <v>930</v>
      </c>
      <c r="I84" s="344">
        <v>4</v>
      </c>
      <c r="J84" s="683"/>
      <c r="K84" s="683"/>
      <c r="L84" s="683"/>
      <c r="M84" s="695"/>
      <c r="N84" s="683"/>
      <c r="O84" s="697"/>
      <c r="P84" s="683"/>
      <c r="Q84" s="683"/>
      <c r="R84" s="683"/>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c r="II84" s="41"/>
      <c r="IJ84" s="41"/>
      <c r="IK84" s="41"/>
      <c r="IL84" s="41"/>
      <c r="IM84" s="41"/>
      <c r="IN84" s="41"/>
      <c r="IO84" s="41"/>
      <c r="IP84" s="41"/>
      <c r="IQ84" s="41"/>
      <c r="IR84" s="41"/>
      <c r="IS84" s="41"/>
      <c r="IT84" s="41"/>
      <c r="IU84" s="41"/>
      <c r="IV84" s="41"/>
      <c r="IW84" s="41"/>
      <c r="IX84" s="41"/>
      <c r="IY84" s="41"/>
      <c r="IZ84" s="41"/>
      <c r="JA84" s="41"/>
      <c r="JB84" s="41"/>
      <c r="JC84" s="41"/>
      <c r="JD84" s="41"/>
      <c r="JE84" s="41"/>
      <c r="JF84" s="41"/>
      <c r="JG84" s="41"/>
      <c r="JH84" s="41"/>
      <c r="JI84" s="41"/>
      <c r="JJ84" s="41"/>
      <c r="JK84" s="41"/>
      <c r="JL84" s="41"/>
      <c r="JM84" s="41"/>
      <c r="JN84" s="41"/>
      <c r="JO84" s="41"/>
      <c r="JP84" s="41"/>
      <c r="JQ84" s="41"/>
      <c r="JR84" s="41"/>
      <c r="JS84" s="41"/>
      <c r="JT84" s="41"/>
      <c r="JU84" s="41"/>
    </row>
    <row r="85" spans="1:281" ht="36" x14ac:dyDescent="0.25">
      <c r="A85" s="682"/>
      <c r="B85" s="682"/>
      <c r="C85" s="684"/>
      <c r="D85" s="684"/>
      <c r="E85" s="684"/>
      <c r="F85" s="684"/>
      <c r="G85" s="682"/>
      <c r="H85" s="344" t="s">
        <v>913</v>
      </c>
      <c r="I85" s="344" t="s">
        <v>951</v>
      </c>
      <c r="J85" s="684"/>
      <c r="K85" s="684"/>
      <c r="L85" s="684"/>
      <c r="M85" s="698"/>
      <c r="N85" s="684"/>
      <c r="O85" s="699"/>
      <c r="P85" s="684"/>
      <c r="Q85" s="684"/>
      <c r="R85" s="684"/>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c r="IT85" s="41"/>
      <c r="IU85" s="41"/>
      <c r="IV85" s="41"/>
      <c r="IW85" s="41"/>
      <c r="IX85" s="41"/>
      <c r="IY85" s="41"/>
      <c r="IZ85" s="41"/>
      <c r="JA85" s="41"/>
      <c r="JB85" s="41"/>
      <c r="JC85" s="41"/>
      <c r="JD85" s="41"/>
      <c r="JE85" s="41"/>
      <c r="JF85" s="41"/>
      <c r="JG85" s="41"/>
      <c r="JH85" s="41"/>
      <c r="JI85" s="41"/>
      <c r="JJ85" s="41"/>
      <c r="JK85" s="41"/>
      <c r="JL85" s="41"/>
      <c r="JM85" s="41"/>
      <c r="JN85" s="41"/>
      <c r="JO85" s="41"/>
      <c r="JP85" s="41"/>
      <c r="JQ85" s="41"/>
      <c r="JR85" s="41"/>
      <c r="JS85" s="41"/>
      <c r="JT85" s="41"/>
      <c r="JU85" s="41"/>
    </row>
    <row r="86" spans="1:281" ht="48" customHeight="1" x14ac:dyDescent="0.25">
      <c r="A86" s="680">
        <v>22</v>
      </c>
      <c r="B86" s="679" t="s">
        <v>59</v>
      </c>
      <c r="C86" s="679">
        <v>3</v>
      </c>
      <c r="D86" s="679">
        <v>13</v>
      </c>
      <c r="E86" s="679" t="s">
        <v>952</v>
      </c>
      <c r="F86" s="679" t="s">
        <v>953</v>
      </c>
      <c r="G86" s="679" t="s">
        <v>919</v>
      </c>
      <c r="H86" s="344" t="s">
        <v>923</v>
      </c>
      <c r="I86" s="344">
        <v>1</v>
      </c>
      <c r="J86" s="679" t="s">
        <v>954</v>
      </c>
      <c r="K86" s="679" t="s">
        <v>840</v>
      </c>
      <c r="L86" s="679"/>
      <c r="M86" s="694">
        <v>25499.98</v>
      </c>
      <c r="N86" s="679"/>
      <c r="O86" s="696">
        <v>21999.98</v>
      </c>
      <c r="P86" s="679"/>
      <c r="Q86" s="679" t="s">
        <v>955</v>
      </c>
      <c r="R86" s="679" t="s">
        <v>918</v>
      </c>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c r="IV86" s="41"/>
      <c r="IW86" s="41"/>
      <c r="IX86" s="41"/>
      <c r="IY86" s="41"/>
      <c r="IZ86" s="41"/>
      <c r="JA86" s="41"/>
      <c r="JB86" s="41"/>
      <c r="JC86" s="41"/>
      <c r="JD86" s="41"/>
      <c r="JE86" s="41"/>
      <c r="JF86" s="41"/>
      <c r="JG86" s="41"/>
      <c r="JH86" s="41"/>
      <c r="JI86" s="41"/>
      <c r="JJ86" s="41"/>
      <c r="JK86" s="41"/>
      <c r="JL86" s="41"/>
      <c r="JM86" s="41"/>
      <c r="JN86" s="41"/>
      <c r="JO86" s="41"/>
      <c r="JP86" s="41"/>
      <c r="JQ86" s="41"/>
      <c r="JR86" s="41"/>
      <c r="JS86" s="41"/>
      <c r="JT86" s="41"/>
      <c r="JU86" s="41"/>
    </row>
    <row r="87" spans="1:281" ht="72" customHeight="1" x14ac:dyDescent="0.25">
      <c r="A87" s="682"/>
      <c r="B87" s="684"/>
      <c r="C87" s="684"/>
      <c r="D87" s="684"/>
      <c r="E87" s="684"/>
      <c r="F87" s="684"/>
      <c r="G87" s="684"/>
      <c r="H87" s="344" t="s">
        <v>956</v>
      </c>
      <c r="I87" s="344">
        <v>1</v>
      </c>
      <c r="J87" s="684"/>
      <c r="K87" s="684"/>
      <c r="L87" s="684"/>
      <c r="M87" s="698"/>
      <c r="N87" s="684"/>
      <c r="O87" s="699"/>
      <c r="P87" s="684"/>
      <c r="Q87" s="684"/>
      <c r="R87" s="684"/>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c r="IW87" s="41"/>
      <c r="IX87" s="41"/>
      <c r="IY87" s="41"/>
      <c r="IZ87" s="41"/>
      <c r="JA87" s="41"/>
      <c r="JB87" s="41"/>
      <c r="JC87" s="41"/>
      <c r="JD87" s="41"/>
      <c r="JE87" s="41"/>
      <c r="JF87" s="41"/>
      <c r="JG87" s="41"/>
      <c r="JH87" s="41"/>
      <c r="JI87" s="41"/>
      <c r="JJ87" s="41"/>
      <c r="JK87" s="41"/>
      <c r="JL87" s="41"/>
      <c r="JM87" s="41"/>
      <c r="JN87" s="41"/>
      <c r="JO87" s="41"/>
      <c r="JP87" s="41"/>
      <c r="JQ87" s="41"/>
      <c r="JR87" s="41"/>
      <c r="JS87" s="41"/>
      <c r="JT87" s="41"/>
      <c r="JU87" s="41"/>
    </row>
    <row r="88" spans="1:281" ht="24" x14ac:dyDescent="0.25">
      <c r="A88" s="680">
        <v>23</v>
      </c>
      <c r="B88" s="679" t="s">
        <v>70</v>
      </c>
      <c r="C88" s="679">
        <v>1</v>
      </c>
      <c r="D88" s="679">
        <v>13</v>
      </c>
      <c r="E88" s="679" t="s">
        <v>957</v>
      </c>
      <c r="F88" s="679" t="s">
        <v>958</v>
      </c>
      <c r="G88" s="679" t="s">
        <v>860</v>
      </c>
      <c r="H88" s="344" t="s">
        <v>861</v>
      </c>
      <c r="I88" s="344">
        <v>1</v>
      </c>
      <c r="J88" s="679" t="s">
        <v>959</v>
      </c>
      <c r="K88" s="679" t="s">
        <v>824</v>
      </c>
      <c r="L88" s="679"/>
      <c r="M88" s="694">
        <v>7641.01</v>
      </c>
      <c r="N88" s="679"/>
      <c r="O88" s="696">
        <v>4110.4799999999996</v>
      </c>
      <c r="P88" s="679"/>
      <c r="Q88" s="679" t="s">
        <v>960</v>
      </c>
      <c r="R88" s="679" t="s">
        <v>961</v>
      </c>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c r="IW88" s="41"/>
      <c r="IX88" s="41"/>
      <c r="IY88" s="41"/>
      <c r="IZ88" s="41"/>
      <c r="JA88" s="41"/>
      <c r="JB88" s="41"/>
      <c r="JC88" s="41"/>
      <c r="JD88" s="41"/>
      <c r="JE88" s="41"/>
      <c r="JF88" s="41"/>
      <c r="JG88" s="41"/>
      <c r="JH88" s="41"/>
      <c r="JI88" s="41"/>
      <c r="JJ88" s="41"/>
      <c r="JK88" s="41"/>
      <c r="JL88" s="41"/>
      <c r="JM88" s="41"/>
      <c r="JN88" s="41"/>
      <c r="JO88" s="41"/>
      <c r="JP88" s="41"/>
      <c r="JQ88" s="41"/>
      <c r="JR88" s="41"/>
      <c r="JS88" s="41"/>
      <c r="JT88" s="41"/>
      <c r="JU88" s="41"/>
    </row>
    <row r="89" spans="1:281" ht="48" x14ac:dyDescent="0.25">
      <c r="A89" s="682"/>
      <c r="B89" s="684"/>
      <c r="C89" s="684"/>
      <c r="D89" s="684"/>
      <c r="E89" s="684"/>
      <c r="F89" s="684"/>
      <c r="G89" s="684"/>
      <c r="H89" s="344" t="s">
        <v>864</v>
      </c>
      <c r="I89" s="344">
        <v>470</v>
      </c>
      <c r="J89" s="684"/>
      <c r="K89" s="684"/>
      <c r="L89" s="684"/>
      <c r="M89" s="698"/>
      <c r="N89" s="684"/>
      <c r="O89" s="699"/>
      <c r="P89" s="684"/>
      <c r="Q89" s="684"/>
      <c r="R89" s="684"/>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c r="IW89" s="41"/>
      <c r="IX89" s="41"/>
      <c r="IY89" s="41"/>
      <c r="IZ89" s="41"/>
      <c r="JA89" s="41"/>
      <c r="JB89" s="41"/>
      <c r="JC89" s="41"/>
      <c r="JD89" s="41"/>
      <c r="JE89" s="41"/>
      <c r="JF89" s="41"/>
      <c r="JG89" s="41"/>
      <c r="JH89" s="41"/>
      <c r="JI89" s="41"/>
      <c r="JJ89" s="41"/>
      <c r="JK89" s="41"/>
      <c r="JL89" s="41"/>
      <c r="JM89" s="41"/>
      <c r="JN89" s="41"/>
      <c r="JO89" s="41"/>
      <c r="JP89" s="41"/>
      <c r="JQ89" s="41"/>
      <c r="JR89" s="41"/>
      <c r="JS89" s="41"/>
      <c r="JT89" s="41"/>
      <c r="JU89" s="41"/>
    </row>
    <row r="90" spans="1:281" ht="96" x14ac:dyDescent="0.25">
      <c r="A90" s="343">
        <v>24</v>
      </c>
      <c r="B90" s="344" t="s">
        <v>70</v>
      </c>
      <c r="C90" s="344">
        <v>1</v>
      </c>
      <c r="D90" s="344">
        <v>13</v>
      </c>
      <c r="E90" s="344" t="s">
        <v>962</v>
      </c>
      <c r="F90" s="344" t="s">
        <v>963</v>
      </c>
      <c r="G90" s="344" t="s">
        <v>839</v>
      </c>
      <c r="H90" s="344" t="s">
        <v>1263</v>
      </c>
      <c r="I90" s="344">
        <v>1</v>
      </c>
      <c r="J90" s="344" t="s">
        <v>964</v>
      </c>
      <c r="K90" s="344" t="s">
        <v>852</v>
      </c>
      <c r="L90" s="344"/>
      <c r="M90" s="350">
        <v>18900</v>
      </c>
      <c r="N90" s="344"/>
      <c r="O90" s="351">
        <v>16000</v>
      </c>
      <c r="P90" s="344"/>
      <c r="Q90" s="344" t="s">
        <v>965</v>
      </c>
      <c r="R90" s="344" t="s">
        <v>966</v>
      </c>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c r="IT90" s="41"/>
      <c r="IU90" s="41"/>
      <c r="IV90" s="41"/>
      <c r="IW90" s="41"/>
      <c r="IX90" s="41"/>
      <c r="IY90" s="41"/>
      <c r="IZ90" s="41"/>
      <c r="JA90" s="41"/>
      <c r="JB90" s="41"/>
      <c r="JC90" s="41"/>
      <c r="JD90" s="41"/>
      <c r="JE90" s="41"/>
      <c r="JF90" s="41"/>
      <c r="JG90" s="41"/>
      <c r="JH90" s="41"/>
      <c r="JI90" s="41"/>
      <c r="JJ90" s="41"/>
      <c r="JK90" s="41"/>
      <c r="JL90" s="41"/>
      <c r="JM90" s="41"/>
      <c r="JN90" s="41"/>
      <c r="JO90" s="41"/>
      <c r="JP90" s="41"/>
      <c r="JQ90" s="41"/>
      <c r="JR90" s="41"/>
      <c r="JS90" s="41"/>
      <c r="JT90" s="41"/>
      <c r="JU90" s="41"/>
    </row>
    <row r="91" spans="1:281" ht="55.5" customHeight="1" x14ac:dyDescent="0.25">
      <c r="A91" s="679">
        <v>25</v>
      </c>
      <c r="B91" s="679" t="s">
        <v>59</v>
      </c>
      <c r="C91" s="679">
        <v>1</v>
      </c>
      <c r="D91" s="679">
        <v>6</v>
      </c>
      <c r="E91" s="679" t="s">
        <v>2581</v>
      </c>
      <c r="F91" s="675" t="s">
        <v>2582</v>
      </c>
      <c r="G91" s="675" t="s">
        <v>613</v>
      </c>
      <c r="H91" s="341" t="s">
        <v>813</v>
      </c>
      <c r="I91" s="342" t="s">
        <v>215</v>
      </c>
      <c r="J91" s="718" t="s">
        <v>2583</v>
      </c>
      <c r="K91" s="675"/>
      <c r="L91" s="675" t="s">
        <v>138</v>
      </c>
      <c r="M91" s="676"/>
      <c r="N91" s="713">
        <v>40550</v>
      </c>
      <c r="O91" s="677"/>
      <c r="P91" s="713">
        <v>40550</v>
      </c>
      <c r="Q91" s="678" t="s">
        <v>2584</v>
      </c>
      <c r="R91" s="675" t="s">
        <v>2585</v>
      </c>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c r="IS91" s="41"/>
      <c r="IT91" s="41"/>
      <c r="IU91" s="41"/>
      <c r="IV91" s="41"/>
      <c r="IW91" s="41"/>
      <c r="IX91" s="41"/>
      <c r="IY91" s="41"/>
      <c r="IZ91" s="41"/>
      <c r="JA91" s="41"/>
      <c r="JB91" s="41"/>
      <c r="JC91" s="41"/>
      <c r="JD91" s="41"/>
      <c r="JE91" s="41"/>
      <c r="JF91" s="41"/>
      <c r="JG91" s="41"/>
      <c r="JH91" s="41"/>
      <c r="JI91" s="41"/>
      <c r="JJ91" s="41"/>
      <c r="JK91" s="41"/>
      <c r="JL91" s="41"/>
      <c r="JM91" s="41"/>
      <c r="JN91" s="41"/>
      <c r="JO91" s="41"/>
      <c r="JP91" s="41"/>
      <c r="JQ91" s="41"/>
      <c r="JR91" s="41"/>
      <c r="JS91" s="41"/>
      <c r="JT91" s="41"/>
      <c r="JU91" s="41"/>
    </row>
    <row r="92" spans="1:281" ht="36.75" customHeight="1" x14ac:dyDescent="0.25">
      <c r="A92" s="683"/>
      <c r="B92" s="683"/>
      <c r="C92" s="683"/>
      <c r="D92" s="683"/>
      <c r="E92" s="683"/>
      <c r="F92" s="675"/>
      <c r="G92" s="675"/>
      <c r="H92" s="341" t="s">
        <v>818</v>
      </c>
      <c r="I92" s="342" t="s">
        <v>1734</v>
      </c>
      <c r="J92" s="723"/>
      <c r="K92" s="675"/>
      <c r="L92" s="675"/>
      <c r="M92" s="676"/>
      <c r="N92" s="713"/>
      <c r="O92" s="677"/>
      <c r="P92" s="713"/>
      <c r="Q92" s="678"/>
      <c r="R92" s="675"/>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c r="IT92" s="41"/>
      <c r="IU92" s="41"/>
      <c r="IV92" s="41"/>
      <c r="IW92" s="41"/>
      <c r="IX92" s="41"/>
      <c r="IY92" s="41"/>
      <c r="IZ92" s="41"/>
      <c r="JA92" s="41"/>
      <c r="JB92" s="41"/>
      <c r="JC92" s="41"/>
      <c r="JD92" s="41"/>
      <c r="JE92" s="41"/>
      <c r="JF92" s="41"/>
      <c r="JG92" s="41"/>
      <c r="JH92" s="41"/>
      <c r="JI92" s="41"/>
      <c r="JJ92" s="41"/>
      <c r="JK92" s="41"/>
      <c r="JL92" s="41"/>
      <c r="JM92" s="41"/>
      <c r="JN92" s="41"/>
      <c r="JO92" s="41"/>
      <c r="JP92" s="41"/>
      <c r="JQ92" s="41"/>
      <c r="JR92" s="41"/>
    </row>
    <row r="93" spans="1:281" ht="24" x14ac:dyDescent="0.25">
      <c r="A93" s="684"/>
      <c r="B93" s="684"/>
      <c r="C93" s="684"/>
      <c r="D93" s="684"/>
      <c r="E93" s="684"/>
      <c r="F93" s="675"/>
      <c r="G93" s="675"/>
      <c r="H93" s="341" t="s">
        <v>820</v>
      </c>
      <c r="I93" s="342" t="s">
        <v>850</v>
      </c>
      <c r="J93" s="719"/>
      <c r="K93" s="675"/>
      <c r="L93" s="675"/>
      <c r="M93" s="676"/>
      <c r="N93" s="713"/>
      <c r="O93" s="677"/>
      <c r="P93" s="713"/>
      <c r="Q93" s="678"/>
      <c r="R93" s="675"/>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c r="IL93" s="41"/>
      <c r="IM93" s="41"/>
      <c r="IN93" s="41"/>
      <c r="IO93" s="41"/>
      <c r="IP93" s="41"/>
      <c r="IQ93" s="41"/>
      <c r="IR93" s="41"/>
      <c r="IS93" s="41"/>
      <c r="IT93" s="41"/>
      <c r="IU93" s="41"/>
      <c r="IV93" s="41"/>
      <c r="IW93" s="41"/>
      <c r="IX93" s="41"/>
      <c r="IY93" s="41"/>
      <c r="IZ93" s="41"/>
      <c r="JA93" s="41"/>
      <c r="JB93" s="41"/>
      <c r="JC93" s="41"/>
      <c r="JD93" s="41"/>
      <c r="JE93" s="41"/>
      <c r="JF93" s="41"/>
      <c r="JG93" s="41"/>
      <c r="JH93" s="41"/>
      <c r="JI93" s="41"/>
      <c r="JJ93" s="41"/>
      <c r="JK93" s="41"/>
      <c r="JL93" s="41"/>
      <c r="JM93" s="41"/>
      <c r="JN93" s="41"/>
      <c r="JO93" s="41"/>
      <c r="JP93" s="41"/>
      <c r="JQ93" s="41"/>
      <c r="JR93" s="41"/>
    </row>
    <row r="94" spans="1:281" ht="36" x14ac:dyDescent="0.25">
      <c r="A94" s="675">
        <v>26</v>
      </c>
      <c r="B94" s="675" t="s">
        <v>59</v>
      </c>
      <c r="C94" s="675">
        <v>1</v>
      </c>
      <c r="D94" s="675">
        <v>6</v>
      </c>
      <c r="E94" s="675" t="s">
        <v>2586</v>
      </c>
      <c r="F94" s="675" t="s">
        <v>2587</v>
      </c>
      <c r="G94" s="675" t="s">
        <v>725</v>
      </c>
      <c r="H94" s="344" t="s">
        <v>851</v>
      </c>
      <c r="I94" s="344">
        <v>2</v>
      </c>
      <c r="J94" s="679" t="s">
        <v>3401</v>
      </c>
      <c r="K94" s="679"/>
      <c r="L94" s="679" t="s">
        <v>840</v>
      </c>
      <c r="M94" s="694"/>
      <c r="N94" s="696">
        <v>41741.870000000003</v>
      </c>
      <c r="O94" s="696"/>
      <c r="P94" s="696">
        <v>23076.6</v>
      </c>
      <c r="Q94" s="691" t="s">
        <v>2588</v>
      </c>
      <c r="R94" s="675" t="s">
        <v>2589</v>
      </c>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c r="IT94" s="41"/>
      <c r="IU94" s="41"/>
      <c r="IV94" s="41"/>
      <c r="IW94" s="41"/>
      <c r="IX94" s="41"/>
      <c r="IY94" s="41"/>
      <c r="IZ94" s="41"/>
      <c r="JA94" s="41"/>
      <c r="JB94" s="41"/>
      <c r="JC94" s="41"/>
      <c r="JD94" s="41"/>
      <c r="JE94" s="41"/>
      <c r="JF94" s="41"/>
      <c r="JG94" s="41"/>
      <c r="JH94" s="41"/>
      <c r="JI94" s="41"/>
      <c r="JJ94" s="41"/>
      <c r="JK94" s="41"/>
      <c r="JL94" s="41"/>
      <c r="JM94" s="41"/>
      <c r="JN94" s="41"/>
      <c r="JO94" s="41"/>
      <c r="JP94" s="41"/>
      <c r="JQ94" s="41"/>
      <c r="JR94" s="41"/>
      <c r="JS94" s="41"/>
      <c r="JT94" s="41"/>
      <c r="JU94" s="41"/>
    </row>
    <row r="95" spans="1:281" x14ac:dyDescent="0.25">
      <c r="A95" s="675"/>
      <c r="B95" s="675"/>
      <c r="C95" s="675"/>
      <c r="D95" s="675"/>
      <c r="E95" s="675"/>
      <c r="F95" s="675"/>
      <c r="G95" s="675"/>
      <c r="H95" s="344" t="s">
        <v>818</v>
      </c>
      <c r="I95" s="344">
        <v>15</v>
      </c>
      <c r="J95" s="683"/>
      <c r="K95" s="683"/>
      <c r="L95" s="683"/>
      <c r="M95" s="695"/>
      <c r="N95" s="697"/>
      <c r="O95" s="697"/>
      <c r="P95" s="697"/>
      <c r="Q95" s="692"/>
      <c r="R95" s="675"/>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c r="IL95" s="41"/>
      <c r="IM95" s="41"/>
      <c r="IN95" s="41"/>
      <c r="IO95" s="41"/>
      <c r="IP95" s="41"/>
      <c r="IQ95" s="41"/>
      <c r="IR95" s="41"/>
      <c r="IS95" s="41"/>
      <c r="IT95" s="41"/>
      <c r="IU95" s="41"/>
      <c r="IV95" s="41"/>
      <c r="IW95" s="41"/>
      <c r="IX95" s="41"/>
      <c r="IY95" s="41"/>
      <c r="IZ95" s="41"/>
      <c r="JA95" s="41"/>
      <c r="JB95" s="41"/>
      <c r="JC95" s="41"/>
      <c r="JD95" s="41"/>
      <c r="JE95" s="41"/>
      <c r="JF95" s="41"/>
      <c r="JG95" s="41"/>
      <c r="JH95" s="41"/>
      <c r="JI95" s="41"/>
      <c r="JJ95" s="41"/>
      <c r="JK95" s="41"/>
      <c r="JL95" s="41"/>
      <c r="JM95" s="41"/>
      <c r="JN95" s="41"/>
      <c r="JO95" s="41"/>
      <c r="JP95" s="41"/>
      <c r="JQ95" s="41"/>
      <c r="JR95" s="41"/>
      <c r="JS95" s="41"/>
      <c r="JT95" s="41"/>
      <c r="JU95" s="41"/>
    </row>
    <row r="96" spans="1:281" ht="24" x14ac:dyDescent="0.25">
      <c r="A96" s="675"/>
      <c r="B96" s="675"/>
      <c r="C96" s="675"/>
      <c r="D96" s="675"/>
      <c r="E96" s="675"/>
      <c r="F96" s="675"/>
      <c r="G96" s="675"/>
      <c r="H96" s="344" t="s">
        <v>2590</v>
      </c>
      <c r="I96" s="344" t="s">
        <v>2591</v>
      </c>
      <c r="J96" s="683"/>
      <c r="K96" s="683"/>
      <c r="L96" s="683"/>
      <c r="M96" s="695"/>
      <c r="N96" s="697"/>
      <c r="O96" s="697"/>
      <c r="P96" s="697"/>
      <c r="Q96" s="692"/>
      <c r="R96" s="675"/>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c r="IS96" s="41"/>
      <c r="IT96" s="41"/>
      <c r="IU96" s="41"/>
      <c r="IV96" s="41"/>
      <c r="IW96" s="41"/>
      <c r="IX96" s="41"/>
      <c r="IY96" s="41"/>
      <c r="IZ96" s="41"/>
      <c r="JA96" s="41"/>
      <c r="JB96" s="41"/>
      <c r="JC96" s="41"/>
      <c r="JD96" s="41"/>
      <c r="JE96" s="41"/>
      <c r="JF96" s="41"/>
      <c r="JG96" s="41"/>
      <c r="JH96" s="41"/>
      <c r="JI96" s="41"/>
      <c r="JJ96" s="41"/>
      <c r="JK96" s="41"/>
      <c r="JL96" s="41"/>
      <c r="JM96" s="41"/>
      <c r="JN96" s="41"/>
      <c r="JO96" s="41"/>
      <c r="JP96" s="41"/>
      <c r="JQ96" s="41"/>
      <c r="JR96" s="41"/>
      <c r="JS96" s="41"/>
      <c r="JT96" s="41"/>
      <c r="JU96" s="41"/>
    </row>
    <row r="97" spans="1:281" ht="24" x14ac:dyDescent="0.25">
      <c r="A97" s="675"/>
      <c r="B97" s="675"/>
      <c r="C97" s="675"/>
      <c r="D97" s="675"/>
      <c r="E97" s="675"/>
      <c r="F97" s="675"/>
      <c r="G97" s="675"/>
      <c r="H97" s="344" t="s">
        <v>950</v>
      </c>
      <c r="I97" s="344" t="s">
        <v>2591</v>
      </c>
      <c r="J97" s="683"/>
      <c r="K97" s="683"/>
      <c r="L97" s="683"/>
      <c r="M97" s="695"/>
      <c r="N97" s="697"/>
      <c r="O97" s="697"/>
      <c r="P97" s="697"/>
      <c r="Q97" s="692"/>
      <c r="R97" s="675"/>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c r="IP97" s="41"/>
      <c r="IQ97" s="41"/>
      <c r="IR97" s="41"/>
      <c r="IS97" s="41"/>
      <c r="IT97" s="41"/>
      <c r="IU97" s="41"/>
      <c r="IV97" s="41"/>
      <c r="IW97" s="41"/>
      <c r="IX97" s="41"/>
      <c r="IY97" s="41"/>
      <c r="IZ97" s="41"/>
      <c r="JA97" s="41"/>
      <c r="JB97" s="41"/>
      <c r="JC97" s="41"/>
      <c r="JD97" s="41"/>
      <c r="JE97" s="41"/>
      <c r="JF97" s="41"/>
      <c r="JG97" s="41"/>
      <c r="JH97" s="41"/>
      <c r="JI97" s="41"/>
      <c r="JJ97" s="41"/>
      <c r="JK97" s="41"/>
      <c r="JL97" s="41"/>
      <c r="JM97" s="41"/>
      <c r="JN97" s="41"/>
      <c r="JO97" s="41"/>
      <c r="JP97" s="41"/>
      <c r="JQ97" s="41"/>
      <c r="JR97" s="41"/>
      <c r="JS97" s="41"/>
      <c r="JT97" s="41"/>
      <c r="JU97" s="41"/>
    </row>
    <row r="98" spans="1:281" ht="24" x14ac:dyDescent="0.25">
      <c r="A98" s="675"/>
      <c r="B98" s="675"/>
      <c r="C98" s="675"/>
      <c r="D98" s="675"/>
      <c r="E98" s="675"/>
      <c r="F98" s="675"/>
      <c r="G98" s="709" t="s">
        <v>860</v>
      </c>
      <c r="H98" s="344" t="s">
        <v>2592</v>
      </c>
      <c r="I98" s="344">
        <v>2</v>
      </c>
      <c r="J98" s="683"/>
      <c r="K98" s="683"/>
      <c r="L98" s="683"/>
      <c r="M98" s="695"/>
      <c r="N98" s="697"/>
      <c r="O98" s="697"/>
      <c r="P98" s="697"/>
      <c r="Q98" s="692"/>
      <c r="R98" s="675"/>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c r="IN98" s="41"/>
      <c r="IO98" s="41"/>
      <c r="IP98" s="41"/>
      <c r="IQ98" s="41"/>
      <c r="IR98" s="41"/>
      <c r="IS98" s="41"/>
      <c r="IT98" s="41"/>
      <c r="IU98" s="41"/>
      <c r="IV98" s="41"/>
      <c r="IW98" s="41"/>
      <c r="IX98" s="41"/>
      <c r="IY98" s="41"/>
      <c r="IZ98" s="41"/>
      <c r="JA98" s="41"/>
      <c r="JB98" s="41"/>
      <c r="JC98" s="41"/>
      <c r="JD98" s="41"/>
      <c r="JE98" s="41"/>
      <c r="JF98" s="41"/>
      <c r="JG98" s="41"/>
      <c r="JH98" s="41"/>
      <c r="JI98" s="41"/>
      <c r="JJ98" s="41"/>
      <c r="JK98" s="41"/>
      <c r="JL98" s="41"/>
      <c r="JM98" s="41"/>
      <c r="JN98" s="41"/>
      <c r="JO98" s="41"/>
      <c r="JP98" s="41"/>
      <c r="JQ98" s="41"/>
      <c r="JR98" s="41"/>
      <c r="JS98" s="41"/>
      <c r="JT98" s="41"/>
      <c r="JU98" s="41"/>
    </row>
    <row r="99" spans="1:281" ht="48" x14ac:dyDescent="0.25">
      <c r="A99" s="675"/>
      <c r="B99" s="675"/>
      <c r="C99" s="675"/>
      <c r="D99" s="675"/>
      <c r="E99" s="675"/>
      <c r="F99" s="675"/>
      <c r="G99" s="709"/>
      <c r="H99" s="344" t="s">
        <v>2593</v>
      </c>
      <c r="I99" s="344" t="s">
        <v>2594</v>
      </c>
      <c r="J99" s="683"/>
      <c r="K99" s="683"/>
      <c r="L99" s="683"/>
      <c r="M99" s="695"/>
      <c r="N99" s="697"/>
      <c r="O99" s="697"/>
      <c r="P99" s="697"/>
      <c r="Q99" s="692"/>
      <c r="R99" s="675"/>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c r="IN99" s="41"/>
      <c r="IO99" s="41"/>
      <c r="IP99" s="41"/>
      <c r="IQ99" s="41"/>
      <c r="IR99" s="41"/>
      <c r="IS99" s="41"/>
      <c r="IT99" s="41"/>
      <c r="IU99" s="41"/>
      <c r="IV99" s="41"/>
      <c r="IW99" s="41"/>
      <c r="IX99" s="41"/>
      <c r="IY99" s="41"/>
      <c r="IZ99" s="41"/>
      <c r="JA99" s="41"/>
      <c r="JB99" s="41"/>
      <c r="JC99" s="41"/>
      <c r="JD99" s="41"/>
      <c r="JE99" s="41"/>
      <c r="JF99" s="41"/>
      <c r="JG99" s="41"/>
      <c r="JH99" s="41"/>
      <c r="JI99" s="41"/>
      <c r="JJ99" s="41"/>
      <c r="JK99" s="41"/>
      <c r="JL99" s="41"/>
      <c r="JM99" s="41"/>
      <c r="JN99" s="41"/>
      <c r="JO99" s="41"/>
      <c r="JP99" s="41"/>
      <c r="JQ99" s="41"/>
      <c r="JR99" s="41"/>
      <c r="JS99" s="41"/>
      <c r="JT99" s="41"/>
      <c r="JU99" s="41"/>
    </row>
    <row r="100" spans="1:281" ht="24" x14ac:dyDescent="0.25">
      <c r="A100" s="675"/>
      <c r="B100" s="675"/>
      <c r="C100" s="675"/>
      <c r="D100" s="675"/>
      <c r="E100" s="675"/>
      <c r="F100" s="675"/>
      <c r="G100" s="709" t="s">
        <v>911</v>
      </c>
      <c r="H100" s="344" t="s">
        <v>930</v>
      </c>
      <c r="I100" s="344">
        <v>6</v>
      </c>
      <c r="J100" s="683"/>
      <c r="K100" s="683"/>
      <c r="L100" s="683"/>
      <c r="M100" s="695"/>
      <c r="N100" s="697"/>
      <c r="O100" s="697"/>
      <c r="P100" s="697"/>
      <c r="Q100" s="692"/>
      <c r="R100" s="675"/>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c r="II100" s="41"/>
      <c r="IJ100" s="41"/>
      <c r="IK100" s="41"/>
      <c r="IL100" s="41"/>
      <c r="IM100" s="41"/>
      <c r="IN100" s="41"/>
      <c r="IO100" s="41"/>
      <c r="IP100" s="41"/>
      <c r="IQ100" s="41"/>
      <c r="IR100" s="41"/>
      <c r="IS100" s="41"/>
      <c r="IT100" s="41"/>
      <c r="IU100" s="41"/>
      <c r="IV100" s="41"/>
      <c r="IW100" s="41"/>
      <c r="IX100" s="41"/>
      <c r="IY100" s="41"/>
      <c r="IZ100" s="41"/>
      <c r="JA100" s="41"/>
      <c r="JB100" s="41"/>
      <c r="JC100" s="41"/>
      <c r="JD100" s="41"/>
      <c r="JE100" s="41"/>
      <c r="JF100" s="41"/>
      <c r="JG100" s="41"/>
      <c r="JH100" s="41"/>
      <c r="JI100" s="41"/>
      <c r="JJ100" s="41"/>
      <c r="JK100" s="41"/>
      <c r="JL100" s="41"/>
      <c r="JM100" s="41"/>
      <c r="JN100" s="41"/>
      <c r="JO100" s="41"/>
      <c r="JP100" s="41"/>
      <c r="JQ100" s="41"/>
      <c r="JR100" s="41"/>
      <c r="JS100" s="41"/>
      <c r="JT100" s="41"/>
      <c r="JU100" s="41"/>
    </row>
    <row r="101" spans="1:281" ht="24" x14ac:dyDescent="0.25">
      <c r="A101" s="675"/>
      <c r="B101" s="675"/>
      <c r="C101" s="675"/>
      <c r="D101" s="675"/>
      <c r="E101" s="675"/>
      <c r="F101" s="675"/>
      <c r="G101" s="709"/>
      <c r="H101" s="344" t="s">
        <v>2595</v>
      </c>
      <c r="I101" s="344">
        <v>102</v>
      </c>
      <c r="J101" s="684"/>
      <c r="K101" s="684"/>
      <c r="L101" s="684"/>
      <c r="M101" s="698"/>
      <c r="N101" s="699"/>
      <c r="O101" s="699"/>
      <c r="P101" s="699"/>
      <c r="Q101" s="693"/>
      <c r="R101" s="675"/>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41"/>
      <c r="II101" s="41"/>
      <c r="IJ101" s="41"/>
      <c r="IK101" s="41"/>
      <c r="IL101" s="41"/>
      <c r="IM101" s="41"/>
      <c r="IN101" s="41"/>
      <c r="IO101" s="41"/>
      <c r="IP101" s="41"/>
      <c r="IQ101" s="41"/>
      <c r="IR101" s="41"/>
      <c r="IS101" s="41"/>
      <c r="IT101" s="41"/>
      <c r="IU101" s="41"/>
      <c r="IV101" s="41"/>
      <c r="IW101" s="41"/>
      <c r="IX101" s="41"/>
      <c r="IY101" s="41"/>
      <c r="IZ101" s="41"/>
      <c r="JA101" s="41"/>
      <c r="JB101" s="41"/>
      <c r="JC101" s="41"/>
      <c r="JD101" s="41"/>
      <c r="JE101" s="41"/>
      <c r="JF101" s="41"/>
      <c r="JG101" s="41"/>
      <c r="JH101" s="41"/>
      <c r="JI101" s="41"/>
      <c r="JJ101" s="41"/>
      <c r="JK101" s="41"/>
      <c r="JL101" s="41"/>
      <c r="JM101" s="41"/>
      <c r="JN101" s="41"/>
      <c r="JO101" s="41"/>
      <c r="JP101" s="41"/>
      <c r="JQ101" s="41"/>
      <c r="JR101" s="41"/>
      <c r="JS101" s="41"/>
      <c r="JT101" s="41"/>
      <c r="JU101" s="41"/>
    </row>
    <row r="102" spans="1:281" ht="36" x14ac:dyDescent="0.25">
      <c r="A102" s="679">
        <v>27</v>
      </c>
      <c r="B102" s="679" t="s">
        <v>55</v>
      </c>
      <c r="C102" s="679">
        <v>1</v>
      </c>
      <c r="D102" s="679">
        <v>6</v>
      </c>
      <c r="E102" s="679" t="s">
        <v>2596</v>
      </c>
      <c r="F102" s="679" t="s">
        <v>3402</v>
      </c>
      <c r="G102" s="679" t="s">
        <v>725</v>
      </c>
      <c r="H102" s="344" t="s">
        <v>851</v>
      </c>
      <c r="I102" s="344">
        <v>4</v>
      </c>
      <c r="J102" s="679" t="s">
        <v>2597</v>
      </c>
      <c r="K102" s="679"/>
      <c r="L102" s="704" t="s">
        <v>824</v>
      </c>
      <c r="M102" s="694"/>
      <c r="N102" s="696">
        <v>36841.9</v>
      </c>
      <c r="O102" s="696"/>
      <c r="P102" s="696">
        <v>36567.4</v>
      </c>
      <c r="Q102" s="691" t="s">
        <v>906</v>
      </c>
      <c r="R102" s="675" t="s">
        <v>907</v>
      </c>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c r="IL102" s="41"/>
      <c r="IM102" s="41"/>
      <c r="IN102" s="41"/>
      <c r="IO102" s="41"/>
      <c r="IP102" s="41"/>
      <c r="IQ102" s="41"/>
      <c r="IR102" s="41"/>
      <c r="IS102" s="41"/>
      <c r="IT102" s="41"/>
      <c r="IU102" s="41"/>
      <c r="IV102" s="41"/>
      <c r="IW102" s="41"/>
      <c r="IX102" s="41"/>
      <c r="IY102" s="41"/>
      <c r="IZ102" s="41"/>
      <c r="JA102" s="41"/>
      <c r="JB102" s="41"/>
      <c r="JC102" s="41"/>
      <c r="JD102" s="41"/>
      <c r="JE102" s="41"/>
      <c r="JF102" s="41"/>
      <c r="JG102" s="41"/>
      <c r="JH102" s="41"/>
      <c r="JI102" s="41"/>
      <c r="JJ102" s="41"/>
      <c r="JK102" s="41"/>
      <c r="JL102" s="41"/>
      <c r="JM102" s="41"/>
      <c r="JN102" s="41"/>
      <c r="JO102" s="41"/>
      <c r="JP102" s="41"/>
      <c r="JQ102" s="41"/>
      <c r="JR102" s="41"/>
      <c r="JS102" s="41"/>
      <c r="JT102" s="41"/>
      <c r="JU102" s="41"/>
    </row>
    <row r="103" spans="1:281" x14ac:dyDescent="0.25">
      <c r="A103" s="683"/>
      <c r="B103" s="683"/>
      <c r="C103" s="683"/>
      <c r="D103" s="683"/>
      <c r="E103" s="683"/>
      <c r="F103" s="683"/>
      <c r="G103" s="683"/>
      <c r="H103" s="344" t="s">
        <v>818</v>
      </c>
      <c r="I103" s="344">
        <v>200</v>
      </c>
      <c r="J103" s="683"/>
      <c r="K103" s="683"/>
      <c r="L103" s="705"/>
      <c r="M103" s="695"/>
      <c r="N103" s="697"/>
      <c r="O103" s="697"/>
      <c r="P103" s="697"/>
      <c r="Q103" s="692"/>
      <c r="R103" s="675"/>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c r="EU103" s="41"/>
      <c r="EV103" s="41"/>
      <c r="EW103" s="41"/>
      <c r="EX103" s="41"/>
      <c r="EY103" s="41"/>
      <c r="EZ103" s="41"/>
      <c r="FA103" s="41"/>
      <c r="FB103" s="41"/>
      <c r="FC103" s="41"/>
      <c r="FD103" s="41"/>
      <c r="FE103" s="41"/>
      <c r="FF103" s="41"/>
      <c r="FG103" s="41"/>
      <c r="FH103" s="41"/>
      <c r="FI103" s="41"/>
      <c r="FJ103" s="41"/>
      <c r="FK103" s="41"/>
      <c r="FL103" s="41"/>
      <c r="FM103" s="41"/>
      <c r="FN103" s="41"/>
      <c r="FO103" s="41"/>
      <c r="FP103" s="41"/>
      <c r="FQ103" s="41"/>
      <c r="FR103" s="41"/>
      <c r="FS103" s="41"/>
      <c r="FT103" s="41"/>
      <c r="FU103" s="41"/>
      <c r="FV103" s="41"/>
      <c r="FW103" s="41"/>
      <c r="FX103" s="41"/>
      <c r="FY103" s="41"/>
      <c r="FZ103" s="41"/>
      <c r="GA103" s="41"/>
      <c r="GB103" s="41"/>
      <c r="GC103" s="41"/>
      <c r="GD103" s="41"/>
      <c r="GE103" s="41"/>
      <c r="GF103" s="41"/>
      <c r="GG103" s="41"/>
      <c r="GH103" s="41"/>
      <c r="GI103" s="41"/>
      <c r="GJ103" s="41"/>
      <c r="GK103" s="41"/>
      <c r="GL103" s="41"/>
      <c r="GM103" s="41"/>
      <c r="GN103" s="41"/>
      <c r="GO103" s="41"/>
      <c r="GP103" s="41"/>
      <c r="GQ103" s="41"/>
      <c r="GR103" s="41"/>
      <c r="GS103" s="41"/>
      <c r="GT103" s="41"/>
      <c r="GU103" s="41"/>
      <c r="GV103" s="41"/>
      <c r="GW103" s="41"/>
      <c r="GX103" s="41"/>
      <c r="GY103" s="41"/>
      <c r="GZ103" s="41"/>
      <c r="HA103" s="41"/>
      <c r="HB103" s="41"/>
      <c r="HC103" s="41"/>
      <c r="HD103" s="41"/>
      <c r="HE103" s="41"/>
      <c r="HF103" s="41"/>
      <c r="HG103" s="41"/>
      <c r="HH103" s="41"/>
      <c r="HI103" s="41"/>
      <c r="HJ103" s="41"/>
      <c r="HK103" s="41"/>
      <c r="HL103" s="41"/>
      <c r="HM103" s="41"/>
      <c r="HN103" s="41"/>
      <c r="HO103" s="41"/>
      <c r="HP103" s="41"/>
      <c r="HQ103" s="41"/>
      <c r="HR103" s="41"/>
      <c r="HS103" s="41"/>
      <c r="HT103" s="41"/>
      <c r="HU103" s="41"/>
      <c r="HV103" s="41"/>
      <c r="HW103" s="41"/>
      <c r="HX103" s="41"/>
      <c r="HY103" s="41"/>
      <c r="HZ103" s="41"/>
      <c r="IA103" s="41"/>
      <c r="IB103" s="41"/>
      <c r="IC103" s="41"/>
      <c r="ID103" s="41"/>
      <c r="IE103" s="41"/>
      <c r="IF103" s="41"/>
      <c r="IG103" s="41"/>
      <c r="IH103" s="41"/>
      <c r="II103" s="41"/>
      <c r="IJ103" s="41"/>
      <c r="IK103" s="41"/>
      <c r="IL103" s="41"/>
      <c r="IM103" s="41"/>
      <c r="IN103" s="41"/>
      <c r="IO103" s="41"/>
      <c r="IP103" s="41"/>
      <c r="IQ103" s="41"/>
      <c r="IR103" s="41"/>
      <c r="IS103" s="41"/>
      <c r="IT103" s="41"/>
      <c r="IU103" s="41"/>
      <c r="IV103" s="41"/>
      <c r="IW103" s="41"/>
      <c r="IX103" s="41"/>
      <c r="IY103" s="41"/>
      <c r="IZ103" s="41"/>
      <c r="JA103" s="41"/>
      <c r="JB103" s="41"/>
      <c r="JC103" s="41"/>
      <c r="JD103" s="41"/>
      <c r="JE103" s="41"/>
      <c r="JF103" s="41"/>
      <c r="JG103" s="41"/>
      <c r="JH103" s="41"/>
      <c r="JI103" s="41"/>
      <c r="JJ103" s="41"/>
      <c r="JK103" s="41"/>
      <c r="JL103" s="41"/>
      <c r="JM103" s="41"/>
      <c r="JN103" s="41"/>
      <c r="JO103" s="41"/>
      <c r="JP103" s="41"/>
      <c r="JQ103" s="41"/>
      <c r="JR103" s="41"/>
      <c r="JS103" s="41"/>
      <c r="JT103" s="41"/>
      <c r="JU103" s="41"/>
    </row>
    <row r="104" spans="1:281" ht="24" x14ac:dyDescent="0.25">
      <c r="A104" s="683"/>
      <c r="B104" s="683"/>
      <c r="C104" s="683"/>
      <c r="D104" s="683"/>
      <c r="E104" s="683"/>
      <c r="F104" s="683"/>
      <c r="G104" s="683"/>
      <c r="H104" s="344" t="s">
        <v>2590</v>
      </c>
      <c r="I104" s="344">
        <v>0</v>
      </c>
      <c r="J104" s="683" t="s">
        <v>905</v>
      </c>
      <c r="K104" s="683"/>
      <c r="L104" s="705"/>
      <c r="M104" s="695"/>
      <c r="N104" s="697"/>
      <c r="O104" s="697"/>
      <c r="P104" s="697"/>
      <c r="Q104" s="692" t="s">
        <v>906</v>
      </c>
      <c r="R104" s="675" t="s">
        <v>907</v>
      </c>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c r="EU104" s="41"/>
      <c r="EV104" s="41"/>
      <c r="EW104" s="41"/>
      <c r="EX104" s="41"/>
      <c r="EY104" s="41"/>
      <c r="EZ104" s="41"/>
      <c r="FA104" s="41"/>
      <c r="FB104" s="41"/>
      <c r="FC104" s="41"/>
      <c r="FD104" s="41"/>
      <c r="FE104" s="41"/>
      <c r="FF104" s="41"/>
      <c r="FG104" s="41"/>
      <c r="FH104" s="41"/>
      <c r="FI104" s="41"/>
      <c r="FJ104" s="41"/>
      <c r="FK104" s="41"/>
      <c r="FL104" s="41"/>
      <c r="FM104" s="41"/>
      <c r="FN104" s="41"/>
      <c r="FO104" s="41"/>
      <c r="FP104" s="41"/>
      <c r="FQ104" s="41"/>
      <c r="FR104" s="41"/>
      <c r="FS104" s="41"/>
      <c r="FT104" s="41"/>
      <c r="FU104" s="41"/>
      <c r="FV104" s="41"/>
      <c r="FW104" s="41"/>
      <c r="FX104" s="41"/>
      <c r="FY104" s="41"/>
      <c r="FZ104" s="41"/>
      <c r="GA104" s="41"/>
      <c r="GB104" s="41"/>
      <c r="GC104" s="41"/>
      <c r="GD104" s="41"/>
      <c r="GE104" s="41"/>
      <c r="GF104" s="41"/>
      <c r="GG104" s="41"/>
      <c r="GH104" s="41"/>
      <c r="GI104" s="41"/>
      <c r="GJ104" s="41"/>
      <c r="GK104" s="41"/>
      <c r="GL104" s="41"/>
      <c r="GM104" s="41"/>
      <c r="GN104" s="41"/>
      <c r="GO104" s="41"/>
      <c r="GP104" s="41"/>
      <c r="GQ104" s="41"/>
      <c r="GR104" s="41"/>
      <c r="GS104" s="41"/>
      <c r="GT104" s="41"/>
      <c r="GU104" s="41"/>
      <c r="GV104" s="41"/>
      <c r="GW104" s="41"/>
      <c r="GX104" s="41"/>
      <c r="GY104" s="41"/>
      <c r="GZ104" s="41"/>
      <c r="HA104" s="41"/>
      <c r="HB104" s="41"/>
      <c r="HC104" s="41"/>
      <c r="HD104" s="41"/>
      <c r="HE104" s="41"/>
      <c r="HF104" s="41"/>
      <c r="HG104" s="41"/>
      <c r="HH104" s="41"/>
      <c r="HI104" s="41"/>
      <c r="HJ104" s="41"/>
      <c r="HK104" s="41"/>
      <c r="HL104" s="41"/>
      <c r="HM104" s="41"/>
      <c r="HN104" s="41"/>
      <c r="HO104" s="41"/>
      <c r="HP104" s="41"/>
      <c r="HQ104" s="41"/>
      <c r="HR104" s="41"/>
      <c r="HS104" s="41"/>
      <c r="HT104" s="41"/>
      <c r="HU104" s="41"/>
      <c r="HV104" s="41"/>
      <c r="HW104" s="41"/>
      <c r="HX104" s="41"/>
      <c r="HY104" s="41"/>
      <c r="HZ104" s="41"/>
      <c r="IA104" s="41"/>
      <c r="IB104" s="41"/>
      <c r="IC104" s="41"/>
      <c r="ID104" s="41"/>
      <c r="IE104" s="41"/>
      <c r="IF104" s="41"/>
      <c r="IG104" s="41"/>
      <c r="IH104" s="41"/>
      <c r="II104" s="41"/>
      <c r="IJ104" s="41"/>
      <c r="IK104" s="41"/>
      <c r="IL104" s="41"/>
      <c r="IM104" s="41"/>
      <c r="IN104" s="41"/>
      <c r="IO104" s="41"/>
      <c r="IP104" s="41"/>
      <c r="IQ104" s="41"/>
      <c r="IR104" s="41"/>
      <c r="IS104" s="41"/>
      <c r="IT104" s="41"/>
      <c r="IU104" s="41"/>
      <c r="IV104" s="41"/>
      <c r="IW104" s="41"/>
      <c r="IX104" s="41"/>
      <c r="IY104" s="41"/>
      <c r="IZ104" s="41"/>
      <c r="JA104" s="41"/>
      <c r="JB104" s="41"/>
      <c r="JC104" s="41"/>
      <c r="JD104" s="41"/>
      <c r="JE104" s="41"/>
      <c r="JF104" s="41"/>
      <c r="JG104" s="41"/>
      <c r="JH104" s="41"/>
      <c r="JI104" s="41"/>
      <c r="JJ104" s="41"/>
      <c r="JK104" s="41"/>
      <c r="JL104" s="41"/>
      <c r="JM104" s="41"/>
      <c r="JN104" s="41"/>
      <c r="JO104" s="41"/>
      <c r="JP104" s="41"/>
      <c r="JQ104" s="41"/>
      <c r="JR104" s="41"/>
      <c r="JS104" s="41"/>
      <c r="JT104" s="41"/>
      <c r="JU104" s="41"/>
    </row>
    <row r="105" spans="1:281" ht="24" x14ac:dyDescent="0.25">
      <c r="A105" s="684"/>
      <c r="B105" s="684"/>
      <c r="C105" s="684"/>
      <c r="D105" s="684"/>
      <c r="E105" s="684"/>
      <c r="F105" s="684"/>
      <c r="G105" s="684"/>
      <c r="H105" s="344" t="s">
        <v>950</v>
      </c>
      <c r="I105" s="344">
        <v>1</v>
      </c>
      <c r="J105" s="684"/>
      <c r="K105" s="684"/>
      <c r="L105" s="706"/>
      <c r="M105" s="698"/>
      <c r="N105" s="699"/>
      <c r="O105" s="699"/>
      <c r="P105" s="699"/>
      <c r="Q105" s="693"/>
      <c r="R105" s="675"/>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c r="IN105" s="41"/>
      <c r="IO105" s="41"/>
      <c r="IP105" s="41"/>
      <c r="IQ105" s="41"/>
      <c r="IR105" s="41"/>
      <c r="IS105" s="41"/>
      <c r="IT105" s="41"/>
      <c r="IU105" s="41"/>
      <c r="IV105" s="41"/>
      <c r="IW105" s="41"/>
      <c r="IX105" s="41"/>
      <c r="IY105" s="41"/>
      <c r="IZ105" s="41"/>
      <c r="JA105" s="41"/>
      <c r="JB105" s="41"/>
      <c r="JC105" s="41"/>
      <c r="JD105" s="41"/>
      <c r="JE105" s="41"/>
      <c r="JF105" s="41"/>
      <c r="JG105" s="41"/>
      <c r="JH105" s="41"/>
      <c r="JI105" s="41"/>
      <c r="JJ105" s="41"/>
      <c r="JK105" s="41"/>
      <c r="JL105" s="41"/>
      <c r="JM105" s="41"/>
      <c r="JN105" s="41"/>
      <c r="JO105" s="41"/>
      <c r="JP105" s="41"/>
      <c r="JQ105" s="41"/>
      <c r="JR105" s="41"/>
      <c r="JS105" s="41"/>
      <c r="JT105" s="41"/>
      <c r="JU105" s="41"/>
    </row>
    <row r="106" spans="1:281" ht="24" x14ac:dyDescent="0.25">
      <c r="A106" s="709">
        <v>28</v>
      </c>
      <c r="B106" s="709" t="s">
        <v>70</v>
      </c>
      <c r="C106" s="709">
        <v>1</v>
      </c>
      <c r="D106" s="709">
        <v>6</v>
      </c>
      <c r="E106" s="675" t="s">
        <v>2598</v>
      </c>
      <c r="F106" s="675" t="s">
        <v>2599</v>
      </c>
      <c r="G106" s="680" t="s">
        <v>860</v>
      </c>
      <c r="H106" s="344" t="s">
        <v>861</v>
      </c>
      <c r="I106" s="342" t="s">
        <v>215</v>
      </c>
      <c r="J106" s="675" t="s">
        <v>2600</v>
      </c>
      <c r="K106" s="709"/>
      <c r="L106" s="709" t="s">
        <v>824</v>
      </c>
      <c r="M106" s="708"/>
      <c r="N106" s="713">
        <v>24901</v>
      </c>
      <c r="O106" s="713"/>
      <c r="P106" s="713">
        <v>20074.400000000001</v>
      </c>
      <c r="Q106" s="678" t="s">
        <v>862</v>
      </c>
      <c r="R106" s="675" t="s">
        <v>863</v>
      </c>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c r="IN106" s="41"/>
      <c r="IO106" s="41"/>
      <c r="IP106" s="41"/>
      <c r="IQ106" s="41"/>
      <c r="IR106" s="41"/>
      <c r="IS106" s="41"/>
      <c r="IT106" s="41"/>
      <c r="IU106" s="41"/>
      <c r="IV106" s="41"/>
      <c r="IW106" s="41"/>
      <c r="IX106" s="41"/>
      <c r="IY106" s="41"/>
      <c r="IZ106" s="41"/>
      <c r="JA106" s="41"/>
      <c r="JB106" s="41"/>
      <c r="JC106" s="41"/>
      <c r="JD106" s="41"/>
      <c r="JE106" s="41"/>
      <c r="JF106" s="41"/>
      <c r="JG106" s="41"/>
      <c r="JH106" s="41"/>
      <c r="JI106" s="41"/>
      <c r="JJ106" s="41"/>
      <c r="JK106" s="41"/>
      <c r="JL106" s="41"/>
      <c r="JM106" s="41"/>
      <c r="JN106" s="41"/>
      <c r="JO106" s="41"/>
      <c r="JP106" s="41"/>
      <c r="JQ106" s="41"/>
      <c r="JR106" s="41"/>
      <c r="JS106" s="41"/>
      <c r="JT106" s="41"/>
      <c r="JU106" s="41"/>
    </row>
    <row r="107" spans="1:281" ht="48" x14ac:dyDescent="0.25">
      <c r="A107" s="709"/>
      <c r="B107" s="709"/>
      <c r="C107" s="709"/>
      <c r="D107" s="709"/>
      <c r="E107" s="675"/>
      <c r="F107" s="675"/>
      <c r="G107" s="682"/>
      <c r="H107" s="344" t="s">
        <v>864</v>
      </c>
      <c r="I107" s="343">
        <v>500</v>
      </c>
      <c r="J107" s="675"/>
      <c r="K107" s="709"/>
      <c r="L107" s="709"/>
      <c r="M107" s="708"/>
      <c r="N107" s="713"/>
      <c r="O107" s="713"/>
      <c r="P107" s="713"/>
      <c r="Q107" s="678"/>
      <c r="R107" s="675"/>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41"/>
      <c r="II107" s="41"/>
      <c r="IJ107" s="41"/>
      <c r="IK107" s="41"/>
      <c r="IL107" s="41"/>
      <c r="IM107" s="41"/>
      <c r="IN107" s="41"/>
      <c r="IO107" s="41"/>
      <c r="IP107" s="41"/>
      <c r="IQ107" s="41"/>
      <c r="IR107" s="41"/>
      <c r="IS107" s="41"/>
      <c r="IT107" s="41"/>
      <c r="IU107" s="41"/>
      <c r="IV107" s="41"/>
      <c r="IW107" s="41"/>
      <c r="IX107" s="41"/>
      <c r="IY107" s="41"/>
      <c r="IZ107" s="41"/>
      <c r="JA107" s="41"/>
      <c r="JB107" s="41"/>
      <c r="JC107" s="41"/>
      <c r="JD107" s="41"/>
      <c r="JE107" s="41"/>
      <c r="JF107" s="41"/>
      <c r="JG107" s="41"/>
      <c r="JH107" s="41"/>
      <c r="JI107" s="41"/>
      <c r="JJ107" s="41"/>
      <c r="JK107" s="41"/>
      <c r="JL107" s="41"/>
      <c r="JM107" s="41"/>
      <c r="JN107" s="41"/>
      <c r="JO107" s="41"/>
      <c r="JP107" s="41"/>
      <c r="JQ107" s="41"/>
      <c r="JR107" s="41"/>
      <c r="JS107" s="41"/>
      <c r="JT107" s="41"/>
      <c r="JU107" s="41"/>
    </row>
    <row r="108" spans="1:281" ht="36" x14ac:dyDescent="0.25">
      <c r="A108" s="709"/>
      <c r="B108" s="709"/>
      <c r="C108" s="709"/>
      <c r="D108" s="709"/>
      <c r="E108" s="709"/>
      <c r="F108" s="709"/>
      <c r="G108" s="352" t="s">
        <v>839</v>
      </c>
      <c r="H108" s="352" t="s">
        <v>1263</v>
      </c>
      <c r="I108" s="343">
        <v>1000</v>
      </c>
      <c r="J108" s="709"/>
      <c r="K108" s="709"/>
      <c r="L108" s="709"/>
      <c r="M108" s="708"/>
      <c r="N108" s="713"/>
      <c r="O108" s="713"/>
      <c r="P108" s="713"/>
      <c r="Q108" s="722"/>
      <c r="R108" s="709"/>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c r="IL108" s="41"/>
      <c r="IM108" s="41"/>
      <c r="IN108" s="41"/>
      <c r="IO108" s="41"/>
      <c r="IP108" s="41"/>
      <c r="IQ108" s="41"/>
      <c r="IR108" s="41"/>
      <c r="IS108" s="41"/>
      <c r="IT108" s="41"/>
      <c r="IU108" s="41"/>
      <c r="IV108" s="41"/>
      <c r="IW108" s="41"/>
      <c r="IX108" s="41"/>
      <c r="IY108" s="41"/>
      <c r="IZ108" s="41"/>
      <c r="JA108" s="41"/>
      <c r="JB108" s="41"/>
      <c r="JC108" s="41"/>
      <c r="JD108" s="41"/>
      <c r="JE108" s="41"/>
      <c r="JF108" s="41"/>
      <c r="JG108" s="41"/>
      <c r="JH108" s="41"/>
      <c r="JI108" s="41"/>
      <c r="JJ108" s="41"/>
      <c r="JK108" s="41"/>
      <c r="JL108" s="41"/>
      <c r="JM108" s="41"/>
      <c r="JN108" s="41"/>
      <c r="JO108" s="41"/>
      <c r="JP108" s="41"/>
      <c r="JQ108" s="41"/>
      <c r="JR108" s="41"/>
      <c r="JS108" s="41"/>
      <c r="JT108" s="41"/>
      <c r="JU108" s="41"/>
    </row>
    <row r="109" spans="1:281" ht="36" x14ac:dyDescent="0.25">
      <c r="A109" s="720">
        <v>29</v>
      </c>
      <c r="B109" s="709" t="s">
        <v>70</v>
      </c>
      <c r="C109" s="709">
        <v>1</v>
      </c>
      <c r="D109" s="709">
        <v>6</v>
      </c>
      <c r="E109" s="675" t="s">
        <v>2601</v>
      </c>
      <c r="F109" s="675" t="s">
        <v>2602</v>
      </c>
      <c r="G109" s="675" t="s">
        <v>725</v>
      </c>
      <c r="H109" s="344" t="s">
        <v>851</v>
      </c>
      <c r="I109" s="344">
        <v>1</v>
      </c>
      <c r="J109" s="675" t="s">
        <v>2603</v>
      </c>
      <c r="K109" s="709"/>
      <c r="L109" s="709" t="s">
        <v>138</v>
      </c>
      <c r="M109" s="708"/>
      <c r="N109" s="688">
        <v>15074.88</v>
      </c>
      <c r="O109" s="688"/>
      <c r="P109" s="688">
        <v>13275.58</v>
      </c>
      <c r="Q109" s="691" t="s">
        <v>862</v>
      </c>
      <c r="R109" s="675" t="s">
        <v>863</v>
      </c>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41"/>
      <c r="GU109" s="41"/>
      <c r="GV109" s="41"/>
      <c r="GW109" s="41"/>
      <c r="GX109" s="41"/>
      <c r="GY109" s="41"/>
      <c r="GZ109" s="41"/>
      <c r="HA109" s="41"/>
      <c r="HB109" s="41"/>
      <c r="HC109" s="41"/>
      <c r="HD109" s="41"/>
      <c r="HE109" s="41"/>
      <c r="HF109" s="41"/>
      <c r="HG109" s="41"/>
      <c r="HH109" s="41"/>
      <c r="HI109" s="41"/>
      <c r="HJ109" s="41"/>
      <c r="HK109" s="41"/>
      <c r="HL109" s="41"/>
      <c r="HM109" s="41"/>
      <c r="HN109" s="41"/>
      <c r="HO109" s="41"/>
      <c r="HP109" s="41"/>
      <c r="HQ109" s="41"/>
      <c r="HR109" s="41"/>
      <c r="HS109" s="41"/>
      <c r="HT109" s="41"/>
      <c r="HU109" s="41"/>
      <c r="HV109" s="41"/>
      <c r="HW109" s="41"/>
      <c r="HX109" s="41"/>
      <c r="HY109" s="41"/>
      <c r="HZ109" s="41"/>
      <c r="IA109" s="41"/>
      <c r="IB109" s="41"/>
      <c r="IC109" s="41"/>
      <c r="ID109" s="41"/>
      <c r="IE109" s="41"/>
      <c r="IF109" s="41"/>
      <c r="IG109" s="41"/>
      <c r="IH109" s="41"/>
      <c r="II109" s="41"/>
      <c r="IJ109" s="41"/>
      <c r="IK109" s="41"/>
      <c r="IL109" s="41"/>
      <c r="IM109" s="41"/>
      <c r="IN109" s="41"/>
      <c r="IO109" s="41"/>
      <c r="IP109" s="41"/>
      <c r="IQ109" s="41"/>
      <c r="IR109" s="41"/>
      <c r="IS109" s="41"/>
      <c r="IT109" s="41"/>
      <c r="IU109" s="41"/>
      <c r="IV109" s="41"/>
      <c r="IW109" s="41"/>
      <c r="IX109" s="41"/>
      <c r="IY109" s="41"/>
      <c r="IZ109" s="41"/>
      <c r="JA109" s="41"/>
      <c r="JB109" s="41"/>
      <c r="JC109" s="41"/>
      <c r="JD109" s="41"/>
      <c r="JE109" s="41"/>
      <c r="JF109" s="41"/>
      <c r="JG109" s="41"/>
      <c r="JH109" s="41"/>
      <c r="JI109" s="41"/>
      <c r="JJ109" s="41"/>
      <c r="JK109" s="41"/>
      <c r="JL109" s="41"/>
      <c r="JM109" s="41"/>
      <c r="JN109" s="41"/>
      <c r="JO109" s="41"/>
      <c r="JP109" s="41"/>
      <c r="JQ109" s="41"/>
      <c r="JR109" s="41"/>
      <c r="JS109" s="41"/>
      <c r="JT109" s="41"/>
      <c r="JU109" s="41"/>
    </row>
    <row r="110" spans="1:281" x14ac:dyDescent="0.25">
      <c r="A110" s="721"/>
      <c r="B110" s="709"/>
      <c r="C110" s="709"/>
      <c r="D110" s="709"/>
      <c r="E110" s="675"/>
      <c r="F110" s="675"/>
      <c r="G110" s="675"/>
      <c r="H110" s="344" t="s">
        <v>818</v>
      </c>
      <c r="I110" s="344">
        <v>200</v>
      </c>
      <c r="J110" s="675"/>
      <c r="K110" s="709"/>
      <c r="L110" s="709"/>
      <c r="M110" s="708"/>
      <c r="N110" s="689"/>
      <c r="O110" s="689"/>
      <c r="P110" s="689"/>
      <c r="Q110" s="692"/>
      <c r="R110" s="675"/>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c r="EU110" s="41"/>
      <c r="EV110" s="41"/>
      <c r="EW110" s="41"/>
      <c r="EX110" s="41"/>
      <c r="EY110" s="41"/>
      <c r="EZ110" s="41"/>
      <c r="FA110" s="41"/>
      <c r="FB110" s="41"/>
      <c r="FC110" s="41"/>
      <c r="FD110" s="41"/>
      <c r="FE110" s="41"/>
      <c r="FF110" s="41"/>
      <c r="FG110" s="41"/>
      <c r="FH110" s="41"/>
      <c r="FI110" s="41"/>
      <c r="FJ110" s="41"/>
      <c r="FK110" s="41"/>
      <c r="FL110" s="41"/>
      <c r="FM110" s="41"/>
      <c r="FN110" s="41"/>
      <c r="FO110" s="41"/>
      <c r="FP110" s="41"/>
      <c r="FQ110" s="41"/>
      <c r="FR110" s="41"/>
      <c r="FS110" s="41"/>
      <c r="FT110" s="41"/>
      <c r="FU110" s="41"/>
      <c r="FV110" s="41"/>
      <c r="FW110" s="41"/>
      <c r="FX110" s="41"/>
      <c r="FY110" s="41"/>
      <c r="FZ110" s="41"/>
      <c r="GA110" s="41"/>
      <c r="GB110" s="41"/>
      <c r="GC110" s="41"/>
      <c r="GD110" s="41"/>
      <c r="GE110" s="41"/>
      <c r="GF110" s="41"/>
      <c r="GG110" s="41"/>
      <c r="GH110" s="41"/>
      <c r="GI110" s="41"/>
      <c r="GJ110" s="41"/>
      <c r="GK110" s="41"/>
      <c r="GL110" s="41"/>
      <c r="GM110" s="41"/>
      <c r="GN110" s="41"/>
      <c r="GO110" s="41"/>
      <c r="GP110" s="41"/>
      <c r="GQ110" s="41"/>
      <c r="GR110" s="41"/>
      <c r="GS110" s="41"/>
      <c r="GT110" s="41"/>
      <c r="GU110" s="41"/>
      <c r="GV110" s="41"/>
      <c r="GW110" s="41"/>
      <c r="GX110" s="41"/>
      <c r="GY110" s="41"/>
      <c r="GZ110" s="41"/>
      <c r="HA110" s="41"/>
      <c r="HB110" s="41"/>
      <c r="HC110" s="41"/>
      <c r="HD110" s="41"/>
      <c r="HE110" s="41"/>
      <c r="HF110" s="41"/>
      <c r="HG110" s="41"/>
      <c r="HH110" s="41"/>
      <c r="HI110" s="41"/>
      <c r="HJ110" s="41"/>
      <c r="HK110" s="41"/>
      <c r="HL110" s="41"/>
      <c r="HM110" s="41"/>
      <c r="HN110" s="41"/>
      <c r="HO110" s="41"/>
      <c r="HP110" s="41"/>
      <c r="HQ110" s="41"/>
      <c r="HR110" s="41"/>
      <c r="HS110" s="41"/>
      <c r="HT110" s="41"/>
      <c r="HU110" s="41"/>
      <c r="HV110" s="41"/>
      <c r="HW110" s="41"/>
      <c r="HX110" s="41"/>
      <c r="HY110" s="41"/>
      <c r="HZ110" s="41"/>
      <c r="IA110" s="41"/>
      <c r="IB110" s="41"/>
      <c r="IC110" s="41"/>
      <c r="ID110" s="41"/>
      <c r="IE110" s="41"/>
      <c r="IF110" s="41"/>
      <c r="IG110" s="41"/>
      <c r="IH110" s="41"/>
      <c r="II110" s="41"/>
      <c r="IJ110" s="41"/>
      <c r="IK110" s="41"/>
      <c r="IL110" s="41"/>
      <c r="IM110" s="41"/>
      <c r="IN110" s="41"/>
      <c r="IO110" s="41"/>
      <c r="IP110" s="41"/>
      <c r="IQ110" s="41"/>
      <c r="IR110" s="41"/>
      <c r="IS110" s="41"/>
      <c r="IT110" s="41"/>
      <c r="IU110" s="41"/>
      <c r="IV110" s="41"/>
      <c r="IW110" s="41"/>
      <c r="IX110" s="41"/>
      <c r="IY110" s="41"/>
      <c r="IZ110" s="41"/>
      <c r="JA110" s="41"/>
      <c r="JB110" s="41"/>
      <c r="JC110" s="41"/>
      <c r="JD110" s="41"/>
      <c r="JE110" s="41"/>
      <c r="JF110" s="41"/>
      <c r="JG110" s="41"/>
      <c r="JH110" s="41"/>
      <c r="JI110" s="41"/>
      <c r="JJ110" s="41"/>
      <c r="JK110" s="41"/>
      <c r="JL110" s="41"/>
      <c r="JM110" s="41"/>
      <c r="JN110" s="41"/>
      <c r="JO110" s="41"/>
      <c r="JP110" s="41"/>
      <c r="JQ110" s="41"/>
      <c r="JR110" s="41"/>
      <c r="JS110" s="41"/>
      <c r="JT110" s="41"/>
      <c r="JU110" s="41"/>
    </row>
    <row r="111" spans="1:281" ht="24" x14ac:dyDescent="0.25">
      <c r="A111" s="721"/>
      <c r="B111" s="709"/>
      <c r="C111" s="709"/>
      <c r="D111" s="709"/>
      <c r="E111" s="675"/>
      <c r="F111" s="675"/>
      <c r="G111" s="675"/>
      <c r="H111" s="344" t="s">
        <v>2590</v>
      </c>
      <c r="I111" s="344">
        <v>0</v>
      </c>
      <c r="J111" s="675"/>
      <c r="K111" s="709"/>
      <c r="L111" s="709"/>
      <c r="M111" s="708"/>
      <c r="N111" s="689"/>
      <c r="O111" s="689"/>
      <c r="P111" s="689"/>
      <c r="Q111" s="692"/>
      <c r="R111" s="675"/>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c r="IS111" s="41"/>
      <c r="IT111" s="41"/>
      <c r="IU111" s="41"/>
      <c r="IV111" s="41"/>
      <c r="IW111" s="41"/>
      <c r="IX111" s="41"/>
      <c r="IY111" s="41"/>
      <c r="IZ111" s="41"/>
      <c r="JA111" s="41"/>
      <c r="JB111" s="41"/>
      <c r="JC111" s="41"/>
      <c r="JD111" s="41"/>
      <c r="JE111" s="41"/>
      <c r="JF111" s="41"/>
      <c r="JG111" s="41"/>
      <c r="JH111" s="41"/>
      <c r="JI111" s="41"/>
      <c r="JJ111" s="41"/>
      <c r="JK111" s="41"/>
      <c r="JL111" s="41"/>
      <c r="JM111" s="41"/>
      <c r="JN111" s="41"/>
      <c r="JO111" s="41"/>
      <c r="JP111" s="41"/>
      <c r="JQ111" s="41"/>
      <c r="JR111" s="41"/>
      <c r="JS111" s="41"/>
      <c r="JT111" s="41"/>
      <c r="JU111" s="41"/>
    </row>
    <row r="112" spans="1:281" ht="24" x14ac:dyDescent="0.25">
      <c r="A112" s="721"/>
      <c r="B112" s="709"/>
      <c r="C112" s="709"/>
      <c r="D112" s="709"/>
      <c r="E112" s="675"/>
      <c r="F112" s="675"/>
      <c r="G112" s="675"/>
      <c r="H112" s="344" t="s">
        <v>950</v>
      </c>
      <c r="I112" s="344">
        <v>0</v>
      </c>
      <c r="J112" s="675"/>
      <c r="K112" s="709"/>
      <c r="L112" s="709"/>
      <c r="M112" s="708"/>
      <c r="N112" s="689"/>
      <c r="O112" s="689"/>
      <c r="P112" s="689"/>
      <c r="Q112" s="692"/>
      <c r="R112" s="675"/>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c r="IM112" s="41"/>
      <c r="IN112" s="41"/>
      <c r="IO112" s="41"/>
      <c r="IP112" s="41"/>
      <c r="IQ112" s="41"/>
      <c r="IR112" s="41"/>
      <c r="IS112" s="41"/>
      <c r="IT112" s="41"/>
      <c r="IU112" s="41"/>
      <c r="IV112" s="41"/>
      <c r="IW112" s="41"/>
      <c r="IX112" s="41"/>
      <c r="IY112" s="41"/>
      <c r="IZ112" s="41"/>
      <c r="JA112" s="41"/>
      <c r="JB112" s="41"/>
      <c r="JC112" s="41"/>
      <c r="JD112" s="41"/>
      <c r="JE112" s="41"/>
      <c r="JF112" s="41"/>
      <c r="JG112" s="41"/>
      <c r="JH112" s="41"/>
      <c r="JI112" s="41"/>
      <c r="JJ112" s="41"/>
      <c r="JK112" s="41"/>
      <c r="JL112" s="41"/>
      <c r="JM112" s="41"/>
      <c r="JN112" s="41"/>
      <c r="JO112" s="41"/>
      <c r="JP112" s="41"/>
      <c r="JQ112" s="41"/>
      <c r="JR112" s="41"/>
      <c r="JS112" s="41"/>
      <c r="JT112" s="41"/>
      <c r="JU112" s="41"/>
    </row>
    <row r="113" spans="1:281" ht="24" x14ac:dyDescent="0.25">
      <c r="A113" s="721"/>
      <c r="B113" s="709"/>
      <c r="C113" s="709"/>
      <c r="D113" s="709"/>
      <c r="E113" s="675"/>
      <c r="F113" s="675"/>
      <c r="G113" s="709" t="s">
        <v>911</v>
      </c>
      <c r="H113" s="344" t="s">
        <v>930</v>
      </c>
      <c r="I113" s="344">
        <v>3</v>
      </c>
      <c r="J113" s="675"/>
      <c r="K113" s="709"/>
      <c r="L113" s="709"/>
      <c r="M113" s="708"/>
      <c r="N113" s="689"/>
      <c r="O113" s="689"/>
      <c r="P113" s="689"/>
      <c r="Q113" s="692"/>
      <c r="R113" s="675"/>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41"/>
      <c r="II113" s="41"/>
      <c r="IJ113" s="41"/>
      <c r="IK113" s="41"/>
      <c r="IL113" s="41"/>
      <c r="IM113" s="41"/>
      <c r="IN113" s="41"/>
      <c r="IO113" s="41"/>
      <c r="IP113" s="41"/>
      <c r="IQ113" s="41"/>
      <c r="IR113" s="41"/>
      <c r="IS113" s="41"/>
      <c r="IT113" s="41"/>
      <c r="IU113" s="41"/>
      <c r="IV113" s="41"/>
      <c r="IW113" s="41"/>
      <c r="IX113" s="41"/>
      <c r="IY113" s="41"/>
      <c r="IZ113" s="41"/>
      <c r="JA113" s="41"/>
      <c r="JB113" s="41"/>
      <c r="JC113" s="41"/>
      <c r="JD113" s="41"/>
      <c r="JE113" s="41"/>
      <c r="JF113" s="41"/>
      <c r="JG113" s="41"/>
      <c r="JH113" s="41"/>
      <c r="JI113" s="41"/>
      <c r="JJ113" s="41"/>
      <c r="JK113" s="41"/>
      <c r="JL113" s="41"/>
      <c r="JM113" s="41"/>
      <c r="JN113" s="41"/>
      <c r="JO113" s="41"/>
      <c r="JP113" s="41"/>
      <c r="JQ113" s="41"/>
      <c r="JR113" s="41"/>
      <c r="JS113" s="41"/>
      <c r="JT113" s="41"/>
      <c r="JU113" s="41"/>
    </row>
    <row r="114" spans="1:281" ht="24" x14ac:dyDescent="0.25">
      <c r="A114" s="721"/>
      <c r="B114" s="709"/>
      <c r="C114" s="709"/>
      <c r="D114" s="709"/>
      <c r="E114" s="675"/>
      <c r="F114" s="675"/>
      <c r="G114" s="709"/>
      <c r="H114" s="344" t="s">
        <v>2595</v>
      </c>
      <c r="I114" s="344">
        <v>30</v>
      </c>
      <c r="J114" s="675"/>
      <c r="K114" s="709"/>
      <c r="L114" s="709"/>
      <c r="M114" s="708"/>
      <c r="N114" s="690"/>
      <c r="O114" s="690"/>
      <c r="P114" s="690"/>
      <c r="Q114" s="693"/>
      <c r="R114" s="675"/>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41"/>
      <c r="GU114" s="41"/>
      <c r="GV114" s="41"/>
      <c r="GW114" s="41"/>
      <c r="GX114" s="41"/>
      <c r="GY114" s="41"/>
      <c r="GZ114" s="41"/>
      <c r="HA114" s="41"/>
      <c r="HB114" s="41"/>
      <c r="HC114" s="41"/>
      <c r="HD114" s="41"/>
      <c r="HE114" s="41"/>
      <c r="HF114" s="41"/>
      <c r="HG114" s="41"/>
      <c r="HH114" s="41"/>
      <c r="HI114" s="41"/>
      <c r="HJ114" s="41"/>
      <c r="HK114" s="41"/>
      <c r="HL114" s="41"/>
      <c r="HM114" s="41"/>
      <c r="HN114" s="41"/>
      <c r="HO114" s="41"/>
      <c r="HP114" s="41"/>
      <c r="HQ114" s="41"/>
      <c r="HR114" s="41"/>
      <c r="HS114" s="41"/>
      <c r="HT114" s="41"/>
      <c r="HU114" s="41"/>
      <c r="HV114" s="41"/>
      <c r="HW114" s="41"/>
      <c r="HX114" s="41"/>
      <c r="HY114" s="41"/>
      <c r="HZ114" s="41"/>
      <c r="IA114" s="41"/>
      <c r="IB114" s="41"/>
      <c r="IC114" s="41"/>
      <c r="ID114" s="41"/>
      <c r="IE114" s="41"/>
      <c r="IF114" s="41"/>
      <c r="IG114" s="41"/>
      <c r="IH114" s="41"/>
      <c r="II114" s="41"/>
      <c r="IJ114" s="41"/>
      <c r="IK114" s="41"/>
      <c r="IL114" s="41"/>
      <c r="IM114" s="41"/>
      <c r="IN114" s="41"/>
      <c r="IO114" s="41"/>
      <c r="IP114" s="41"/>
      <c r="IQ114" s="41"/>
      <c r="IR114" s="41"/>
      <c r="IS114" s="41"/>
      <c r="IT114" s="41"/>
      <c r="IU114" s="41"/>
      <c r="IV114" s="41"/>
      <c r="IW114" s="41"/>
      <c r="IX114" s="41"/>
      <c r="IY114" s="41"/>
      <c r="IZ114" s="41"/>
      <c r="JA114" s="41"/>
      <c r="JB114" s="41"/>
      <c r="JC114" s="41"/>
      <c r="JD114" s="41"/>
      <c r="JE114" s="41"/>
      <c r="JF114" s="41"/>
      <c r="JG114" s="41"/>
      <c r="JH114" s="41"/>
      <c r="JI114" s="41"/>
      <c r="JJ114" s="41"/>
      <c r="JK114" s="41"/>
      <c r="JL114" s="41"/>
      <c r="JM114" s="41"/>
      <c r="JN114" s="41"/>
      <c r="JO114" s="41"/>
      <c r="JP114" s="41"/>
      <c r="JQ114" s="41"/>
      <c r="JR114" s="41"/>
      <c r="JS114" s="41"/>
      <c r="JT114" s="41"/>
      <c r="JU114" s="41"/>
    </row>
    <row r="115" spans="1:281" ht="36" x14ac:dyDescent="0.25">
      <c r="A115" s="709">
        <v>30</v>
      </c>
      <c r="B115" s="709" t="s">
        <v>59</v>
      </c>
      <c r="C115" s="709">
        <v>1</v>
      </c>
      <c r="D115" s="709">
        <v>6</v>
      </c>
      <c r="E115" s="675" t="s">
        <v>2604</v>
      </c>
      <c r="F115" s="675" t="s">
        <v>2605</v>
      </c>
      <c r="G115" s="675" t="s">
        <v>725</v>
      </c>
      <c r="H115" s="344" t="s">
        <v>851</v>
      </c>
      <c r="I115" s="344">
        <v>5</v>
      </c>
      <c r="J115" s="675" t="s">
        <v>3403</v>
      </c>
      <c r="K115" s="709"/>
      <c r="L115" s="709" t="s">
        <v>138</v>
      </c>
      <c r="M115" s="708"/>
      <c r="N115" s="688">
        <v>40004</v>
      </c>
      <c r="O115" s="688"/>
      <c r="P115" s="688">
        <v>31144.799999999999</v>
      </c>
      <c r="Q115" s="691" t="s">
        <v>2606</v>
      </c>
      <c r="R115" s="675" t="s">
        <v>2607</v>
      </c>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c r="IC115" s="41"/>
      <c r="ID115" s="41"/>
      <c r="IE115" s="41"/>
      <c r="IF115" s="41"/>
      <c r="IG115" s="41"/>
      <c r="IH115" s="41"/>
      <c r="II115" s="41"/>
      <c r="IJ115" s="41"/>
      <c r="IK115" s="41"/>
      <c r="IL115" s="41"/>
      <c r="IM115" s="41"/>
      <c r="IN115" s="41"/>
      <c r="IO115" s="41"/>
      <c r="IP115" s="41"/>
      <c r="IQ115" s="41"/>
      <c r="IR115" s="41"/>
      <c r="IS115" s="41"/>
      <c r="IT115" s="41"/>
      <c r="IU115" s="41"/>
      <c r="IV115" s="41"/>
      <c r="IW115" s="41"/>
      <c r="IX115" s="41"/>
      <c r="IY115" s="41"/>
      <c r="IZ115" s="41"/>
      <c r="JA115" s="41"/>
      <c r="JB115" s="41"/>
      <c r="JC115" s="41"/>
      <c r="JD115" s="41"/>
      <c r="JE115" s="41"/>
      <c r="JF115" s="41"/>
      <c r="JG115" s="41"/>
      <c r="JH115" s="41"/>
      <c r="JI115" s="41"/>
      <c r="JJ115" s="41"/>
      <c r="JK115" s="41"/>
      <c r="JL115" s="41"/>
      <c r="JM115" s="41"/>
      <c r="JN115" s="41"/>
      <c r="JO115" s="41"/>
      <c r="JP115" s="41"/>
      <c r="JQ115" s="41"/>
      <c r="JR115" s="41"/>
      <c r="JS115" s="41"/>
      <c r="JT115" s="41"/>
      <c r="JU115" s="41"/>
    </row>
    <row r="116" spans="1:281" x14ac:dyDescent="0.25">
      <c r="A116" s="709"/>
      <c r="B116" s="709"/>
      <c r="C116" s="709"/>
      <c r="D116" s="709"/>
      <c r="E116" s="675"/>
      <c r="F116" s="675"/>
      <c r="G116" s="675"/>
      <c r="H116" s="344" t="s">
        <v>818</v>
      </c>
      <c r="I116" s="344">
        <v>100</v>
      </c>
      <c r="J116" s="675"/>
      <c r="K116" s="709"/>
      <c r="L116" s="709"/>
      <c r="M116" s="708"/>
      <c r="N116" s="689"/>
      <c r="O116" s="689"/>
      <c r="P116" s="689"/>
      <c r="Q116" s="692"/>
      <c r="R116" s="675"/>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c r="HX116" s="41"/>
      <c r="HY116" s="41"/>
      <c r="HZ116" s="41"/>
      <c r="IA116" s="41"/>
      <c r="IB116" s="41"/>
      <c r="IC116" s="41"/>
      <c r="ID116" s="41"/>
      <c r="IE116" s="41"/>
      <c r="IF116" s="41"/>
      <c r="IG116" s="41"/>
      <c r="IH116" s="41"/>
      <c r="II116" s="41"/>
      <c r="IJ116" s="41"/>
      <c r="IK116" s="41"/>
      <c r="IL116" s="41"/>
      <c r="IM116" s="41"/>
      <c r="IN116" s="41"/>
      <c r="IO116" s="41"/>
      <c r="IP116" s="41"/>
      <c r="IQ116" s="41"/>
      <c r="IR116" s="41"/>
      <c r="IS116" s="41"/>
      <c r="IT116" s="41"/>
      <c r="IU116" s="41"/>
      <c r="IV116" s="41"/>
      <c r="IW116" s="41"/>
      <c r="IX116" s="41"/>
      <c r="IY116" s="41"/>
      <c r="IZ116" s="41"/>
      <c r="JA116" s="41"/>
      <c r="JB116" s="41"/>
      <c r="JC116" s="41"/>
      <c r="JD116" s="41"/>
      <c r="JE116" s="41"/>
      <c r="JF116" s="41"/>
      <c r="JG116" s="41"/>
      <c r="JH116" s="41"/>
      <c r="JI116" s="41"/>
      <c r="JJ116" s="41"/>
      <c r="JK116" s="41"/>
      <c r="JL116" s="41"/>
      <c r="JM116" s="41"/>
      <c r="JN116" s="41"/>
      <c r="JO116" s="41"/>
      <c r="JP116" s="41"/>
      <c r="JQ116" s="41"/>
      <c r="JR116" s="41"/>
      <c r="JS116" s="41"/>
      <c r="JT116" s="41"/>
      <c r="JU116" s="41"/>
    </row>
    <row r="117" spans="1:281" ht="24" x14ac:dyDescent="0.25">
      <c r="A117" s="709"/>
      <c r="B117" s="709"/>
      <c r="C117" s="709"/>
      <c r="D117" s="709"/>
      <c r="E117" s="675"/>
      <c r="F117" s="675"/>
      <c r="G117" s="675"/>
      <c r="H117" s="344" t="s">
        <v>2590</v>
      </c>
      <c r="I117" s="344">
        <v>2</v>
      </c>
      <c r="J117" s="675"/>
      <c r="K117" s="709"/>
      <c r="L117" s="709"/>
      <c r="M117" s="708"/>
      <c r="N117" s="689"/>
      <c r="O117" s="689"/>
      <c r="P117" s="689"/>
      <c r="Q117" s="692"/>
      <c r="R117" s="675"/>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c r="IT117" s="41"/>
      <c r="IU117" s="41"/>
      <c r="IV117" s="41"/>
      <c r="IW117" s="41"/>
      <c r="IX117" s="41"/>
      <c r="IY117" s="41"/>
      <c r="IZ117" s="41"/>
      <c r="JA117" s="41"/>
      <c r="JB117" s="41"/>
      <c r="JC117" s="41"/>
      <c r="JD117" s="41"/>
      <c r="JE117" s="41"/>
      <c r="JF117" s="41"/>
      <c r="JG117" s="41"/>
      <c r="JH117" s="41"/>
      <c r="JI117" s="41"/>
      <c r="JJ117" s="41"/>
      <c r="JK117" s="41"/>
      <c r="JL117" s="41"/>
      <c r="JM117" s="41"/>
      <c r="JN117" s="41"/>
      <c r="JO117" s="41"/>
      <c r="JP117" s="41"/>
      <c r="JQ117" s="41"/>
      <c r="JR117" s="41"/>
      <c r="JS117" s="41"/>
      <c r="JT117" s="41"/>
      <c r="JU117" s="41"/>
    </row>
    <row r="118" spans="1:281" ht="24" x14ac:dyDescent="0.25">
      <c r="A118" s="709"/>
      <c r="B118" s="709"/>
      <c r="C118" s="709"/>
      <c r="D118" s="709"/>
      <c r="E118" s="675"/>
      <c r="F118" s="675"/>
      <c r="G118" s="675"/>
      <c r="H118" s="344" t="s">
        <v>950</v>
      </c>
      <c r="I118" s="344">
        <v>29</v>
      </c>
      <c r="J118" s="675"/>
      <c r="K118" s="709"/>
      <c r="L118" s="709"/>
      <c r="M118" s="708"/>
      <c r="N118" s="689"/>
      <c r="O118" s="689"/>
      <c r="P118" s="689"/>
      <c r="Q118" s="692"/>
      <c r="R118" s="675"/>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c r="HX118" s="41"/>
      <c r="HY118" s="41"/>
      <c r="HZ118" s="41"/>
      <c r="IA118" s="41"/>
      <c r="IB118" s="41"/>
      <c r="IC118" s="41"/>
      <c r="ID118" s="41"/>
      <c r="IE118" s="41"/>
      <c r="IF118" s="41"/>
      <c r="IG118" s="41"/>
      <c r="IH118" s="41"/>
      <c r="II118" s="41"/>
      <c r="IJ118" s="41"/>
      <c r="IK118" s="41"/>
      <c r="IL118" s="41"/>
      <c r="IM118" s="41"/>
      <c r="IN118" s="41"/>
      <c r="IO118" s="41"/>
      <c r="IP118" s="41"/>
      <c r="IQ118" s="41"/>
      <c r="IR118" s="41"/>
      <c r="IS118" s="41"/>
      <c r="IT118" s="41"/>
      <c r="IU118" s="41"/>
      <c r="IV118" s="41"/>
      <c r="IW118" s="41"/>
      <c r="IX118" s="41"/>
      <c r="IY118" s="41"/>
      <c r="IZ118" s="41"/>
      <c r="JA118" s="41"/>
      <c r="JB118" s="41"/>
      <c r="JC118" s="41"/>
      <c r="JD118" s="41"/>
      <c r="JE118" s="41"/>
      <c r="JF118" s="41"/>
      <c r="JG118" s="41"/>
      <c r="JH118" s="41"/>
      <c r="JI118" s="41"/>
      <c r="JJ118" s="41"/>
      <c r="JK118" s="41"/>
      <c r="JL118" s="41"/>
      <c r="JM118" s="41"/>
      <c r="JN118" s="41"/>
      <c r="JO118" s="41"/>
      <c r="JP118" s="41"/>
      <c r="JQ118" s="41"/>
      <c r="JR118" s="41"/>
      <c r="JS118" s="41"/>
      <c r="JT118" s="41"/>
      <c r="JU118" s="41"/>
    </row>
    <row r="119" spans="1:281" x14ac:dyDescent="0.25">
      <c r="A119" s="709"/>
      <c r="B119" s="709"/>
      <c r="C119" s="709"/>
      <c r="D119" s="709"/>
      <c r="E119" s="675"/>
      <c r="F119" s="675"/>
      <c r="G119" s="680" t="s">
        <v>839</v>
      </c>
      <c r="H119" s="679" t="s">
        <v>1263</v>
      </c>
      <c r="I119" s="679">
        <v>1</v>
      </c>
      <c r="J119" s="675"/>
      <c r="K119" s="709"/>
      <c r="L119" s="709"/>
      <c r="M119" s="708"/>
      <c r="N119" s="689"/>
      <c r="O119" s="689"/>
      <c r="P119" s="689"/>
      <c r="Q119" s="692"/>
      <c r="R119" s="675"/>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c r="IM119" s="41"/>
      <c r="IN119" s="41"/>
      <c r="IO119" s="41"/>
      <c r="IP119" s="41"/>
      <c r="IQ119" s="41"/>
      <c r="IR119" s="41"/>
      <c r="IS119" s="41"/>
      <c r="IT119" s="41"/>
      <c r="IU119" s="41"/>
      <c r="IV119" s="41"/>
      <c r="IW119" s="41"/>
      <c r="IX119" s="41"/>
      <c r="IY119" s="41"/>
      <c r="IZ119" s="41"/>
      <c r="JA119" s="41"/>
      <c r="JB119" s="41"/>
      <c r="JC119" s="41"/>
      <c r="JD119" s="41"/>
      <c r="JE119" s="41"/>
      <c r="JF119" s="41"/>
      <c r="JG119" s="41"/>
      <c r="JH119" s="41"/>
      <c r="JI119" s="41"/>
      <c r="JJ119" s="41"/>
      <c r="JK119" s="41"/>
      <c r="JL119" s="41"/>
      <c r="JM119" s="41"/>
      <c r="JN119" s="41"/>
      <c r="JO119" s="41"/>
      <c r="JP119" s="41"/>
      <c r="JQ119" s="41"/>
      <c r="JR119" s="41"/>
      <c r="JS119" s="41"/>
      <c r="JT119" s="41"/>
      <c r="JU119" s="41"/>
    </row>
    <row r="120" spans="1:281" x14ac:dyDescent="0.25">
      <c r="A120" s="709"/>
      <c r="B120" s="709"/>
      <c r="C120" s="709"/>
      <c r="D120" s="709"/>
      <c r="E120" s="675"/>
      <c r="F120" s="675"/>
      <c r="G120" s="682" t="s">
        <v>839</v>
      </c>
      <c r="H120" s="684"/>
      <c r="I120" s="684"/>
      <c r="J120" s="675"/>
      <c r="K120" s="709"/>
      <c r="L120" s="709"/>
      <c r="M120" s="708"/>
      <c r="N120" s="690"/>
      <c r="O120" s="690"/>
      <c r="P120" s="690"/>
      <c r="Q120" s="693"/>
      <c r="R120" s="675"/>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c r="IC120" s="41"/>
      <c r="ID120" s="41"/>
      <c r="IE120" s="41"/>
      <c r="IF120" s="41"/>
      <c r="IG120" s="41"/>
      <c r="IH120" s="41"/>
      <c r="II120" s="41"/>
      <c r="IJ120" s="41"/>
      <c r="IK120" s="41"/>
      <c r="IL120" s="41"/>
      <c r="IM120" s="41"/>
      <c r="IN120" s="41"/>
      <c r="IO120" s="41"/>
      <c r="IP120" s="41"/>
      <c r="IQ120" s="41"/>
      <c r="IR120" s="41"/>
      <c r="IS120" s="41"/>
      <c r="IT120" s="41"/>
      <c r="IU120" s="41"/>
      <c r="IV120" s="41"/>
      <c r="IW120" s="41"/>
      <c r="IX120" s="41"/>
      <c r="IY120" s="41"/>
      <c r="IZ120" s="41"/>
      <c r="JA120" s="41"/>
      <c r="JB120" s="41"/>
      <c r="JC120" s="41"/>
      <c r="JD120" s="41"/>
      <c r="JE120" s="41"/>
      <c r="JF120" s="41"/>
      <c r="JG120" s="41"/>
      <c r="JH120" s="41"/>
      <c r="JI120" s="41"/>
      <c r="JJ120" s="41"/>
      <c r="JK120" s="41"/>
      <c r="JL120" s="41"/>
      <c r="JM120" s="41"/>
      <c r="JN120" s="41"/>
      <c r="JO120" s="41"/>
      <c r="JP120" s="41"/>
      <c r="JQ120" s="41"/>
      <c r="JR120" s="41"/>
      <c r="JS120" s="41"/>
      <c r="JT120" s="41"/>
      <c r="JU120" s="41"/>
    </row>
    <row r="121" spans="1:281" ht="36" x14ac:dyDescent="0.25">
      <c r="A121" s="679">
        <v>31</v>
      </c>
      <c r="B121" s="679" t="s">
        <v>70</v>
      </c>
      <c r="C121" s="679">
        <v>1</v>
      </c>
      <c r="D121" s="679">
        <v>6</v>
      </c>
      <c r="E121" s="679" t="s">
        <v>2608</v>
      </c>
      <c r="F121" s="679" t="s">
        <v>2609</v>
      </c>
      <c r="G121" s="352" t="s">
        <v>839</v>
      </c>
      <c r="H121" s="352" t="s">
        <v>1263</v>
      </c>
      <c r="I121" s="352">
        <v>3</v>
      </c>
      <c r="J121" s="679" t="s">
        <v>2610</v>
      </c>
      <c r="K121" s="715"/>
      <c r="L121" s="715" t="s">
        <v>840</v>
      </c>
      <c r="M121" s="685"/>
      <c r="N121" s="688">
        <v>14077.4</v>
      </c>
      <c r="O121" s="688"/>
      <c r="P121" s="688">
        <v>12599</v>
      </c>
      <c r="Q121" s="691" t="s">
        <v>825</v>
      </c>
      <c r="R121" s="675" t="s">
        <v>826</v>
      </c>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c r="IW121" s="41"/>
      <c r="IX121" s="41"/>
      <c r="IY121" s="41"/>
      <c r="IZ121" s="41"/>
      <c r="JA121" s="41"/>
      <c r="JB121" s="41"/>
      <c r="JC121" s="41"/>
      <c r="JD121" s="41"/>
      <c r="JE121" s="41"/>
      <c r="JF121" s="41"/>
      <c r="JG121" s="41"/>
      <c r="JH121" s="41"/>
      <c r="JI121" s="41"/>
      <c r="JJ121" s="41"/>
      <c r="JK121" s="41"/>
      <c r="JL121" s="41"/>
      <c r="JM121" s="41"/>
      <c r="JN121" s="41"/>
      <c r="JO121" s="41"/>
      <c r="JP121" s="41"/>
      <c r="JQ121" s="41"/>
      <c r="JR121" s="41"/>
      <c r="JS121" s="41"/>
      <c r="JT121" s="41"/>
      <c r="JU121" s="41"/>
    </row>
    <row r="122" spans="1:281" ht="45" customHeight="1" x14ac:dyDescent="0.25">
      <c r="A122" s="683"/>
      <c r="B122" s="683"/>
      <c r="C122" s="683"/>
      <c r="D122" s="683"/>
      <c r="E122" s="683"/>
      <c r="F122" s="683"/>
      <c r="G122" s="352" t="s">
        <v>919</v>
      </c>
      <c r="H122" s="352" t="s">
        <v>2611</v>
      </c>
      <c r="I122" s="352">
        <v>1</v>
      </c>
      <c r="J122" s="683"/>
      <c r="K122" s="716"/>
      <c r="L122" s="716"/>
      <c r="M122" s="686"/>
      <c r="N122" s="689"/>
      <c r="O122" s="689"/>
      <c r="P122" s="689"/>
      <c r="Q122" s="692"/>
      <c r="R122" s="679"/>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c r="IC122" s="41"/>
      <c r="ID122" s="41"/>
      <c r="IE122" s="41"/>
      <c r="IF122" s="41"/>
      <c r="IG122" s="41"/>
      <c r="IH122" s="41"/>
      <c r="II122" s="41"/>
      <c r="IJ122" s="41"/>
      <c r="IK122" s="41"/>
      <c r="IL122" s="41"/>
      <c r="IM122" s="41"/>
      <c r="IN122" s="41"/>
      <c r="IO122" s="41"/>
      <c r="IP122" s="41"/>
      <c r="IQ122" s="41"/>
      <c r="IR122" s="41"/>
      <c r="IS122" s="41"/>
      <c r="IT122" s="41"/>
      <c r="IU122" s="41"/>
      <c r="IV122" s="41"/>
      <c r="IW122" s="41"/>
      <c r="IX122" s="41"/>
      <c r="IY122" s="41"/>
      <c r="IZ122" s="41"/>
      <c r="JA122" s="41"/>
      <c r="JB122" s="41"/>
      <c r="JC122" s="41"/>
      <c r="JD122" s="41"/>
      <c r="JE122" s="41"/>
      <c r="JF122" s="41"/>
      <c r="JG122" s="41"/>
      <c r="JH122" s="41"/>
      <c r="JI122" s="41"/>
      <c r="JJ122" s="41"/>
      <c r="JK122" s="41"/>
      <c r="JL122" s="41"/>
      <c r="JM122" s="41"/>
      <c r="JN122" s="41"/>
      <c r="JO122" s="41"/>
      <c r="JP122" s="41"/>
      <c r="JQ122" s="41"/>
      <c r="JR122" s="41"/>
      <c r="JS122" s="41"/>
      <c r="JT122" s="41"/>
      <c r="JU122" s="41"/>
    </row>
    <row r="123" spans="1:281" ht="24" x14ac:dyDescent="0.25">
      <c r="A123" s="680">
        <v>32</v>
      </c>
      <c r="B123" s="680" t="s">
        <v>59</v>
      </c>
      <c r="C123" s="680">
        <v>1</v>
      </c>
      <c r="D123" s="680">
        <v>6</v>
      </c>
      <c r="E123" s="679" t="s">
        <v>3404</v>
      </c>
      <c r="F123" s="679" t="s">
        <v>3405</v>
      </c>
      <c r="G123" s="675" t="s">
        <v>873</v>
      </c>
      <c r="H123" s="344" t="s">
        <v>874</v>
      </c>
      <c r="I123" s="342" t="s">
        <v>215</v>
      </c>
      <c r="J123" s="679" t="s">
        <v>3506</v>
      </c>
      <c r="K123" s="680"/>
      <c r="L123" s="680" t="s">
        <v>55</v>
      </c>
      <c r="M123" s="685"/>
      <c r="N123" s="688">
        <v>16689.88</v>
      </c>
      <c r="O123" s="688"/>
      <c r="P123" s="688">
        <v>14959.88</v>
      </c>
      <c r="Q123" s="691" t="s">
        <v>2612</v>
      </c>
      <c r="R123" s="675" t="s">
        <v>2613</v>
      </c>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c r="HO123" s="41"/>
      <c r="HP123" s="41"/>
      <c r="HQ123" s="41"/>
      <c r="HR123" s="41"/>
      <c r="HS123" s="41"/>
      <c r="HT123" s="41"/>
      <c r="HU123" s="41"/>
      <c r="HV123" s="41"/>
      <c r="HW123" s="41"/>
      <c r="HX123" s="41"/>
      <c r="HY123" s="41"/>
      <c r="HZ123" s="41"/>
      <c r="IA123" s="41"/>
      <c r="IB123" s="41"/>
      <c r="IC123" s="41"/>
      <c r="ID123" s="41"/>
      <c r="IE123" s="41"/>
      <c r="IF123" s="41"/>
      <c r="IG123" s="41"/>
      <c r="IH123" s="41"/>
      <c r="II123" s="41"/>
      <c r="IJ123" s="41"/>
      <c r="IK123" s="41"/>
      <c r="IL123" s="41"/>
      <c r="IM123" s="41"/>
      <c r="IN123" s="41"/>
      <c r="IO123" s="41"/>
      <c r="IP123" s="41"/>
      <c r="IQ123" s="41"/>
      <c r="IR123" s="41"/>
      <c r="IS123" s="41"/>
      <c r="IT123" s="41"/>
      <c r="IU123" s="41"/>
      <c r="IV123" s="41"/>
      <c r="IW123" s="41"/>
      <c r="IX123" s="41"/>
      <c r="IY123" s="41"/>
      <c r="IZ123" s="41"/>
      <c r="JA123" s="41"/>
      <c r="JB123" s="41"/>
      <c r="JC123" s="41"/>
      <c r="JD123" s="41"/>
      <c r="JE123" s="41"/>
      <c r="JF123" s="41"/>
      <c r="JG123" s="41"/>
      <c r="JH123" s="41"/>
      <c r="JI123" s="41"/>
      <c r="JJ123" s="41"/>
      <c r="JK123" s="41"/>
      <c r="JL123" s="41"/>
      <c r="JM123" s="41"/>
      <c r="JN123" s="41"/>
      <c r="JO123" s="41"/>
      <c r="JP123" s="41"/>
      <c r="JQ123" s="41"/>
      <c r="JR123" s="41"/>
      <c r="JS123" s="41"/>
      <c r="JT123" s="41"/>
      <c r="JU123" s="41"/>
    </row>
    <row r="124" spans="1:281" ht="50.25" customHeight="1" x14ac:dyDescent="0.25">
      <c r="A124" s="681"/>
      <c r="B124" s="681"/>
      <c r="C124" s="681"/>
      <c r="D124" s="681"/>
      <c r="E124" s="683"/>
      <c r="F124" s="683"/>
      <c r="G124" s="675"/>
      <c r="H124" s="344" t="s">
        <v>818</v>
      </c>
      <c r="I124" s="342" t="s">
        <v>2614</v>
      </c>
      <c r="J124" s="683"/>
      <c r="K124" s="681"/>
      <c r="L124" s="681"/>
      <c r="M124" s="686"/>
      <c r="N124" s="689"/>
      <c r="O124" s="689"/>
      <c r="P124" s="689"/>
      <c r="Q124" s="692"/>
      <c r="R124" s="675"/>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c r="HO124" s="41"/>
      <c r="HP124" s="41"/>
      <c r="HQ124" s="41"/>
      <c r="HR124" s="41"/>
      <c r="HS124" s="41"/>
      <c r="HT124" s="41"/>
      <c r="HU124" s="41"/>
      <c r="HV124" s="41"/>
      <c r="HW124" s="41"/>
      <c r="HX124" s="41"/>
      <c r="HY124" s="41"/>
      <c r="HZ124" s="41"/>
      <c r="IA124" s="41"/>
      <c r="IB124" s="41"/>
      <c r="IC124" s="41"/>
      <c r="ID124" s="41"/>
      <c r="IE124" s="41"/>
      <c r="IF124" s="41"/>
      <c r="IG124" s="41"/>
      <c r="IH124" s="41"/>
      <c r="II124" s="41"/>
      <c r="IJ124" s="41"/>
      <c r="IK124" s="41"/>
      <c r="IL124" s="41"/>
      <c r="IM124" s="41"/>
      <c r="IN124" s="41"/>
      <c r="IO124" s="41"/>
      <c r="IP124" s="41"/>
      <c r="IQ124" s="41"/>
      <c r="IR124" s="41"/>
      <c r="IS124" s="41"/>
      <c r="IT124" s="41"/>
      <c r="IU124" s="41"/>
      <c r="IV124" s="41"/>
      <c r="IW124" s="41"/>
      <c r="IX124" s="41"/>
      <c r="IY124" s="41"/>
      <c r="IZ124" s="41"/>
      <c r="JA124" s="41"/>
      <c r="JB124" s="41"/>
      <c r="JC124" s="41"/>
      <c r="JD124" s="41"/>
      <c r="JE124" s="41"/>
      <c r="JF124" s="41"/>
      <c r="JG124" s="41"/>
      <c r="JH124" s="41"/>
      <c r="JI124" s="41"/>
      <c r="JJ124" s="41"/>
      <c r="JK124" s="41"/>
      <c r="JL124" s="41"/>
      <c r="JM124" s="41"/>
      <c r="JN124" s="41"/>
      <c r="JO124" s="41"/>
      <c r="JP124" s="41"/>
      <c r="JQ124" s="41"/>
      <c r="JR124" s="41"/>
      <c r="JS124" s="41"/>
      <c r="JT124" s="41"/>
      <c r="JU124" s="41"/>
    </row>
    <row r="125" spans="1:281" ht="24" x14ac:dyDescent="0.25">
      <c r="A125" s="681"/>
      <c r="B125" s="681"/>
      <c r="C125" s="681"/>
      <c r="D125" s="681"/>
      <c r="E125" s="683"/>
      <c r="F125" s="683"/>
      <c r="G125" s="675"/>
      <c r="H125" s="344" t="s">
        <v>2615</v>
      </c>
      <c r="I125" s="342" t="s">
        <v>2616</v>
      </c>
      <c r="J125" s="683"/>
      <c r="K125" s="681"/>
      <c r="L125" s="681"/>
      <c r="M125" s="686"/>
      <c r="N125" s="689"/>
      <c r="O125" s="689"/>
      <c r="P125" s="689"/>
      <c r="Q125" s="692"/>
      <c r="R125" s="675"/>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c r="HO125" s="41"/>
      <c r="HP125" s="41"/>
      <c r="HQ125" s="41"/>
      <c r="HR125" s="41"/>
      <c r="HS125" s="41"/>
      <c r="HT125" s="41"/>
      <c r="HU125" s="41"/>
      <c r="HV125" s="41"/>
      <c r="HW125" s="41"/>
      <c r="HX125" s="41"/>
      <c r="HY125" s="41"/>
      <c r="HZ125" s="41"/>
      <c r="IA125" s="41"/>
      <c r="IB125" s="41"/>
      <c r="IC125" s="41"/>
      <c r="ID125" s="41"/>
      <c r="IE125" s="41"/>
      <c r="IF125" s="41"/>
      <c r="IG125" s="41"/>
      <c r="IH125" s="41"/>
      <c r="II125" s="41"/>
      <c r="IJ125" s="41"/>
      <c r="IK125" s="41"/>
      <c r="IL125" s="41"/>
      <c r="IM125" s="41"/>
      <c r="IN125" s="41"/>
      <c r="IO125" s="41"/>
      <c r="IP125" s="41"/>
      <c r="IQ125" s="41"/>
      <c r="IR125" s="41"/>
      <c r="IS125" s="41"/>
      <c r="IT125" s="41"/>
      <c r="IU125" s="41"/>
      <c r="IV125" s="41"/>
      <c r="IW125" s="41"/>
      <c r="IX125" s="41"/>
      <c r="IY125" s="41"/>
      <c r="IZ125" s="41"/>
      <c r="JA125" s="41"/>
      <c r="JB125" s="41"/>
      <c r="JC125" s="41"/>
      <c r="JD125" s="41"/>
      <c r="JE125" s="41"/>
      <c r="JF125" s="41"/>
      <c r="JG125" s="41"/>
      <c r="JH125" s="41"/>
      <c r="JI125" s="41"/>
      <c r="JJ125" s="41"/>
      <c r="JK125" s="41"/>
      <c r="JL125" s="41"/>
      <c r="JM125" s="41"/>
      <c r="JN125" s="41"/>
      <c r="JO125" s="41"/>
      <c r="JP125" s="41"/>
      <c r="JQ125" s="41"/>
      <c r="JR125" s="41"/>
      <c r="JS125" s="41"/>
      <c r="JT125" s="41"/>
      <c r="JU125" s="41"/>
    </row>
    <row r="126" spans="1:281" ht="45" customHeight="1" x14ac:dyDescent="0.25">
      <c r="A126" s="682"/>
      <c r="B126" s="682"/>
      <c r="C126" s="682"/>
      <c r="D126" s="682"/>
      <c r="E126" s="684"/>
      <c r="F126" s="684"/>
      <c r="G126" s="675"/>
      <c r="H126" s="344" t="s">
        <v>2617</v>
      </c>
      <c r="I126" s="342" t="s">
        <v>2618</v>
      </c>
      <c r="J126" s="684"/>
      <c r="K126" s="682"/>
      <c r="L126" s="682"/>
      <c r="M126" s="687"/>
      <c r="N126" s="690"/>
      <c r="O126" s="690"/>
      <c r="P126" s="690"/>
      <c r="Q126" s="693"/>
      <c r="R126" s="675"/>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c r="IO126" s="41"/>
      <c r="IP126" s="41"/>
      <c r="IQ126" s="41"/>
      <c r="IR126" s="41"/>
      <c r="IS126" s="41"/>
      <c r="IT126" s="41"/>
      <c r="IU126" s="41"/>
      <c r="IV126" s="41"/>
      <c r="IW126" s="41"/>
      <c r="IX126" s="41"/>
      <c r="IY126" s="41"/>
      <c r="IZ126" s="41"/>
      <c r="JA126" s="41"/>
      <c r="JB126" s="41"/>
      <c r="JC126" s="41"/>
      <c r="JD126" s="41"/>
      <c r="JE126" s="41"/>
      <c r="JF126" s="41"/>
      <c r="JG126" s="41"/>
      <c r="JH126" s="41"/>
      <c r="JI126" s="41"/>
      <c r="JJ126" s="41"/>
      <c r="JK126" s="41"/>
      <c r="JL126" s="41"/>
      <c r="JM126" s="41"/>
      <c r="JN126" s="41"/>
      <c r="JO126" s="41"/>
      <c r="JP126" s="41"/>
      <c r="JQ126" s="41"/>
      <c r="JR126" s="41"/>
      <c r="JS126" s="41"/>
      <c r="JT126" s="41"/>
      <c r="JU126" s="41"/>
    </row>
    <row r="127" spans="1:281" ht="24" x14ac:dyDescent="0.25">
      <c r="A127" s="679">
        <v>33</v>
      </c>
      <c r="B127" s="679" t="s">
        <v>70</v>
      </c>
      <c r="C127" s="679">
        <v>1</v>
      </c>
      <c r="D127" s="679">
        <v>6</v>
      </c>
      <c r="E127" s="679" t="s">
        <v>2619</v>
      </c>
      <c r="F127" s="679" t="s">
        <v>3406</v>
      </c>
      <c r="G127" s="684" t="s">
        <v>613</v>
      </c>
      <c r="H127" s="347" t="s">
        <v>813</v>
      </c>
      <c r="I127" s="348" t="s">
        <v>215</v>
      </c>
      <c r="J127" s="679" t="s">
        <v>2620</v>
      </c>
      <c r="K127" s="715"/>
      <c r="L127" s="715" t="s">
        <v>138</v>
      </c>
      <c r="M127" s="685"/>
      <c r="N127" s="688">
        <v>20670</v>
      </c>
      <c r="O127" s="688"/>
      <c r="P127" s="688">
        <v>18290</v>
      </c>
      <c r="Q127" s="691" t="s">
        <v>825</v>
      </c>
      <c r="R127" s="675" t="s">
        <v>826</v>
      </c>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41"/>
      <c r="II127" s="41"/>
      <c r="IJ127" s="41"/>
      <c r="IK127" s="41"/>
      <c r="IL127" s="41"/>
      <c r="IM127" s="41"/>
      <c r="IN127" s="41"/>
      <c r="IO127" s="41"/>
      <c r="IP127" s="41"/>
      <c r="IQ127" s="41"/>
      <c r="IR127" s="41"/>
      <c r="IS127" s="41"/>
      <c r="IT127" s="41"/>
      <c r="IU127" s="41"/>
      <c r="IV127" s="41"/>
      <c r="IW127" s="41"/>
      <c r="IX127" s="41"/>
      <c r="IY127" s="41"/>
      <c r="IZ127" s="41"/>
      <c r="JA127" s="41"/>
      <c r="JB127" s="41"/>
      <c r="JC127" s="41"/>
      <c r="JD127" s="41"/>
      <c r="JE127" s="41"/>
      <c r="JF127" s="41"/>
      <c r="JG127" s="41"/>
      <c r="JH127" s="41"/>
      <c r="JI127" s="41"/>
      <c r="JJ127" s="41"/>
      <c r="JK127" s="41"/>
      <c r="JL127" s="41"/>
      <c r="JM127" s="41"/>
      <c r="JN127" s="41"/>
      <c r="JO127" s="41"/>
      <c r="JP127" s="41"/>
      <c r="JQ127" s="41"/>
      <c r="JR127" s="41"/>
      <c r="JS127" s="41"/>
      <c r="JT127" s="41"/>
      <c r="JU127" s="41"/>
    </row>
    <row r="128" spans="1:281" x14ac:dyDescent="0.25">
      <c r="A128" s="683"/>
      <c r="B128" s="683"/>
      <c r="C128" s="683"/>
      <c r="D128" s="683"/>
      <c r="E128" s="683"/>
      <c r="F128" s="683"/>
      <c r="G128" s="675"/>
      <c r="H128" s="341" t="s">
        <v>818</v>
      </c>
      <c r="I128" s="342" t="s">
        <v>2621</v>
      </c>
      <c r="J128" s="683"/>
      <c r="K128" s="716"/>
      <c r="L128" s="716"/>
      <c r="M128" s="686"/>
      <c r="N128" s="689"/>
      <c r="O128" s="689"/>
      <c r="P128" s="689"/>
      <c r="Q128" s="692"/>
      <c r="R128" s="675"/>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c r="HO128" s="41"/>
      <c r="HP128" s="41"/>
      <c r="HQ128" s="41"/>
      <c r="HR128" s="41"/>
      <c r="HS128" s="41"/>
      <c r="HT128" s="41"/>
      <c r="HU128" s="41"/>
      <c r="HV128" s="41"/>
      <c r="HW128" s="41"/>
      <c r="HX128" s="41"/>
      <c r="HY128" s="41"/>
      <c r="HZ128" s="41"/>
      <c r="IA128" s="41"/>
      <c r="IB128" s="41"/>
      <c r="IC128" s="41"/>
      <c r="ID128" s="41"/>
      <c r="IE128" s="41"/>
      <c r="IF128" s="41"/>
      <c r="IG128" s="41"/>
      <c r="IH128" s="41"/>
      <c r="II128" s="41"/>
      <c r="IJ128" s="41"/>
      <c r="IK128" s="41"/>
      <c r="IL128" s="41"/>
      <c r="IM128" s="41"/>
      <c r="IN128" s="41"/>
      <c r="IO128" s="41"/>
      <c r="IP128" s="41"/>
      <c r="IQ128" s="41"/>
      <c r="IR128" s="41"/>
      <c r="IS128" s="41"/>
      <c r="IT128" s="41"/>
      <c r="IU128" s="41"/>
      <c r="IV128" s="41"/>
      <c r="IW128" s="41"/>
      <c r="IX128" s="41"/>
      <c r="IY128" s="41"/>
      <c r="IZ128" s="41"/>
      <c r="JA128" s="41"/>
      <c r="JB128" s="41"/>
      <c r="JC128" s="41"/>
      <c r="JD128" s="41"/>
      <c r="JE128" s="41"/>
      <c r="JF128" s="41"/>
      <c r="JG128" s="41"/>
      <c r="JH128" s="41"/>
      <c r="JI128" s="41"/>
      <c r="JJ128" s="41"/>
      <c r="JK128" s="41"/>
      <c r="JL128" s="41"/>
      <c r="JM128" s="41"/>
      <c r="JN128" s="41"/>
      <c r="JO128" s="41"/>
      <c r="JP128" s="41"/>
      <c r="JQ128" s="41"/>
      <c r="JR128" s="41"/>
      <c r="JS128" s="41"/>
      <c r="JT128" s="41"/>
      <c r="JU128" s="41"/>
    </row>
    <row r="129" spans="1:281" ht="24" x14ac:dyDescent="0.25">
      <c r="A129" s="683"/>
      <c r="B129" s="683"/>
      <c r="C129" s="683"/>
      <c r="D129" s="683"/>
      <c r="E129" s="683"/>
      <c r="F129" s="683"/>
      <c r="G129" s="675"/>
      <c r="H129" s="341" t="s">
        <v>820</v>
      </c>
      <c r="I129" s="342" t="s">
        <v>713</v>
      </c>
      <c r="J129" s="683"/>
      <c r="K129" s="716"/>
      <c r="L129" s="716"/>
      <c r="M129" s="686"/>
      <c r="N129" s="689"/>
      <c r="O129" s="689"/>
      <c r="P129" s="689"/>
      <c r="Q129" s="692"/>
      <c r="R129" s="675"/>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41"/>
      <c r="IP129" s="41"/>
      <c r="IQ129" s="41"/>
      <c r="IR129" s="41"/>
      <c r="IS129" s="41"/>
      <c r="IT129" s="41"/>
      <c r="IU129" s="41"/>
      <c r="IV129" s="41"/>
      <c r="IW129" s="41"/>
      <c r="IX129" s="41"/>
      <c r="IY129" s="41"/>
      <c r="IZ129" s="41"/>
      <c r="JA129" s="41"/>
      <c r="JB129" s="41"/>
      <c r="JC129" s="41"/>
      <c r="JD129" s="41"/>
      <c r="JE129" s="41"/>
      <c r="JF129" s="41"/>
      <c r="JG129" s="41"/>
      <c r="JH129" s="41"/>
      <c r="JI129" s="41"/>
      <c r="JJ129" s="41"/>
      <c r="JK129" s="41"/>
      <c r="JL129" s="41"/>
      <c r="JM129" s="41"/>
      <c r="JN129" s="41"/>
      <c r="JO129" s="41"/>
      <c r="JP129" s="41"/>
      <c r="JQ129" s="41"/>
      <c r="JR129" s="41"/>
      <c r="JS129" s="41"/>
      <c r="JT129" s="41"/>
      <c r="JU129" s="41"/>
    </row>
    <row r="130" spans="1:281" x14ac:dyDescent="0.25">
      <c r="A130" s="683"/>
      <c r="B130" s="683"/>
      <c r="C130" s="683"/>
      <c r="D130" s="683"/>
      <c r="E130" s="683"/>
      <c r="F130" s="683"/>
      <c r="G130" s="679" t="s">
        <v>2622</v>
      </c>
      <c r="H130" s="679" t="s">
        <v>847</v>
      </c>
      <c r="I130" s="718" t="s">
        <v>215</v>
      </c>
      <c r="J130" s="683"/>
      <c r="K130" s="716"/>
      <c r="L130" s="716"/>
      <c r="M130" s="686"/>
      <c r="N130" s="689"/>
      <c r="O130" s="689"/>
      <c r="P130" s="689"/>
      <c r="Q130" s="692"/>
      <c r="R130" s="675"/>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c r="IO130" s="41"/>
      <c r="IP130" s="41"/>
      <c r="IQ130" s="41"/>
      <c r="IR130" s="41"/>
      <c r="IS130" s="41"/>
      <c r="IT130" s="41"/>
      <c r="IU130" s="41"/>
      <c r="IV130" s="41"/>
      <c r="IW130" s="41"/>
      <c r="IX130" s="41"/>
      <c r="IY130" s="41"/>
      <c r="IZ130" s="41"/>
      <c r="JA130" s="41"/>
      <c r="JB130" s="41"/>
      <c r="JC130" s="41"/>
      <c r="JD130" s="41"/>
      <c r="JE130" s="41"/>
      <c r="JF130" s="41"/>
      <c r="JG130" s="41"/>
      <c r="JH130" s="41"/>
      <c r="JI130" s="41"/>
      <c r="JJ130" s="41"/>
      <c r="JK130" s="41"/>
      <c r="JL130" s="41"/>
      <c r="JM130" s="41"/>
      <c r="JN130" s="41"/>
      <c r="JO130" s="41"/>
      <c r="JP130" s="41"/>
      <c r="JQ130" s="41"/>
      <c r="JR130" s="41"/>
      <c r="JS130" s="41"/>
      <c r="JT130" s="41"/>
      <c r="JU130" s="41"/>
    </row>
    <row r="131" spans="1:281" ht="32.25" customHeight="1" x14ac:dyDescent="0.25">
      <c r="A131" s="683"/>
      <c r="B131" s="683"/>
      <c r="C131" s="683"/>
      <c r="D131" s="683"/>
      <c r="E131" s="683"/>
      <c r="F131" s="683"/>
      <c r="G131" s="683"/>
      <c r="H131" s="684"/>
      <c r="I131" s="719"/>
      <c r="J131" s="683"/>
      <c r="K131" s="716"/>
      <c r="L131" s="716"/>
      <c r="M131" s="686"/>
      <c r="N131" s="689"/>
      <c r="O131" s="689"/>
      <c r="P131" s="689"/>
      <c r="Q131" s="692"/>
      <c r="R131" s="675"/>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c r="IW131" s="41"/>
      <c r="IX131" s="41"/>
      <c r="IY131" s="41"/>
      <c r="IZ131" s="41"/>
      <c r="JA131" s="41"/>
      <c r="JB131" s="41"/>
      <c r="JC131" s="41"/>
      <c r="JD131" s="41"/>
      <c r="JE131" s="41"/>
      <c r="JF131" s="41"/>
      <c r="JG131" s="41"/>
      <c r="JH131" s="41"/>
      <c r="JI131" s="41"/>
      <c r="JJ131" s="41"/>
      <c r="JK131" s="41"/>
      <c r="JL131" s="41"/>
      <c r="JM131" s="41"/>
      <c r="JN131" s="41"/>
      <c r="JO131" s="41"/>
      <c r="JP131" s="41"/>
      <c r="JQ131" s="41"/>
      <c r="JR131" s="41"/>
      <c r="JS131" s="41"/>
      <c r="JT131" s="41"/>
      <c r="JU131" s="41"/>
    </row>
    <row r="132" spans="1:281" x14ac:dyDescent="0.25">
      <c r="A132" s="683"/>
      <c r="B132" s="683"/>
      <c r="C132" s="683"/>
      <c r="D132" s="683"/>
      <c r="E132" s="683"/>
      <c r="F132" s="683"/>
      <c r="G132" s="683"/>
      <c r="H132" s="701" t="s">
        <v>848</v>
      </c>
      <c r="I132" s="679">
        <v>1000</v>
      </c>
      <c r="J132" s="683"/>
      <c r="K132" s="716"/>
      <c r="L132" s="716"/>
      <c r="M132" s="686"/>
      <c r="N132" s="689"/>
      <c r="O132" s="689"/>
      <c r="P132" s="689"/>
      <c r="Q132" s="692"/>
      <c r="R132" s="675"/>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c r="IW132" s="41"/>
      <c r="IX132" s="41"/>
      <c r="IY132" s="41"/>
      <c r="IZ132" s="41"/>
      <c r="JA132" s="41"/>
      <c r="JB132" s="41"/>
      <c r="JC132" s="41"/>
      <c r="JD132" s="41"/>
      <c r="JE132" s="41"/>
      <c r="JF132" s="41"/>
      <c r="JG132" s="41"/>
      <c r="JH132" s="41"/>
      <c r="JI132" s="41"/>
      <c r="JJ132" s="41"/>
      <c r="JK132" s="41"/>
      <c r="JL132" s="41"/>
      <c r="JM132" s="41"/>
      <c r="JN132" s="41"/>
      <c r="JO132" s="41"/>
      <c r="JP132" s="41"/>
      <c r="JQ132" s="41"/>
      <c r="JR132" s="41"/>
      <c r="JS132" s="41"/>
      <c r="JT132" s="41"/>
      <c r="JU132" s="41"/>
    </row>
    <row r="133" spans="1:281" x14ac:dyDescent="0.25">
      <c r="A133" s="684"/>
      <c r="B133" s="684"/>
      <c r="C133" s="684"/>
      <c r="D133" s="684"/>
      <c r="E133" s="684"/>
      <c r="F133" s="684"/>
      <c r="G133" s="684"/>
      <c r="H133" s="703"/>
      <c r="I133" s="684"/>
      <c r="J133" s="684"/>
      <c r="K133" s="717"/>
      <c r="L133" s="717"/>
      <c r="M133" s="687"/>
      <c r="N133" s="690"/>
      <c r="O133" s="690"/>
      <c r="P133" s="690"/>
      <c r="Q133" s="693"/>
      <c r="R133" s="675"/>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c r="IW133" s="41"/>
      <c r="IX133" s="41"/>
      <c r="IY133" s="41"/>
      <c r="IZ133" s="41"/>
      <c r="JA133" s="41"/>
      <c r="JB133" s="41"/>
      <c r="JC133" s="41"/>
      <c r="JD133" s="41"/>
      <c r="JE133" s="41"/>
      <c r="JF133" s="41"/>
      <c r="JG133" s="41"/>
      <c r="JH133" s="41"/>
      <c r="JI133" s="41"/>
      <c r="JJ133" s="41"/>
      <c r="JK133" s="41"/>
      <c r="JL133" s="41"/>
      <c r="JM133" s="41"/>
      <c r="JN133" s="41"/>
      <c r="JO133" s="41"/>
      <c r="JP133" s="41"/>
      <c r="JQ133" s="41"/>
      <c r="JR133" s="41"/>
      <c r="JS133" s="41"/>
      <c r="JT133" s="41"/>
      <c r="JU133" s="41"/>
    </row>
    <row r="134" spans="1:281" ht="24" x14ac:dyDescent="0.25">
      <c r="A134" s="679">
        <v>34</v>
      </c>
      <c r="B134" s="679" t="s">
        <v>70</v>
      </c>
      <c r="C134" s="679">
        <v>5</v>
      </c>
      <c r="D134" s="679">
        <v>4</v>
      </c>
      <c r="E134" s="679" t="s">
        <v>2623</v>
      </c>
      <c r="F134" s="679" t="s">
        <v>3407</v>
      </c>
      <c r="G134" s="675" t="s">
        <v>613</v>
      </c>
      <c r="H134" s="341" t="s">
        <v>813</v>
      </c>
      <c r="I134" s="342" t="s">
        <v>215</v>
      </c>
      <c r="J134" s="679" t="s">
        <v>2624</v>
      </c>
      <c r="K134" s="715"/>
      <c r="L134" s="715" t="s">
        <v>840</v>
      </c>
      <c r="M134" s="685"/>
      <c r="N134" s="688">
        <v>36232.300000000003</v>
      </c>
      <c r="O134" s="688"/>
      <c r="P134" s="688">
        <v>30808</v>
      </c>
      <c r="Q134" s="679" t="s">
        <v>825</v>
      </c>
      <c r="R134" s="679" t="s">
        <v>826</v>
      </c>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c r="IW134" s="41"/>
      <c r="IX134" s="41"/>
      <c r="IY134" s="41"/>
      <c r="IZ134" s="41"/>
      <c r="JA134" s="41"/>
      <c r="JB134" s="41"/>
      <c r="JC134" s="41"/>
      <c r="JD134" s="41"/>
      <c r="JE134" s="41"/>
      <c r="JF134" s="41"/>
      <c r="JG134" s="41"/>
      <c r="JH134" s="41"/>
      <c r="JI134" s="41"/>
      <c r="JJ134" s="41"/>
      <c r="JK134" s="41"/>
      <c r="JL134" s="41"/>
      <c r="JM134" s="41"/>
      <c r="JN134" s="41"/>
      <c r="JO134" s="41"/>
      <c r="JP134" s="41"/>
      <c r="JQ134" s="41"/>
      <c r="JR134" s="41"/>
      <c r="JS134" s="41"/>
      <c r="JT134" s="41"/>
      <c r="JU134" s="41"/>
    </row>
    <row r="135" spans="1:281" x14ac:dyDescent="0.25">
      <c r="A135" s="683"/>
      <c r="B135" s="683"/>
      <c r="C135" s="683"/>
      <c r="D135" s="683"/>
      <c r="E135" s="683"/>
      <c r="F135" s="683"/>
      <c r="G135" s="675"/>
      <c r="H135" s="341" t="s">
        <v>818</v>
      </c>
      <c r="I135" s="342" t="s">
        <v>362</v>
      </c>
      <c r="J135" s="683"/>
      <c r="K135" s="716"/>
      <c r="L135" s="716"/>
      <c r="M135" s="686"/>
      <c r="N135" s="689"/>
      <c r="O135" s="689"/>
      <c r="P135" s="689"/>
      <c r="Q135" s="683"/>
      <c r="R135" s="683"/>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c r="IW135" s="41"/>
      <c r="IX135" s="41"/>
      <c r="IY135" s="41"/>
      <c r="IZ135" s="41"/>
      <c r="JA135" s="41"/>
      <c r="JB135" s="41"/>
      <c r="JC135" s="41"/>
      <c r="JD135" s="41"/>
      <c r="JE135" s="41"/>
      <c r="JF135" s="41"/>
      <c r="JG135" s="41"/>
      <c r="JH135" s="41"/>
      <c r="JI135" s="41"/>
      <c r="JJ135" s="41"/>
      <c r="JK135" s="41"/>
      <c r="JL135" s="41"/>
      <c r="JM135" s="41"/>
      <c r="JN135" s="41"/>
      <c r="JO135" s="41"/>
      <c r="JP135" s="41"/>
      <c r="JQ135" s="41"/>
      <c r="JR135" s="41"/>
      <c r="JS135" s="41"/>
      <c r="JT135" s="41"/>
      <c r="JU135" s="41"/>
    </row>
    <row r="136" spans="1:281" ht="24" x14ac:dyDescent="0.25">
      <c r="A136" s="684"/>
      <c r="B136" s="684"/>
      <c r="C136" s="684"/>
      <c r="D136" s="684"/>
      <c r="E136" s="684"/>
      <c r="F136" s="684"/>
      <c r="G136" s="675"/>
      <c r="H136" s="341" t="s">
        <v>820</v>
      </c>
      <c r="I136" s="342" t="s">
        <v>1557</v>
      </c>
      <c r="J136" s="684"/>
      <c r="K136" s="717"/>
      <c r="L136" s="717"/>
      <c r="M136" s="687"/>
      <c r="N136" s="690"/>
      <c r="O136" s="690"/>
      <c r="P136" s="690"/>
      <c r="Q136" s="684"/>
      <c r="R136" s="684"/>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c r="IW136" s="41"/>
      <c r="IX136" s="41"/>
      <c r="IY136" s="41"/>
      <c r="IZ136" s="41"/>
      <c r="JA136" s="41"/>
      <c r="JB136" s="41"/>
      <c r="JC136" s="41"/>
      <c r="JD136" s="41"/>
      <c r="JE136" s="41"/>
      <c r="JF136" s="41"/>
      <c r="JG136" s="41"/>
      <c r="JH136" s="41"/>
      <c r="JI136" s="41"/>
      <c r="JJ136" s="41"/>
      <c r="JK136" s="41"/>
      <c r="JL136" s="41"/>
      <c r="JM136" s="41"/>
      <c r="JN136" s="41"/>
      <c r="JO136" s="41"/>
      <c r="JP136" s="41"/>
      <c r="JQ136" s="41"/>
      <c r="JR136" s="41"/>
      <c r="JS136" s="41"/>
      <c r="JT136" s="41"/>
      <c r="JU136" s="41"/>
    </row>
    <row r="137" spans="1:281" ht="36" x14ac:dyDescent="0.25">
      <c r="A137" s="679">
        <v>35</v>
      </c>
      <c r="B137" s="679" t="s">
        <v>70</v>
      </c>
      <c r="C137" s="679">
        <v>5</v>
      </c>
      <c r="D137" s="679">
        <v>11</v>
      </c>
      <c r="E137" s="679" t="s">
        <v>2625</v>
      </c>
      <c r="F137" s="679" t="s">
        <v>3408</v>
      </c>
      <c r="G137" s="675" t="s">
        <v>725</v>
      </c>
      <c r="H137" s="344" t="s">
        <v>851</v>
      </c>
      <c r="I137" s="344">
        <v>5</v>
      </c>
      <c r="J137" s="679" t="s">
        <v>2626</v>
      </c>
      <c r="K137" s="715"/>
      <c r="L137" s="715" t="s">
        <v>840</v>
      </c>
      <c r="M137" s="685"/>
      <c r="N137" s="688">
        <v>45475</v>
      </c>
      <c r="O137" s="688"/>
      <c r="P137" s="688">
        <v>40900</v>
      </c>
      <c r="Q137" s="679" t="s">
        <v>2627</v>
      </c>
      <c r="R137" s="679" t="s">
        <v>2628</v>
      </c>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c r="IW137" s="41"/>
      <c r="IX137" s="41"/>
      <c r="IY137" s="41"/>
      <c r="IZ137" s="41"/>
      <c r="JA137" s="41"/>
      <c r="JB137" s="41"/>
      <c r="JC137" s="41"/>
      <c r="JD137" s="41"/>
      <c r="JE137" s="41"/>
      <c r="JF137" s="41"/>
      <c r="JG137" s="41"/>
      <c r="JH137" s="41"/>
      <c r="JI137" s="41"/>
      <c r="JJ137" s="41"/>
      <c r="JK137" s="41"/>
      <c r="JL137" s="41"/>
      <c r="JM137" s="41"/>
      <c r="JN137" s="41"/>
      <c r="JO137" s="41"/>
      <c r="JP137" s="41"/>
      <c r="JQ137" s="41"/>
      <c r="JR137" s="41"/>
      <c r="JS137" s="41"/>
      <c r="JT137" s="41"/>
      <c r="JU137" s="41"/>
    </row>
    <row r="138" spans="1:281" x14ac:dyDescent="0.25">
      <c r="A138" s="683"/>
      <c r="B138" s="683"/>
      <c r="C138" s="683"/>
      <c r="D138" s="683"/>
      <c r="E138" s="683"/>
      <c r="F138" s="683"/>
      <c r="G138" s="675"/>
      <c r="H138" s="679" t="s">
        <v>818</v>
      </c>
      <c r="I138" s="679">
        <v>180</v>
      </c>
      <c r="J138" s="683"/>
      <c r="K138" s="716"/>
      <c r="L138" s="716"/>
      <c r="M138" s="686"/>
      <c r="N138" s="689"/>
      <c r="O138" s="689"/>
      <c r="P138" s="689"/>
      <c r="Q138" s="683"/>
      <c r="R138" s="683"/>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c r="IW138" s="41"/>
      <c r="IX138" s="41"/>
      <c r="IY138" s="41"/>
      <c r="IZ138" s="41"/>
      <c r="JA138" s="41"/>
      <c r="JB138" s="41"/>
      <c r="JC138" s="41"/>
      <c r="JD138" s="41"/>
      <c r="JE138" s="41"/>
      <c r="JF138" s="41"/>
      <c r="JG138" s="41"/>
      <c r="JH138" s="41"/>
      <c r="JI138" s="41"/>
      <c r="JJ138" s="41"/>
      <c r="JK138" s="41"/>
      <c r="JL138" s="41"/>
      <c r="JM138" s="41"/>
      <c r="JN138" s="41"/>
      <c r="JO138" s="41"/>
      <c r="JP138" s="41"/>
      <c r="JQ138" s="41"/>
      <c r="JR138" s="41"/>
      <c r="JS138" s="41"/>
      <c r="JT138" s="41"/>
      <c r="JU138" s="41"/>
    </row>
    <row r="139" spans="1:281" x14ac:dyDescent="0.25">
      <c r="A139" s="683"/>
      <c r="B139" s="683"/>
      <c r="C139" s="683"/>
      <c r="D139" s="683"/>
      <c r="E139" s="683"/>
      <c r="F139" s="683"/>
      <c r="G139" s="675"/>
      <c r="H139" s="683"/>
      <c r="I139" s="683"/>
      <c r="J139" s="683"/>
      <c r="K139" s="716"/>
      <c r="L139" s="716"/>
      <c r="M139" s="686"/>
      <c r="N139" s="689"/>
      <c r="O139" s="689"/>
      <c r="P139" s="689"/>
      <c r="Q139" s="683"/>
      <c r="R139" s="683"/>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c r="IW139" s="41"/>
      <c r="IX139" s="41"/>
      <c r="IY139" s="41"/>
      <c r="IZ139" s="41"/>
      <c r="JA139" s="41"/>
      <c r="JB139" s="41"/>
      <c r="JC139" s="41"/>
      <c r="JD139" s="41"/>
      <c r="JE139" s="41"/>
      <c r="JF139" s="41"/>
      <c r="JG139" s="41"/>
      <c r="JH139" s="41"/>
      <c r="JI139" s="41"/>
      <c r="JJ139" s="41"/>
      <c r="JK139" s="41"/>
      <c r="JL139" s="41"/>
      <c r="JM139" s="41"/>
      <c r="JN139" s="41"/>
      <c r="JO139" s="41"/>
      <c r="JP139" s="41"/>
      <c r="JQ139" s="41"/>
      <c r="JR139" s="41"/>
      <c r="JS139" s="41"/>
      <c r="JT139" s="41"/>
      <c r="JU139" s="41"/>
    </row>
    <row r="140" spans="1:281" x14ac:dyDescent="0.25">
      <c r="A140" s="683"/>
      <c r="B140" s="683"/>
      <c r="C140" s="683"/>
      <c r="D140" s="683"/>
      <c r="E140" s="683"/>
      <c r="F140" s="683"/>
      <c r="G140" s="675"/>
      <c r="H140" s="684"/>
      <c r="I140" s="684"/>
      <c r="J140" s="683"/>
      <c r="K140" s="716"/>
      <c r="L140" s="716"/>
      <c r="M140" s="686"/>
      <c r="N140" s="689"/>
      <c r="O140" s="689"/>
      <c r="P140" s="689"/>
      <c r="Q140" s="683"/>
      <c r="R140" s="683"/>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c r="IW140" s="41"/>
      <c r="IX140" s="41"/>
      <c r="IY140" s="41"/>
      <c r="IZ140" s="41"/>
      <c r="JA140" s="41"/>
      <c r="JB140" s="41"/>
      <c r="JC140" s="41"/>
      <c r="JD140" s="41"/>
      <c r="JE140" s="41"/>
      <c r="JF140" s="41"/>
      <c r="JG140" s="41"/>
      <c r="JH140" s="41"/>
      <c r="JI140" s="41"/>
      <c r="JJ140" s="41"/>
      <c r="JK140" s="41"/>
      <c r="JL140" s="41"/>
      <c r="JM140" s="41"/>
      <c r="JN140" s="41"/>
      <c r="JO140" s="41"/>
      <c r="JP140" s="41"/>
      <c r="JQ140" s="41"/>
      <c r="JR140" s="41"/>
      <c r="JS140" s="41"/>
      <c r="JT140" s="41"/>
      <c r="JU140" s="41"/>
    </row>
    <row r="141" spans="1:281" x14ac:dyDescent="0.25">
      <c r="A141" s="683"/>
      <c r="B141" s="683"/>
      <c r="C141" s="683"/>
      <c r="D141" s="683"/>
      <c r="E141" s="683"/>
      <c r="F141" s="683"/>
      <c r="G141" s="709" t="s">
        <v>839</v>
      </c>
      <c r="H141" s="675" t="s">
        <v>1263</v>
      </c>
      <c r="I141" s="675" t="s">
        <v>2629</v>
      </c>
      <c r="J141" s="683"/>
      <c r="K141" s="716"/>
      <c r="L141" s="716"/>
      <c r="M141" s="686"/>
      <c r="N141" s="689"/>
      <c r="O141" s="689"/>
      <c r="P141" s="689"/>
      <c r="Q141" s="683"/>
      <c r="R141" s="683"/>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c r="IW141" s="41"/>
      <c r="IX141" s="41"/>
      <c r="IY141" s="41"/>
      <c r="IZ141" s="41"/>
      <c r="JA141" s="41"/>
      <c r="JB141" s="41"/>
      <c r="JC141" s="41"/>
      <c r="JD141" s="41"/>
      <c r="JE141" s="41"/>
      <c r="JF141" s="41"/>
      <c r="JG141" s="41"/>
      <c r="JH141" s="41"/>
      <c r="JI141" s="41"/>
      <c r="JJ141" s="41"/>
      <c r="JK141" s="41"/>
      <c r="JL141" s="41"/>
      <c r="JM141" s="41"/>
      <c r="JN141" s="41"/>
      <c r="JO141" s="41"/>
      <c r="JP141" s="41"/>
      <c r="JQ141" s="41"/>
      <c r="JR141" s="41"/>
      <c r="JS141" s="41"/>
      <c r="JT141" s="41"/>
      <c r="JU141" s="41"/>
    </row>
    <row r="142" spans="1:281" x14ac:dyDescent="0.25">
      <c r="A142" s="684"/>
      <c r="B142" s="684"/>
      <c r="C142" s="684"/>
      <c r="D142" s="684"/>
      <c r="E142" s="684"/>
      <c r="F142" s="684"/>
      <c r="G142" s="709" t="s">
        <v>839</v>
      </c>
      <c r="H142" s="675"/>
      <c r="I142" s="675"/>
      <c r="J142" s="684"/>
      <c r="K142" s="717"/>
      <c r="L142" s="717"/>
      <c r="M142" s="687"/>
      <c r="N142" s="690"/>
      <c r="O142" s="690"/>
      <c r="P142" s="690"/>
      <c r="Q142" s="684"/>
      <c r="R142" s="684"/>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c r="IO142" s="41"/>
      <c r="IP142" s="41"/>
      <c r="IQ142" s="41"/>
      <c r="IR142" s="41"/>
      <c r="IS142" s="41"/>
      <c r="IT142" s="41"/>
      <c r="IU142" s="41"/>
      <c r="IV142" s="41"/>
      <c r="IW142" s="41"/>
      <c r="IX142" s="41"/>
      <c r="IY142" s="41"/>
      <c r="IZ142" s="41"/>
      <c r="JA142" s="41"/>
      <c r="JB142" s="41"/>
      <c r="JC142" s="41"/>
      <c r="JD142" s="41"/>
      <c r="JE142" s="41"/>
      <c r="JF142" s="41"/>
      <c r="JG142" s="41"/>
      <c r="JH142" s="41"/>
      <c r="JI142" s="41"/>
      <c r="JJ142" s="41"/>
      <c r="JK142" s="41"/>
      <c r="JL142" s="41"/>
      <c r="JM142" s="41"/>
      <c r="JN142" s="41"/>
      <c r="JO142" s="41"/>
      <c r="JP142" s="41"/>
      <c r="JQ142" s="41"/>
      <c r="JR142" s="41"/>
      <c r="JS142" s="41"/>
      <c r="JT142" s="41"/>
      <c r="JU142" s="41"/>
    </row>
    <row r="143" spans="1:281" ht="36" x14ac:dyDescent="0.25">
      <c r="A143" s="675">
        <v>36</v>
      </c>
      <c r="B143" s="675" t="s">
        <v>70</v>
      </c>
      <c r="C143" s="675" t="s">
        <v>499</v>
      </c>
      <c r="D143" s="675">
        <v>13</v>
      </c>
      <c r="E143" s="675" t="s">
        <v>2630</v>
      </c>
      <c r="F143" s="675" t="s">
        <v>2631</v>
      </c>
      <c r="G143" s="675" t="s">
        <v>725</v>
      </c>
      <c r="H143" s="344" t="s">
        <v>851</v>
      </c>
      <c r="I143" s="344">
        <v>7</v>
      </c>
      <c r="J143" s="679" t="s">
        <v>3409</v>
      </c>
      <c r="K143" s="679"/>
      <c r="L143" s="679" t="s">
        <v>840</v>
      </c>
      <c r="M143" s="694"/>
      <c r="N143" s="696">
        <v>48900</v>
      </c>
      <c r="O143" s="696"/>
      <c r="P143" s="696">
        <v>44000</v>
      </c>
      <c r="Q143" s="691" t="s">
        <v>2632</v>
      </c>
      <c r="R143" s="675" t="s">
        <v>2633</v>
      </c>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1"/>
      <c r="GI143" s="41"/>
      <c r="GJ143" s="41"/>
      <c r="GK143" s="41"/>
      <c r="GL143" s="41"/>
      <c r="GM143" s="41"/>
      <c r="GN143" s="41"/>
      <c r="GO143" s="41"/>
      <c r="GP143" s="41"/>
      <c r="GQ143" s="41"/>
      <c r="GR143" s="41"/>
      <c r="GS143" s="41"/>
      <c r="GT143" s="41"/>
      <c r="GU143" s="41"/>
      <c r="GV143" s="41"/>
      <c r="GW143" s="41"/>
      <c r="GX143" s="41"/>
      <c r="GY143" s="41"/>
      <c r="GZ143" s="41"/>
      <c r="HA143" s="41"/>
      <c r="HB143" s="41"/>
      <c r="HC143" s="41"/>
      <c r="HD143" s="41"/>
      <c r="HE143" s="41"/>
      <c r="HF143" s="41"/>
      <c r="HG143" s="41"/>
      <c r="HH143" s="41"/>
      <c r="HI143" s="41"/>
      <c r="HJ143" s="41"/>
      <c r="HK143" s="41"/>
      <c r="HL143" s="41"/>
      <c r="HM143" s="41"/>
      <c r="HN143" s="41"/>
      <c r="HO143" s="41"/>
      <c r="HP143" s="41"/>
      <c r="HQ143" s="41"/>
      <c r="HR143" s="41"/>
      <c r="HS143" s="41"/>
      <c r="HT143" s="41"/>
      <c r="HU143" s="41"/>
      <c r="HV143" s="41"/>
      <c r="HW143" s="41"/>
      <c r="HX143" s="41"/>
      <c r="HY143" s="41"/>
      <c r="HZ143" s="41"/>
      <c r="IA143" s="41"/>
      <c r="IB143" s="41"/>
      <c r="IC143" s="41"/>
      <c r="ID143" s="41"/>
      <c r="IE143" s="41"/>
      <c r="IF143" s="41"/>
      <c r="IG143" s="41"/>
      <c r="IH143" s="41"/>
      <c r="II143" s="41"/>
      <c r="IJ143" s="41"/>
      <c r="IK143" s="41"/>
      <c r="IL143" s="41"/>
      <c r="IM143" s="41"/>
      <c r="IN143" s="41"/>
      <c r="IO143" s="41"/>
      <c r="IP143" s="41"/>
      <c r="IQ143" s="41"/>
      <c r="IR143" s="41"/>
      <c r="IS143" s="41"/>
      <c r="IT143" s="41"/>
      <c r="IU143" s="41"/>
      <c r="IV143" s="41"/>
      <c r="IW143" s="41"/>
      <c r="IX143" s="41"/>
      <c r="IY143" s="41"/>
      <c r="IZ143" s="41"/>
      <c r="JA143" s="41"/>
      <c r="JB143" s="41"/>
      <c r="JC143" s="41"/>
      <c r="JD143" s="41"/>
      <c r="JE143" s="41"/>
      <c r="JF143" s="41"/>
      <c r="JG143" s="41"/>
      <c r="JH143" s="41"/>
      <c r="JI143" s="41"/>
      <c r="JJ143" s="41"/>
      <c r="JK143" s="41"/>
      <c r="JL143" s="41"/>
      <c r="JM143" s="41"/>
      <c r="JN143" s="41"/>
      <c r="JO143" s="41"/>
      <c r="JP143" s="41"/>
      <c r="JQ143" s="41"/>
      <c r="JR143" s="41"/>
      <c r="JS143" s="41"/>
      <c r="JT143" s="41"/>
      <c r="JU143" s="41"/>
    </row>
    <row r="144" spans="1:281" x14ac:dyDescent="0.25">
      <c r="A144" s="675"/>
      <c r="B144" s="675"/>
      <c r="C144" s="675"/>
      <c r="D144" s="675"/>
      <c r="E144" s="675"/>
      <c r="F144" s="675"/>
      <c r="G144" s="675"/>
      <c r="H144" s="679" t="s">
        <v>818</v>
      </c>
      <c r="I144" s="679">
        <v>140</v>
      </c>
      <c r="J144" s="683"/>
      <c r="K144" s="683"/>
      <c r="L144" s="683"/>
      <c r="M144" s="695"/>
      <c r="N144" s="697"/>
      <c r="O144" s="697"/>
      <c r="P144" s="697"/>
      <c r="Q144" s="692"/>
      <c r="R144" s="675"/>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c r="EL144" s="41"/>
      <c r="EM144" s="41"/>
      <c r="EN144" s="41"/>
      <c r="EO144" s="41"/>
      <c r="EP144" s="41"/>
      <c r="EQ144" s="41"/>
      <c r="ER144" s="41"/>
      <c r="ES144" s="41"/>
      <c r="ET144" s="41"/>
      <c r="EU144" s="41"/>
      <c r="EV144" s="41"/>
      <c r="EW144" s="41"/>
      <c r="EX144" s="41"/>
      <c r="EY144" s="41"/>
      <c r="EZ144" s="41"/>
      <c r="FA144" s="41"/>
      <c r="FB144" s="41"/>
      <c r="FC144" s="41"/>
      <c r="FD144" s="41"/>
      <c r="FE144" s="41"/>
      <c r="FF144" s="41"/>
      <c r="FG144" s="41"/>
      <c r="FH144" s="41"/>
      <c r="FI144" s="41"/>
      <c r="FJ144" s="41"/>
      <c r="FK144" s="41"/>
      <c r="FL144" s="41"/>
      <c r="FM144" s="41"/>
      <c r="FN144" s="41"/>
      <c r="FO144" s="41"/>
      <c r="FP144" s="41"/>
      <c r="FQ144" s="41"/>
      <c r="FR144" s="41"/>
      <c r="FS144" s="41"/>
      <c r="FT144" s="41"/>
      <c r="FU144" s="41"/>
      <c r="FV144" s="41"/>
      <c r="FW144" s="41"/>
      <c r="FX144" s="41"/>
      <c r="FY144" s="41"/>
      <c r="FZ144" s="41"/>
      <c r="GA144" s="41"/>
      <c r="GB144" s="41"/>
      <c r="GC144" s="41"/>
      <c r="GD144" s="41"/>
      <c r="GE144" s="41"/>
      <c r="GF144" s="41"/>
      <c r="GG144" s="41"/>
      <c r="GH144" s="41"/>
      <c r="GI144" s="41"/>
      <c r="GJ144" s="41"/>
      <c r="GK144" s="41"/>
      <c r="GL144" s="41"/>
      <c r="GM144" s="41"/>
      <c r="GN144" s="41"/>
      <c r="GO144" s="41"/>
      <c r="GP144" s="41"/>
      <c r="GQ144" s="41"/>
      <c r="GR144" s="41"/>
      <c r="GS144" s="41"/>
      <c r="GT144" s="41"/>
      <c r="GU144" s="41"/>
      <c r="GV144" s="41"/>
      <c r="GW144" s="41"/>
      <c r="GX144" s="41"/>
      <c r="GY144" s="41"/>
      <c r="GZ144" s="41"/>
      <c r="HA144" s="41"/>
      <c r="HB144" s="41"/>
      <c r="HC144" s="41"/>
      <c r="HD144" s="41"/>
      <c r="HE144" s="41"/>
      <c r="HF144" s="41"/>
      <c r="HG144" s="41"/>
      <c r="HH144" s="41"/>
      <c r="HI144" s="41"/>
      <c r="HJ144" s="41"/>
      <c r="HK144" s="41"/>
      <c r="HL144" s="41"/>
      <c r="HM144" s="41"/>
      <c r="HN144" s="41"/>
      <c r="HO144" s="41"/>
      <c r="HP144" s="41"/>
      <c r="HQ144" s="41"/>
      <c r="HR144" s="41"/>
      <c r="HS144" s="41"/>
      <c r="HT144" s="41"/>
      <c r="HU144" s="41"/>
      <c r="HV144" s="41"/>
      <c r="HW144" s="41"/>
      <c r="HX144" s="41"/>
      <c r="HY144" s="41"/>
      <c r="HZ144" s="41"/>
      <c r="IA144" s="41"/>
      <c r="IB144" s="41"/>
      <c r="IC144" s="41"/>
      <c r="ID144" s="41"/>
      <c r="IE144" s="41"/>
      <c r="IF144" s="41"/>
      <c r="IG144" s="41"/>
      <c r="IH144" s="41"/>
      <c r="II144" s="41"/>
      <c r="IJ144" s="41"/>
      <c r="IK144" s="41"/>
      <c r="IL144" s="41"/>
      <c r="IM144" s="41"/>
      <c r="IN144" s="41"/>
      <c r="IO144" s="41"/>
      <c r="IP144" s="41"/>
      <c r="IQ144" s="41"/>
      <c r="IR144" s="41"/>
      <c r="IS144" s="41"/>
      <c r="IT144" s="41"/>
      <c r="IU144" s="41"/>
      <c r="IV144" s="41"/>
      <c r="IW144" s="41"/>
      <c r="IX144" s="41"/>
      <c r="IY144" s="41"/>
      <c r="IZ144" s="41"/>
      <c r="JA144" s="41"/>
      <c r="JB144" s="41"/>
      <c r="JC144" s="41"/>
      <c r="JD144" s="41"/>
      <c r="JE144" s="41"/>
      <c r="JF144" s="41"/>
      <c r="JG144" s="41"/>
      <c r="JH144" s="41"/>
      <c r="JI144" s="41"/>
      <c r="JJ144" s="41"/>
      <c r="JK144" s="41"/>
      <c r="JL144" s="41"/>
      <c r="JM144" s="41"/>
      <c r="JN144" s="41"/>
      <c r="JO144" s="41"/>
      <c r="JP144" s="41"/>
      <c r="JQ144" s="41"/>
      <c r="JR144" s="41"/>
      <c r="JS144" s="41"/>
      <c r="JT144" s="41"/>
      <c r="JU144" s="41"/>
    </row>
    <row r="145" spans="1:281" x14ac:dyDescent="0.25">
      <c r="A145" s="675"/>
      <c r="B145" s="675"/>
      <c r="C145" s="675"/>
      <c r="D145" s="675"/>
      <c r="E145" s="675"/>
      <c r="F145" s="675"/>
      <c r="G145" s="675"/>
      <c r="H145" s="683"/>
      <c r="I145" s="683"/>
      <c r="J145" s="683"/>
      <c r="K145" s="683"/>
      <c r="L145" s="683"/>
      <c r="M145" s="695"/>
      <c r="N145" s="697"/>
      <c r="O145" s="697"/>
      <c r="P145" s="697"/>
      <c r="Q145" s="692"/>
      <c r="R145" s="675"/>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c r="IO145" s="41"/>
      <c r="IP145" s="41"/>
      <c r="IQ145" s="41"/>
      <c r="IR145" s="41"/>
      <c r="IS145" s="41"/>
      <c r="IT145" s="41"/>
      <c r="IU145" s="41"/>
      <c r="IV145" s="41"/>
      <c r="IW145" s="41"/>
      <c r="IX145" s="41"/>
      <c r="IY145" s="41"/>
      <c r="IZ145" s="41"/>
      <c r="JA145" s="41"/>
      <c r="JB145" s="41"/>
      <c r="JC145" s="41"/>
      <c r="JD145" s="41"/>
      <c r="JE145" s="41"/>
      <c r="JF145" s="41"/>
      <c r="JG145" s="41"/>
      <c r="JH145" s="41"/>
      <c r="JI145" s="41"/>
      <c r="JJ145" s="41"/>
      <c r="JK145" s="41"/>
      <c r="JL145" s="41"/>
      <c r="JM145" s="41"/>
      <c r="JN145" s="41"/>
      <c r="JO145" s="41"/>
      <c r="JP145" s="41"/>
      <c r="JQ145" s="41"/>
      <c r="JR145" s="41"/>
      <c r="JS145" s="41"/>
      <c r="JT145" s="41"/>
      <c r="JU145" s="41"/>
    </row>
    <row r="146" spans="1:281" x14ac:dyDescent="0.25">
      <c r="A146" s="675"/>
      <c r="B146" s="675"/>
      <c r="C146" s="675"/>
      <c r="D146" s="675"/>
      <c r="E146" s="675"/>
      <c r="F146" s="675"/>
      <c r="G146" s="675"/>
      <c r="H146" s="684"/>
      <c r="I146" s="684"/>
      <c r="J146" s="683"/>
      <c r="K146" s="683"/>
      <c r="L146" s="683"/>
      <c r="M146" s="695"/>
      <c r="N146" s="697"/>
      <c r="O146" s="697"/>
      <c r="P146" s="697"/>
      <c r="Q146" s="692"/>
      <c r="R146" s="675"/>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c r="IC146" s="41"/>
      <c r="ID146" s="41"/>
      <c r="IE146" s="41"/>
      <c r="IF146" s="41"/>
      <c r="IG146" s="41"/>
      <c r="IH146" s="41"/>
      <c r="II146" s="41"/>
      <c r="IJ146" s="41"/>
      <c r="IK146" s="41"/>
      <c r="IL146" s="41"/>
      <c r="IM146" s="41"/>
      <c r="IN146" s="41"/>
      <c r="IO146" s="41"/>
      <c r="IP146" s="41"/>
      <c r="IQ146" s="41"/>
      <c r="IR146" s="41"/>
      <c r="IS146" s="41"/>
      <c r="IT146" s="41"/>
      <c r="IU146" s="41"/>
      <c r="IV146" s="41"/>
      <c r="IW146" s="41"/>
      <c r="IX146" s="41"/>
      <c r="IY146" s="41"/>
      <c r="IZ146" s="41"/>
      <c r="JA146" s="41"/>
      <c r="JB146" s="41"/>
      <c r="JC146" s="41"/>
      <c r="JD146" s="41"/>
      <c r="JE146" s="41"/>
      <c r="JF146" s="41"/>
      <c r="JG146" s="41"/>
      <c r="JH146" s="41"/>
      <c r="JI146" s="41"/>
      <c r="JJ146" s="41"/>
      <c r="JK146" s="41"/>
      <c r="JL146" s="41"/>
      <c r="JM146" s="41"/>
      <c r="JN146" s="41"/>
      <c r="JO146" s="41"/>
      <c r="JP146" s="41"/>
      <c r="JQ146" s="41"/>
      <c r="JR146" s="41"/>
      <c r="JS146" s="41"/>
      <c r="JT146" s="41"/>
      <c r="JU146" s="41"/>
    </row>
    <row r="147" spans="1:281" ht="24" x14ac:dyDescent="0.25">
      <c r="A147" s="675"/>
      <c r="B147" s="675"/>
      <c r="C147" s="675"/>
      <c r="D147" s="675"/>
      <c r="E147" s="675"/>
      <c r="F147" s="675"/>
      <c r="G147" s="709" t="s">
        <v>860</v>
      </c>
      <c r="H147" s="344" t="s">
        <v>2592</v>
      </c>
      <c r="I147" s="344">
        <v>1</v>
      </c>
      <c r="J147" s="683"/>
      <c r="K147" s="683"/>
      <c r="L147" s="683"/>
      <c r="M147" s="695"/>
      <c r="N147" s="697"/>
      <c r="O147" s="697"/>
      <c r="P147" s="697"/>
      <c r="Q147" s="692"/>
      <c r="R147" s="675"/>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c r="IO147" s="41"/>
      <c r="IP147" s="41"/>
      <c r="IQ147" s="41"/>
      <c r="IR147" s="41"/>
      <c r="IS147" s="41"/>
      <c r="IT147" s="41"/>
      <c r="IU147" s="41"/>
      <c r="IV147" s="41"/>
      <c r="IW147" s="41"/>
      <c r="IX147" s="41"/>
      <c r="IY147" s="41"/>
      <c r="IZ147" s="41"/>
      <c r="JA147" s="41"/>
      <c r="JB147" s="41"/>
      <c r="JC147" s="41"/>
      <c r="JD147" s="41"/>
      <c r="JE147" s="41"/>
      <c r="JF147" s="41"/>
      <c r="JG147" s="41"/>
      <c r="JH147" s="41"/>
      <c r="JI147" s="41"/>
      <c r="JJ147" s="41"/>
      <c r="JK147" s="41"/>
      <c r="JL147" s="41"/>
      <c r="JM147" s="41"/>
      <c r="JN147" s="41"/>
      <c r="JO147" s="41"/>
      <c r="JP147" s="41"/>
      <c r="JQ147" s="41"/>
      <c r="JR147" s="41"/>
      <c r="JS147" s="41"/>
      <c r="JT147" s="41"/>
      <c r="JU147" s="41"/>
    </row>
    <row r="148" spans="1:281" ht="48" x14ac:dyDescent="0.25">
      <c r="A148" s="675"/>
      <c r="B148" s="675"/>
      <c r="C148" s="675"/>
      <c r="D148" s="675"/>
      <c r="E148" s="675"/>
      <c r="F148" s="675"/>
      <c r="G148" s="709"/>
      <c r="H148" s="344" t="s">
        <v>2593</v>
      </c>
      <c r="I148" s="344">
        <v>500</v>
      </c>
      <c r="J148" s="683"/>
      <c r="K148" s="683"/>
      <c r="L148" s="683"/>
      <c r="M148" s="695"/>
      <c r="N148" s="697"/>
      <c r="O148" s="697"/>
      <c r="P148" s="697"/>
      <c r="Q148" s="692"/>
      <c r="R148" s="675"/>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c r="IC148" s="41"/>
      <c r="ID148" s="41"/>
      <c r="IE148" s="41"/>
      <c r="IF148" s="41"/>
      <c r="IG148" s="41"/>
      <c r="IH148" s="41"/>
      <c r="II148" s="41"/>
      <c r="IJ148" s="41"/>
      <c r="IK148" s="41"/>
      <c r="IL148" s="41"/>
      <c r="IM148" s="41"/>
      <c r="IN148" s="41"/>
      <c r="IO148" s="41"/>
      <c r="IP148" s="41"/>
      <c r="IQ148" s="41"/>
      <c r="IR148" s="41"/>
      <c r="IS148" s="41"/>
      <c r="IT148" s="41"/>
      <c r="IU148" s="41"/>
      <c r="IV148" s="41"/>
      <c r="IW148" s="41"/>
      <c r="IX148" s="41"/>
      <c r="IY148" s="41"/>
      <c r="IZ148" s="41"/>
      <c r="JA148" s="41"/>
      <c r="JB148" s="41"/>
      <c r="JC148" s="41"/>
      <c r="JD148" s="41"/>
      <c r="JE148" s="41"/>
      <c r="JF148" s="41"/>
      <c r="JG148" s="41"/>
      <c r="JH148" s="41"/>
      <c r="JI148" s="41"/>
      <c r="JJ148" s="41"/>
      <c r="JK148" s="41"/>
      <c r="JL148" s="41"/>
      <c r="JM148" s="41"/>
      <c r="JN148" s="41"/>
      <c r="JO148" s="41"/>
      <c r="JP148" s="41"/>
      <c r="JQ148" s="41"/>
      <c r="JR148" s="41"/>
      <c r="JS148" s="41"/>
      <c r="JT148" s="41"/>
      <c r="JU148" s="41"/>
    </row>
    <row r="149" spans="1:281" ht="24" x14ac:dyDescent="0.25">
      <c r="A149" s="675"/>
      <c r="B149" s="675"/>
      <c r="C149" s="675"/>
      <c r="D149" s="675"/>
      <c r="E149" s="675"/>
      <c r="F149" s="675"/>
      <c r="G149" s="709" t="s">
        <v>911</v>
      </c>
      <c r="H149" s="344" t="s">
        <v>930</v>
      </c>
      <c r="I149" s="344">
        <v>1</v>
      </c>
      <c r="J149" s="683"/>
      <c r="K149" s="683"/>
      <c r="L149" s="683"/>
      <c r="M149" s="695"/>
      <c r="N149" s="697"/>
      <c r="O149" s="697"/>
      <c r="P149" s="697"/>
      <c r="Q149" s="692"/>
      <c r="R149" s="675"/>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c r="HO149" s="41"/>
      <c r="HP149" s="41"/>
      <c r="HQ149" s="41"/>
      <c r="HR149" s="41"/>
      <c r="HS149" s="41"/>
      <c r="HT149" s="41"/>
      <c r="HU149" s="41"/>
      <c r="HV149" s="41"/>
      <c r="HW149" s="41"/>
      <c r="HX149" s="41"/>
      <c r="HY149" s="41"/>
      <c r="HZ149" s="41"/>
      <c r="IA149" s="41"/>
      <c r="IB149" s="41"/>
      <c r="IC149" s="41"/>
      <c r="ID149" s="41"/>
      <c r="IE149" s="41"/>
      <c r="IF149" s="41"/>
      <c r="IG149" s="41"/>
      <c r="IH149" s="41"/>
      <c r="II149" s="41"/>
      <c r="IJ149" s="41"/>
      <c r="IK149" s="41"/>
      <c r="IL149" s="41"/>
      <c r="IM149" s="41"/>
      <c r="IN149" s="41"/>
      <c r="IO149" s="41"/>
      <c r="IP149" s="41"/>
      <c r="IQ149" s="41"/>
      <c r="IR149" s="41"/>
      <c r="IS149" s="41"/>
      <c r="IT149" s="41"/>
      <c r="IU149" s="41"/>
      <c r="IV149" s="41"/>
      <c r="IW149" s="41"/>
      <c r="IX149" s="41"/>
      <c r="IY149" s="41"/>
      <c r="IZ149" s="41"/>
      <c r="JA149" s="41"/>
      <c r="JB149" s="41"/>
      <c r="JC149" s="41"/>
      <c r="JD149" s="41"/>
      <c r="JE149" s="41"/>
      <c r="JF149" s="41"/>
      <c r="JG149" s="41"/>
      <c r="JH149" s="41"/>
      <c r="JI149" s="41"/>
      <c r="JJ149" s="41"/>
      <c r="JK149" s="41"/>
      <c r="JL149" s="41"/>
      <c r="JM149" s="41"/>
      <c r="JN149" s="41"/>
      <c r="JO149" s="41"/>
      <c r="JP149" s="41"/>
      <c r="JQ149" s="41"/>
      <c r="JR149" s="41"/>
      <c r="JS149" s="41"/>
      <c r="JT149" s="41"/>
      <c r="JU149" s="41"/>
    </row>
    <row r="150" spans="1:281" ht="24" x14ac:dyDescent="0.25">
      <c r="A150" s="675"/>
      <c r="B150" s="675"/>
      <c r="C150" s="675"/>
      <c r="D150" s="675"/>
      <c r="E150" s="675"/>
      <c r="F150" s="675"/>
      <c r="G150" s="709"/>
      <c r="H150" s="344" t="s">
        <v>2595</v>
      </c>
      <c r="I150" s="344">
        <v>10</v>
      </c>
      <c r="J150" s="684"/>
      <c r="K150" s="684"/>
      <c r="L150" s="684"/>
      <c r="M150" s="698"/>
      <c r="N150" s="699"/>
      <c r="O150" s="699"/>
      <c r="P150" s="699"/>
      <c r="Q150" s="693"/>
      <c r="R150" s="675"/>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c r="HO150" s="41"/>
      <c r="HP150" s="41"/>
      <c r="HQ150" s="41"/>
      <c r="HR150" s="41"/>
      <c r="HS150" s="41"/>
      <c r="HT150" s="41"/>
      <c r="HU150" s="41"/>
      <c r="HV150" s="41"/>
      <c r="HW150" s="41"/>
      <c r="HX150" s="41"/>
      <c r="HY150" s="41"/>
      <c r="HZ150" s="41"/>
      <c r="IA150" s="41"/>
      <c r="IB150" s="41"/>
      <c r="IC150" s="41"/>
      <c r="ID150" s="41"/>
      <c r="IE150" s="41"/>
      <c r="IF150" s="41"/>
      <c r="IG150" s="41"/>
      <c r="IH150" s="41"/>
      <c r="II150" s="41"/>
      <c r="IJ150" s="41"/>
      <c r="IK150" s="41"/>
      <c r="IL150" s="41"/>
      <c r="IM150" s="41"/>
      <c r="IN150" s="41"/>
      <c r="IO150" s="41"/>
      <c r="IP150" s="41"/>
      <c r="IQ150" s="41"/>
      <c r="IR150" s="41"/>
      <c r="IS150" s="41"/>
      <c r="IT150" s="41"/>
      <c r="IU150" s="41"/>
      <c r="IV150" s="41"/>
      <c r="IW150" s="41"/>
      <c r="IX150" s="41"/>
      <c r="IY150" s="41"/>
      <c r="IZ150" s="41"/>
      <c r="JA150" s="41"/>
      <c r="JB150" s="41"/>
      <c r="JC150" s="41"/>
      <c r="JD150" s="41"/>
      <c r="JE150" s="41"/>
      <c r="JF150" s="41"/>
      <c r="JG150" s="41"/>
      <c r="JH150" s="41"/>
      <c r="JI150" s="41"/>
      <c r="JJ150" s="41"/>
      <c r="JK150" s="41"/>
      <c r="JL150" s="41"/>
      <c r="JM150" s="41"/>
      <c r="JN150" s="41"/>
      <c r="JO150" s="41"/>
      <c r="JP150" s="41"/>
      <c r="JQ150" s="41"/>
      <c r="JR150" s="41"/>
      <c r="JS150" s="41"/>
      <c r="JT150" s="41"/>
      <c r="JU150" s="41"/>
    </row>
    <row r="151" spans="1:281" ht="36" x14ac:dyDescent="0.25">
      <c r="A151" s="680">
        <v>37</v>
      </c>
      <c r="B151" s="680" t="s">
        <v>55</v>
      </c>
      <c r="C151" s="679">
        <v>1</v>
      </c>
      <c r="D151" s="679">
        <v>6</v>
      </c>
      <c r="E151" s="679" t="s">
        <v>3410</v>
      </c>
      <c r="F151" s="679" t="s">
        <v>3411</v>
      </c>
      <c r="G151" s="680" t="s">
        <v>725</v>
      </c>
      <c r="H151" s="344" t="s">
        <v>851</v>
      </c>
      <c r="I151" s="344">
        <v>12</v>
      </c>
      <c r="J151" s="679" t="s">
        <v>3412</v>
      </c>
      <c r="K151" s="679"/>
      <c r="L151" s="679" t="s">
        <v>840</v>
      </c>
      <c r="M151" s="694"/>
      <c r="N151" s="696">
        <v>68211.839999999997</v>
      </c>
      <c r="O151" s="696"/>
      <c r="P151" s="696">
        <v>46536.22</v>
      </c>
      <c r="Q151" s="691" t="s">
        <v>949</v>
      </c>
      <c r="R151" s="675" t="s">
        <v>849</v>
      </c>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c r="IO151" s="41"/>
      <c r="IP151" s="41"/>
      <c r="IQ151" s="41"/>
      <c r="IR151" s="41"/>
      <c r="IS151" s="41"/>
      <c r="IT151" s="41"/>
      <c r="IU151" s="41"/>
      <c r="IV151" s="41"/>
      <c r="IW151" s="41"/>
      <c r="IX151" s="41"/>
      <c r="IY151" s="41"/>
      <c r="IZ151" s="41"/>
      <c r="JA151" s="41"/>
      <c r="JB151" s="41"/>
      <c r="JC151" s="41"/>
      <c r="JD151" s="41"/>
      <c r="JE151" s="41"/>
      <c r="JF151" s="41"/>
      <c r="JG151" s="41"/>
      <c r="JH151" s="41"/>
      <c r="JI151" s="41"/>
      <c r="JJ151" s="41"/>
      <c r="JK151" s="41"/>
      <c r="JL151" s="41"/>
      <c r="JM151" s="41"/>
      <c r="JN151" s="41"/>
      <c r="JO151" s="41"/>
      <c r="JP151" s="41"/>
      <c r="JQ151" s="41"/>
      <c r="JR151" s="41"/>
      <c r="JS151" s="41"/>
      <c r="JT151" s="41"/>
      <c r="JU151" s="41"/>
    </row>
    <row r="152" spans="1:281" x14ac:dyDescent="0.25">
      <c r="A152" s="681"/>
      <c r="B152" s="681"/>
      <c r="C152" s="683"/>
      <c r="D152" s="683"/>
      <c r="E152" s="683"/>
      <c r="F152" s="683"/>
      <c r="G152" s="681"/>
      <c r="H152" s="344" t="s">
        <v>818</v>
      </c>
      <c r="I152" s="344">
        <v>112</v>
      </c>
      <c r="J152" s="683"/>
      <c r="K152" s="683"/>
      <c r="L152" s="683"/>
      <c r="M152" s="695"/>
      <c r="N152" s="697"/>
      <c r="O152" s="697"/>
      <c r="P152" s="697"/>
      <c r="Q152" s="692"/>
      <c r="R152" s="675"/>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1"/>
      <c r="GS152" s="41"/>
      <c r="GT152" s="41"/>
      <c r="GU152" s="41"/>
      <c r="GV152" s="41"/>
      <c r="GW152" s="41"/>
      <c r="GX152" s="41"/>
      <c r="GY152" s="41"/>
      <c r="GZ152" s="41"/>
      <c r="HA152" s="41"/>
      <c r="HB152" s="41"/>
      <c r="HC152" s="41"/>
      <c r="HD152" s="41"/>
      <c r="HE152" s="41"/>
      <c r="HF152" s="41"/>
      <c r="HG152" s="41"/>
      <c r="HH152" s="41"/>
      <c r="HI152" s="41"/>
      <c r="HJ152" s="41"/>
      <c r="HK152" s="41"/>
      <c r="HL152" s="41"/>
      <c r="HM152" s="41"/>
      <c r="HN152" s="41"/>
      <c r="HO152" s="41"/>
      <c r="HP152" s="41"/>
      <c r="HQ152" s="41"/>
      <c r="HR152" s="41"/>
      <c r="HS152" s="41"/>
      <c r="HT152" s="41"/>
      <c r="HU152" s="41"/>
      <c r="HV152" s="41"/>
      <c r="HW152" s="41"/>
      <c r="HX152" s="41"/>
      <c r="HY152" s="41"/>
      <c r="HZ152" s="41"/>
      <c r="IA152" s="41"/>
      <c r="IB152" s="41"/>
      <c r="IC152" s="41"/>
      <c r="ID152" s="41"/>
      <c r="IE152" s="41"/>
      <c r="IF152" s="41"/>
      <c r="IG152" s="41"/>
      <c r="IH152" s="41"/>
      <c r="II152" s="41"/>
      <c r="IJ152" s="41"/>
      <c r="IK152" s="41"/>
      <c r="IL152" s="41"/>
      <c r="IM152" s="41"/>
      <c r="IN152" s="41"/>
      <c r="IO152" s="41"/>
      <c r="IP152" s="41"/>
      <c r="IQ152" s="41"/>
      <c r="IR152" s="41"/>
      <c r="IS152" s="41"/>
      <c r="IT152" s="41"/>
      <c r="IU152" s="41"/>
      <c r="IV152" s="41"/>
      <c r="IW152" s="41"/>
      <c r="IX152" s="41"/>
      <c r="IY152" s="41"/>
      <c r="IZ152" s="41"/>
      <c r="JA152" s="41"/>
      <c r="JB152" s="41"/>
      <c r="JC152" s="41"/>
      <c r="JD152" s="41"/>
      <c r="JE152" s="41"/>
      <c r="JF152" s="41"/>
      <c r="JG152" s="41"/>
      <c r="JH152" s="41"/>
      <c r="JI152" s="41"/>
      <c r="JJ152" s="41"/>
      <c r="JK152" s="41"/>
      <c r="JL152" s="41"/>
      <c r="JM152" s="41"/>
      <c r="JN152" s="41"/>
      <c r="JO152" s="41"/>
      <c r="JP152" s="41"/>
      <c r="JQ152" s="41"/>
      <c r="JR152" s="41"/>
      <c r="JS152" s="41"/>
      <c r="JT152" s="41"/>
      <c r="JU152" s="41"/>
    </row>
    <row r="153" spans="1:281" ht="24" x14ac:dyDescent="0.25">
      <c r="A153" s="681"/>
      <c r="B153" s="681"/>
      <c r="C153" s="683"/>
      <c r="D153" s="683"/>
      <c r="E153" s="683"/>
      <c r="F153" s="683"/>
      <c r="G153" s="681"/>
      <c r="H153" s="352" t="s">
        <v>2615</v>
      </c>
      <c r="I153" s="352">
        <v>8</v>
      </c>
      <c r="J153" s="683"/>
      <c r="K153" s="683"/>
      <c r="L153" s="683"/>
      <c r="M153" s="695"/>
      <c r="N153" s="697"/>
      <c r="O153" s="697"/>
      <c r="P153" s="697"/>
      <c r="Q153" s="692"/>
      <c r="R153" s="675"/>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c r="IO153" s="41"/>
      <c r="IP153" s="41"/>
      <c r="IQ153" s="41"/>
      <c r="IR153" s="41"/>
      <c r="IS153" s="41"/>
      <c r="IT153" s="41"/>
      <c r="IU153" s="41"/>
      <c r="IV153" s="41"/>
      <c r="IW153" s="41"/>
      <c r="IX153" s="41"/>
      <c r="IY153" s="41"/>
      <c r="IZ153" s="41"/>
      <c r="JA153" s="41"/>
      <c r="JB153" s="41"/>
      <c r="JC153" s="41"/>
      <c r="JD153" s="41"/>
      <c r="JE153" s="41"/>
      <c r="JF153" s="41"/>
      <c r="JG153" s="41"/>
      <c r="JH153" s="41"/>
      <c r="JI153" s="41"/>
      <c r="JJ153" s="41"/>
      <c r="JK153" s="41"/>
      <c r="JL153" s="41"/>
      <c r="JM153" s="41"/>
      <c r="JN153" s="41"/>
      <c r="JO153" s="41"/>
      <c r="JP153" s="41"/>
      <c r="JQ153" s="41"/>
      <c r="JR153" s="41"/>
      <c r="JS153" s="41"/>
      <c r="JT153" s="41"/>
      <c r="JU153" s="41"/>
    </row>
    <row r="154" spans="1:281" ht="24" x14ac:dyDescent="0.25">
      <c r="A154" s="681"/>
      <c r="B154" s="681"/>
      <c r="C154" s="683"/>
      <c r="D154" s="683"/>
      <c r="E154" s="683"/>
      <c r="F154" s="683"/>
      <c r="G154" s="681"/>
      <c r="H154" s="352" t="s">
        <v>950</v>
      </c>
      <c r="I154" s="352">
        <v>8</v>
      </c>
      <c r="J154" s="683"/>
      <c r="K154" s="683"/>
      <c r="L154" s="683"/>
      <c r="M154" s="695"/>
      <c r="N154" s="697"/>
      <c r="O154" s="697"/>
      <c r="P154" s="697"/>
      <c r="Q154" s="692"/>
      <c r="R154" s="679"/>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c r="IW154" s="41"/>
      <c r="IX154" s="41"/>
      <c r="IY154" s="41"/>
      <c r="IZ154" s="41"/>
      <c r="JA154" s="41"/>
      <c r="JB154" s="41"/>
      <c r="JC154" s="41"/>
      <c r="JD154" s="41"/>
      <c r="JE154" s="41"/>
      <c r="JF154" s="41"/>
      <c r="JG154" s="41"/>
      <c r="JH154" s="41"/>
      <c r="JI154" s="41"/>
      <c r="JJ154" s="41"/>
      <c r="JK154" s="41"/>
      <c r="JL154" s="41"/>
      <c r="JM154" s="41"/>
      <c r="JN154" s="41"/>
      <c r="JO154" s="41"/>
      <c r="JP154" s="41"/>
      <c r="JQ154" s="41"/>
      <c r="JR154" s="41"/>
      <c r="JS154" s="41"/>
      <c r="JT154" s="41"/>
      <c r="JU154" s="41"/>
    </row>
    <row r="155" spans="1:281" ht="36" x14ac:dyDescent="0.25">
      <c r="A155" s="679">
        <v>38</v>
      </c>
      <c r="B155" s="679" t="s">
        <v>38</v>
      </c>
      <c r="C155" s="679">
        <v>1</v>
      </c>
      <c r="D155" s="679">
        <v>6</v>
      </c>
      <c r="E155" s="679" t="s">
        <v>2634</v>
      </c>
      <c r="F155" s="679" t="s">
        <v>3413</v>
      </c>
      <c r="G155" s="352" t="s">
        <v>839</v>
      </c>
      <c r="H155" s="352" t="s">
        <v>1263</v>
      </c>
      <c r="I155" s="352">
        <v>1</v>
      </c>
      <c r="J155" s="679" t="s">
        <v>3414</v>
      </c>
      <c r="K155" s="679"/>
      <c r="L155" s="679" t="s">
        <v>840</v>
      </c>
      <c r="M155" s="694"/>
      <c r="N155" s="696">
        <v>93269.58</v>
      </c>
      <c r="O155" s="696"/>
      <c r="P155" s="696">
        <v>68829</v>
      </c>
      <c r="Q155" s="679" t="s">
        <v>949</v>
      </c>
      <c r="R155" s="679" t="s">
        <v>849</v>
      </c>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c r="IW155" s="41"/>
      <c r="IX155" s="41"/>
      <c r="IY155" s="41"/>
      <c r="IZ155" s="41"/>
      <c r="JA155" s="41"/>
      <c r="JB155" s="41"/>
      <c r="JC155" s="41"/>
      <c r="JD155" s="41"/>
      <c r="JE155" s="41"/>
      <c r="JF155" s="41"/>
      <c r="JG155" s="41"/>
      <c r="JH155" s="41"/>
      <c r="JI155" s="41"/>
      <c r="JJ155" s="41"/>
      <c r="JK155" s="41"/>
      <c r="JL155" s="41"/>
      <c r="JM155" s="41"/>
      <c r="JN155" s="41"/>
      <c r="JO155" s="41"/>
      <c r="JP155" s="41"/>
      <c r="JQ155" s="41"/>
      <c r="JR155" s="41"/>
      <c r="JS155" s="41"/>
      <c r="JT155" s="41"/>
      <c r="JU155" s="41"/>
    </row>
    <row r="156" spans="1:281" ht="24" x14ac:dyDescent="0.25">
      <c r="A156" s="683"/>
      <c r="B156" s="683"/>
      <c r="C156" s="683"/>
      <c r="D156" s="683"/>
      <c r="E156" s="683"/>
      <c r="F156" s="683"/>
      <c r="G156" s="675" t="s">
        <v>911</v>
      </c>
      <c r="H156" s="344" t="s">
        <v>930</v>
      </c>
      <c r="I156" s="344">
        <v>1</v>
      </c>
      <c r="J156" s="683"/>
      <c r="K156" s="683"/>
      <c r="L156" s="683"/>
      <c r="M156" s="695"/>
      <c r="N156" s="697"/>
      <c r="O156" s="697"/>
      <c r="P156" s="697"/>
      <c r="Q156" s="683"/>
      <c r="R156" s="683"/>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c r="IU156" s="41"/>
      <c r="IV156" s="41"/>
      <c r="IW156" s="41"/>
      <c r="IX156" s="41"/>
      <c r="IY156" s="41"/>
      <c r="IZ156" s="41"/>
      <c r="JA156" s="41"/>
      <c r="JB156" s="41"/>
      <c r="JC156" s="41"/>
      <c r="JD156" s="41"/>
      <c r="JE156" s="41"/>
      <c r="JF156" s="41"/>
      <c r="JG156" s="41"/>
      <c r="JH156" s="41"/>
      <c r="JI156" s="41"/>
      <c r="JJ156" s="41"/>
      <c r="JK156" s="41"/>
      <c r="JL156" s="41"/>
      <c r="JM156" s="41"/>
      <c r="JN156" s="41"/>
      <c r="JO156" s="41"/>
      <c r="JP156" s="41"/>
      <c r="JQ156" s="41"/>
      <c r="JR156" s="41"/>
      <c r="JS156" s="41"/>
      <c r="JT156" s="41"/>
      <c r="JU156" s="41"/>
    </row>
    <row r="157" spans="1:281" ht="24" x14ac:dyDescent="0.25">
      <c r="A157" s="683"/>
      <c r="B157" s="683"/>
      <c r="C157" s="683"/>
      <c r="D157" s="683"/>
      <c r="E157" s="683"/>
      <c r="F157" s="683"/>
      <c r="G157" s="675"/>
      <c r="H157" s="344" t="s">
        <v>2595</v>
      </c>
      <c r="I157" s="344">
        <v>62</v>
      </c>
      <c r="J157" s="683"/>
      <c r="K157" s="683"/>
      <c r="L157" s="683"/>
      <c r="M157" s="695"/>
      <c r="N157" s="697"/>
      <c r="O157" s="697"/>
      <c r="P157" s="697"/>
      <c r="Q157" s="683"/>
      <c r="R157" s="683"/>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c r="IW157" s="41"/>
      <c r="IX157" s="41"/>
      <c r="IY157" s="41"/>
      <c r="IZ157" s="41"/>
      <c r="JA157" s="41"/>
      <c r="JB157" s="41"/>
      <c r="JC157" s="41"/>
      <c r="JD157" s="41"/>
      <c r="JE157" s="41"/>
      <c r="JF157" s="41"/>
      <c r="JG157" s="41"/>
      <c r="JH157" s="41"/>
      <c r="JI157" s="41"/>
      <c r="JJ157" s="41"/>
      <c r="JK157" s="41"/>
      <c r="JL157" s="41"/>
      <c r="JM157" s="41"/>
      <c r="JN157" s="41"/>
      <c r="JO157" s="41"/>
      <c r="JP157" s="41"/>
      <c r="JQ157" s="41"/>
      <c r="JR157" s="41"/>
      <c r="JS157" s="41"/>
      <c r="JT157" s="41"/>
      <c r="JU157" s="41"/>
    </row>
    <row r="158" spans="1:281" ht="36" x14ac:dyDescent="0.25">
      <c r="A158" s="683"/>
      <c r="B158" s="683"/>
      <c r="C158" s="683"/>
      <c r="D158" s="683"/>
      <c r="E158" s="683"/>
      <c r="F158" s="683"/>
      <c r="G158" s="679" t="s">
        <v>632</v>
      </c>
      <c r="H158" s="344" t="s">
        <v>2635</v>
      </c>
      <c r="I158" s="344">
        <v>5</v>
      </c>
      <c r="J158" s="683"/>
      <c r="K158" s="683"/>
      <c r="L158" s="683"/>
      <c r="M158" s="695"/>
      <c r="N158" s="697"/>
      <c r="O158" s="697"/>
      <c r="P158" s="697"/>
      <c r="Q158" s="683"/>
      <c r="R158" s="683"/>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c r="HO158" s="41"/>
      <c r="HP158" s="41"/>
      <c r="HQ158" s="41"/>
      <c r="HR158" s="41"/>
      <c r="HS158" s="41"/>
      <c r="HT158" s="41"/>
      <c r="HU158" s="41"/>
      <c r="HV158" s="41"/>
      <c r="HW158" s="41"/>
      <c r="HX158" s="41"/>
      <c r="HY158" s="41"/>
      <c r="HZ158" s="41"/>
      <c r="IA158" s="41"/>
      <c r="IB158" s="41"/>
      <c r="IC158" s="41"/>
      <c r="ID158" s="41"/>
      <c r="IE158" s="41"/>
      <c r="IF158" s="41"/>
      <c r="IG158" s="41"/>
      <c r="IH158" s="41"/>
      <c r="II158" s="41"/>
      <c r="IJ158" s="41"/>
      <c r="IK158" s="41"/>
      <c r="IL158" s="41"/>
      <c r="IM158" s="41"/>
      <c r="IN158" s="41"/>
      <c r="IO158" s="41"/>
      <c r="IP158" s="41"/>
      <c r="IQ158" s="41"/>
      <c r="IR158" s="41"/>
      <c r="IS158" s="41"/>
      <c r="IT158" s="41"/>
      <c r="IU158" s="41"/>
      <c r="IV158" s="41"/>
      <c r="IW158" s="41"/>
      <c r="IX158" s="41"/>
      <c r="IY158" s="41"/>
      <c r="IZ158" s="41"/>
      <c r="JA158" s="41"/>
      <c r="JB158" s="41"/>
      <c r="JC158" s="41"/>
      <c r="JD158" s="41"/>
      <c r="JE158" s="41"/>
      <c r="JF158" s="41"/>
      <c r="JG158" s="41"/>
      <c r="JH158" s="41"/>
      <c r="JI158" s="41"/>
      <c r="JJ158" s="41"/>
      <c r="JK158" s="41"/>
      <c r="JL158" s="41"/>
      <c r="JM158" s="41"/>
      <c r="JN158" s="41"/>
      <c r="JO158" s="41"/>
      <c r="JP158" s="41"/>
      <c r="JQ158" s="41"/>
      <c r="JR158" s="41"/>
      <c r="JS158" s="41"/>
      <c r="JT158" s="41"/>
      <c r="JU158" s="41"/>
    </row>
    <row r="159" spans="1:281" ht="60" x14ac:dyDescent="0.25">
      <c r="A159" s="683"/>
      <c r="B159" s="683"/>
      <c r="C159" s="683"/>
      <c r="D159" s="683"/>
      <c r="E159" s="683"/>
      <c r="F159" s="683"/>
      <c r="G159" s="683"/>
      <c r="H159" s="344" t="s">
        <v>2636</v>
      </c>
      <c r="I159" s="344">
        <v>5</v>
      </c>
      <c r="J159" s="683"/>
      <c r="K159" s="683"/>
      <c r="L159" s="683"/>
      <c r="M159" s="695"/>
      <c r="N159" s="697"/>
      <c r="O159" s="697"/>
      <c r="P159" s="697"/>
      <c r="Q159" s="683"/>
      <c r="R159" s="683"/>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1"/>
      <c r="GS159" s="41"/>
      <c r="GT159" s="41"/>
      <c r="GU159" s="41"/>
      <c r="GV159" s="41"/>
      <c r="GW159" s="41"/>
      <c r="GX159" s="41"/>
      <c r="GY159" s="41"/>
      <c r="GZ159" s="41"/>
      <c r="HA159" s="41"/>
      <c r="HB159" s="41"/>
      <c r="HC159" s="41"/>
      <c r="HD159" s="41"/>
      <c r="HE159" s="41"/>
      <c r="HF159" s="41"/>
      <c r="HG159" s="41"/>
      <c r="HH159" s="41"/>
      <c r="HI159" s="41"/>
      <c r="HJ159" s="41"/>
      <c r="HK159" s="41"/>
      <c r="HL159" s="41"/>
      <c r="HM159" s="41"/>
      <c r="HN159" s="41"/>
      <c r="HO159" s="41"/>
      <c r="HP159" s="41"/>
      <c r="HQ159" s="41"/>
      <c r="HR159" s="41"/>
      <c r="HS159" s="41"/>
      <c r="HT159" s="41"/>
      <c r="HU159" s="41"/>
      <c r="HV159" s="41"/>
      <c r="HW159" s="41"/>
      <c r="HX159" s="41"/>
      <c r="HY159" s="41"/>
      <c r="HZ159" s="41"/>
      <c r="IA159" s="41"/>
      <c r="IB159" s="41"/>
      <c r="IC159" s="41"/>
      <c r="ID159" s="41"/>
      <c r="IE159" s="41"/>
      <c r="IF159" s="41"/>
      <c r="IG159" s="41"/>
      <c r="IH159" s="41"/>
      <c r="II159" s="41"/>
      <c r="IJ159" s="41"/>
      <c r="IK159" s="41"/>
      <c r="IL159" s="41"/>
      <c r="IM159" s="41"/>
      <c r="IN159" s="41"/>
      <c r="IO159" s="41"/>
      <c r="IP159" s="41"/>
      <c r="IQ159" s="41"/>
      <c r="IR159" s="41"/>
      <c r="IS159" s="41"/>
      <c r="IT159" s="41"/>
      <c r="IU159" s="41"/>
      <c r="IV159" s="41"/>
      <c r="IW159" s="41"/>
      <c r="IX159" s="41"/>
      <c r="IY159" s="41"/>
      <c r="IZ159" s="41"/>
      <c r="JA159" s="41"/>
      <c r="JB159" s="41"/>
      <c r="JC159" s="41"/>
      <c r="JD159" s="41"/>
      <c r="JE159" s="41"/>
      <c r="JF159" s="41"/>
      <c r="JG159" s="41"/>
      <c r="JH159" s="41"/>
      <c r="JI159" s="41"/>
      <c r="JJ159" s="41"/>
      <c r="JK159" s="41"/>
      <c r="JL159" s="41"/>
      <c r="JM159" s="41"/>
      <c r="JN159" s="41"/>
      <c r="JO159" s="41"/>
      <c r="JP159" s="41"/>
      <c r="JQ159" s="41"/>
      <c r="JR159" s="41"/>
      <c r="JS159" s="41"/>
      <c r="JT159" s="41"/>
      <c r="JU159" s="41"/>
    </row>
    <row r="160" spans="1:281" ht="24" x14ac:dyDescent="0.25">
      <c r="A160" s="684"/>
      <c r="B160" s="684"/>
      <c r="C160" s="684"/>
      <c r="D160" s="684"/>
      <c r="E160" s="684"/>
      <c r="F160" s="684"/>
      <c r="G160" s="684"/>
      <c r="H160" s="344" t="s">
        <v>3415</v>
      </c>
      <c r="I160" s="344">
        <v>2500</v>
      </c>
      <c r="J160" s="684"/>
      <c r="K160" s="684"/>
      <c r="L160" s="684"/>
      <c r="M160" s="698"/>
      <c r="N160" s="699"/>
      <c r="O160" s="699"/>
      <c r="P160" s="699"/>
      <c r="Q160" s="684"/>
      <c r="R160" s="684"/>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c r="HM160" s="41"/>
      <c r="HN160" s="41"/>
      <c r="HO160" s="41"/>
      <c r="HP160" s="41"/>
      <c r="HQ160" s="41"/>
      <c r="HR160" s="41"/>
      <c r="HS160" s="41"/>
      <c r="HT160" s="41"/>
      <c r="HU160" s="41"/>
      <c r="HV160" s="41"/>
      <c r="HW160" s="41"/>
      <c r="HX160" s="41"/>
      <c r="HY160" s="41"/>
      <c r="HZ160" s="41"/>
      <c r="IA160" s="41"/>
      <c r="IB160" s="41"/>
      <c r="IC160" s="41"/>
      <c r="ID160" s="41"/>
      <c r="IE160" s="41"/>
      <c r="IF160" s="41"/>
      <c r="IG160" s="41"/>
      <c r="IH160" s="41"/>
      <c r="II160" s="41"/>
      <c r="IJ160" s="41"/>
      <c r="IK160" s="41"/>
      <c r="IL160" s="41"/>
      <c r="IM160" s="41"/>
      <c r="IN160" s="41"/>
      <c r="IO160" s="41"/>
      <c r="IP160" s="41"/>
      <c r="IQ160" s="41"/>
      <c r="IR160" s="41"/>
      <c r="IS160" s="41"/>
      <c r="IT160" s="41"/>
      <c r="IU160" s="41"/>
      <c r="IV160" s="41"/>
      <c r="IW160" s="41"/>
      <c r="IX160" s="41"/>
      <c r="IY160" s="41"/>
      <c r="IZ160" s="41"/>
      <c r="JA160" s="41"/>
      <c r="JB160" s="41"/>
      <c r="JC160" s="41"/>
      <c r="JD160" s="41"/>
      <c r="JE160" s="41"/>
      <c r="JF160" s="41"/>
      <c r="JG160" s="41"/>
      <c r="JH160" s="41"/>
      <c r="JI160" s="41"/>
      <c r="JJ160" s="41"/>
      <c r="JK160" s="41"/>
      <c r="JL160" s="41"/>
      <c r="JM160" s="41"/>
      <c r="JN160" s="41"/>
      <c r="JO160" s="41"/>
      <c r="JP160" s="41"/>
      <c r="JQ160" s="41"/>
      <c r="JR160" s="41"/>
      <c r="JS160" s="41"/>
      <c r="JT160" s="41"/>
      <c r="JU160" s="41"/>
    </row>
    <row r="161" spans="1:281" ht="24" x14ac:dyDescent="0.25">
      <c r="A161" s="679">
        <v>39</v>
      </c>
      <c r="B161" s="679" t="s">
        <v>38</v>
      </c>
      <c r="C161" s="679">
        <v>2</v>
      </c>
      <c r="D161" s="679">
        <v>10</v>
      </c>
      <c r="E161" s="679" t="s">
        <v>2637</v>
      </c>
      <c r="F161" s="679" t="s">
        <v>2638</v>
      </c>
      <c r="G161" s="675" t="s">
        <v>860</v>
      </c>
      <c r="H161" s="344" t="s">
        <v>2592</v>
      </c>
      <c r="I161" s="344">
        <v>1</v>
      </c>
      <c r="J161" s="679" t="s">
        <v>2639</v>
      </c>
      <c r="K161" s="679"/>
      <c r="L161" s="679" t="s">
        <v>840</v>
      </c>
      <c r="M161" s="694"/>
      <c r="N161" s="696">
        <v>18756.47</v>
      </c>
      <c r="O161" s="696"/>
      <c r="P161" s="696">
        <v>16756.47</v>
      </c>
      <c r="Q161" s="679" t="s">
        <v>949</v>
      </c>
      <c r="R161" s="679" t="s">
        <v>849</v>
      </c>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1"/>
      <c r="GS161" s="41"/>
      <c r="GT161" s="41"/>
      <c r="GU161" s="41"/>
      <c r="GV161" s="41"/>
      <c r="GW161" s="41"/>
      <c r="GX161" s="41"/>
      <c r="GY161" s="41"/>
      <c r="GZ161" s="41"/>
      <c r="HA161" s="41"/>
      <c r="HB161" s="41"/>
      <c r="HC161" s="41"/>
      <c r="HD161" s="41"/>
      <c r="HE161" s="41"/>
      <c r="HF161" s="41"/>
      <c r="HG161" s="41"/>
      <c r="HH161" s="41"/>
      <c r="HI161" s="41"/>
      <c r="HJ161" s="41"/>
      <c r="HK161" s="41"/>
      <c r="HL161" s="41"/>
      <c r="HM161" s="41"/>
      <c r="HN161" s="41"/>
      <c r="HO161" s="41"/>
      <c r="HP161" s="41"/>
      <c r="HQ161" s="41"/>
      <c r="HR161" s="41"/>
      <c r="HS161" s="41"/>
      <c r="HT161" s="41"/>
      <c r="HU161" s="41"/>
      <c r="HV161" s="41"/>
      <c r="HW161" s="41"/>
      <c r="HX161" s="41"/>
      <c r="HY161" s="41"/>
      <c r="HZ161" s="41"/>
      <c r="IA161" s="41"/>
      <c r="IB161" s="41"/>
      <c r="IC161" s="41"/>
      <c r="ID161" s="41"/>
      <c r="IE161" s="41"/>
      <c r="IF161" s="41"/>
      <c r="IG161" s="41"/>
      <c r="IH161" s="41"/>
      <c r="II161" s="41"/>
      <c r="IJ161" s="41"/>
      <c r="IK161" s="41"/>
      <c r="IL161" s="41"/>
      <c r="IM161" s="41"/>
      <c r="IN161" s="41"/>
      <c r="IO161" s="41"/>
      <c r="IP161" s="41"/>
      <c r="IQ161" s="41"/>
      <c r="IR161" s="41"/>
      <c r="IS161" s="41"/>
      <c r="IT161" s="41"/>
      <c r="IU161" s="41"/>
      <c r="IV161" s="41"/>
      <c r="IW161" s="41"/>
      <c r="IX161" s="41"/>
      <c r="IY161" s="41"/>
      <c r="IZ161" s="41"/>
      <c r="JA161" s="41"/>
      <c r="JB161" s="41"/>
      <c r="JC161" s="41"/>
      <c r="JD161" s="41"/>
      <c r="JE161" s="41"/>
      <c r="JF161" s="41"/>
      <c r="JG161" s="41"/>
      <c r="JH161" s="41"/>
      <c r="JI161" s="41"/>
      <c r="JJ161" s="41"/>
      <c r="JK161" s="41"/>
      <c r="JL161" s="41"/>
      <c r="JM161" s="41"/>
      <c r="JN161" s="41"/>
      <c r="JO161" s="41"/>
      <c r="JP161" s="41"/>
      <c r="JQ161" s="41"/>
      <c r="JR161" s="41"/>
      <c r="JS161" s="41"/>
      <c r="JT161" s="41"/>
      <c r="JU161" s="41"/>
    </row>
    <row r="162" spans="1:281" ht="48" x14ac:dyDescent="0.25">
      <c r="A162" s="684"/>
      <c r="B162" s="684"/>
      <c r="C162" s="684"/>
      <c r="D162" s="684"/>
      <c r="E162" s="684"/>
      <c r="F162" s="684"/>
      <c r="G162" s="675"/>
      <c r="H162" s="344" t="s">
        <v>2593</v>
      </c>
      <c r="I162" s="344">
        <v>20000</v>
      </c>
      <c r="J162" s="684"/>
      <c r="K162" s="684"/>
      <c r="L162" s="684"/>
      <c r="M162" s="698"/>
      <c r="N162" s="699"/>
      <c r="O162" s="699"/>
      <c r="P162" s="699"/>
      <c r="Q162" s="684"/>
      <c r="R162" s="684"/>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c r="HD162" s="41"/>
      <c r="HE162" s="41"/>
      <c r="HF162" s="41"/>
      <c r="HG162" s="41"/>
      <c r="HH162" s="41"/>
      <c r="HI162" s="41"/>
      <c r="HJ162" s="41"/>
      <c r="HK162" s="41"/>
      <c r="HL162" s="41"/>
      <c r="HM162" s="41"/>
      <c r="HN162" s="41"/>
      <c r="HO162" s="41"/>
      <c r="HP162" s="41"/>
      <c r="HQ162" s="41"/>
      <c r="HR162" s="41"/>
      <c r="HS162" s="41"/>
      <c r="HT162" s="41"/>
      <c r="HU162" s="41"/>
      <c r="HV162" s="41"/>
      <c r="HW162" s="41"/>
      <c r="HX162" s="41"/>
      <c r="HY162" s="41"/>
      <c r="HZ162" s="41"/>
      <c r="IA162" s="41"/>
      <c r="IB162" s="41"/>
      <c r="IC162" s="41"/>
      <c r="ID162" s="41"/>
      <c r="IE162" s="41"/>
      <c r="IF162" s="41"/>
      <c r="IG162" s="41"/>
      <c r="IH162" s="41"/>
      <c r="II162" s="41"/>
      <c r="IJ162" s="41"/>
      <c r="IK162" s="41"/>
      <c r="IL162" s="41"/>
      <c r="IM162" s="41"/>
      <c r="IN162" s="41"/>
      <c r="IO162" s="41"/>
      <c r="IP162" s="41"/>
      <c r="IQ162" s="41"/>
      <c r="IR162" s="41"/>
      <c r="IS162" s="41"/>
      <c r="IT162" s="41"/>
      <c r="IU162" s="41"/>
      <c r="IV162" s="41"/>
      <c r="IW162" s="41"/>
      <c r="IX162" s="41"/>
      <c r="IY162" s="41"/>
      <c r="IZ162" s="41"/>
      <c r="JA162" s="41"/>
      <c r="JB162" s="41"/>
      <c r="JC162" s="41"/>
      <c r="JD162" s="41"/>
      <c r="JE162" s="41"/>
      <c r="JF162" s="41"/>
      <c r="JG162" s="41"/>
      <c r="JH162" s="41"/>
      <c r="JI162" s="41"/>
      <c r="JJ162" s="41"/>
      <c r="JK162" s="41"/>
      <c r="JL162" s="41"/>
      <c r="JM162" s="41"/>
      <c r="JN162" s="41"/>
      <c r="JO162" s="41"/>
      <c r="JP162" s="41"/>
      <c r="JQ162" s="41"/>
      <c r="JR162" s="41"/>
      <c r="JS162" s="41"/>
      <c r="JT162" s="41"/>
      <c r="JU162" s="41"/>
    </row>
    <row r="163" spans="1:281" ht="36" x14ac:dyDescent="0.25">
      <c r="A163" s="680">
        <v>40</v>
      </c>
      <c r="B163" s="680" t="s">
        <v>70</v>
      </c>
      <c r="C163" s="679">
        <v>1</v>
      </c>
      <c r="D163" s="679">
        <v>13</v>
      </c>
      <c r="E163" s="679" t="s">
        <v>2640</v>
      </c>
      <c r="F163" s="679" t="s">
        <v>3416</v>
      </c>
      <c r="G163" s="680" t="s">
        <v>725</v>
      </c>
      <c r="H163" s="344" t="s">
        <v>851</v>
      </c>
      <c r="I163" s="344">
        <v>2</v>
      </c>
      <c r="J163" s="679" t="s">
        <v>2641</v>
      </c>
      <c r="K163" s="679"/>
      <c r="L163" s="679" t="s">
        <v>840</v>
      </c>
      <c r="M163" s="694"/>
      <c r="N163" s="696">
        <v>18035.349999999999</v>
      </c>
      <c r="O163" s="696"/>
      <c r="P163" s="696">
        <v>14554.35</v>
      </c>
      <c r="Q163" s="691" t="s">
        <v>949</v>
      </c>
      <c r="R163" s="675" t="s">
        <v>849</v>
      </c>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c r="FF163" s="41"/>
      <c r="FG163" s="41"/>
      <c r="FH163" s="41"/>
      <c r="FI163" s="41"/>
      <c r="FJ163" s="41"/>
      <c r="FK163" s="41"/>
      <c r="FL163" s="41"/>
      <c r="FM163" s="41"/>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c r="GN163" s="41"/>
      <c r="GO163" s="41"/>
      <c r="GP163" s="41"/>
      <c r="GQ163" s="41"/>
      <c r="GR163" s="41"/>
      <c r="GS163" s="41"/>
      <c r="GT163" s="41"/>
      <c r="GU163" s="41"/>
      <c r="GV163" s="41"/>
      <c r="GW163" s="41"/>
      <c r="GX163" s="41"/>
      <c r="GY163" s="41"/>
      <c r="GZ163" s="41"/>
      <c r="HA163" s="41"/>
      <c r="HB163" s="41"/>
      <c r="HC163" s="41"/>
      <c r="HD163" s="41"/>
      <c r="HE163" s="41"/>
      <c r="HF163" s="41"/>
      <c r="HG163" s="41"/>
      <c r="HH163" s="41"/>
      <c r="HI163" s="41"/>
      <c r="HJ163" s="41"/>
      <c r="HK163" s="41"/>
      <c r="HL163" s="41"/>
      <c r="HM163" s="41"/>
      <c r="HN163" s="41"/>
      <c r="HO163" s="41"/>
      <c r="HP163" s="41"/>
      <c r="HQ163" s="41"/>
      <c r="HR163" s="41"/>
      <c r="HS163" s="41"/>
      <c r="HT163" s="41"/>
      <c r="HU163" s="41"/>
      <c r="HV163" s="41"/>
      <c r="HW163" s="41"/>
      <c r="HX163" s="41"/>
      <c r="HY163" s="41"/>
      <c r="HZ163" s="41"/>
      <c r="IA163" s="41"/>
      <c r="IB163" s="41"/>
      <c r="IC163" s="41"/>
      <c r="ID163" s="41"/>
      <c r="IE163" s="41"/>
      <c r="IF163" s="41"/>
      <c r="IG163" s="41"/>
      <c r="IH163" s="41"/>
      <c r="II163" s="41"/>
      <c r="IJ163" s="41"/>
      <c r="IK163" s="41"/>
      <c r="IL163" s="41"/>
      <c r="IM163" s="41"/>
      <c r="IN163" s="41"/>
      <c r="IO163" s="41"/>
      <c r="IP163" s="41"/>
      <c r="IQ163" s="41"/>
      <c r="IR163" s="41"/>
      <c r="IS163" s="41"/>
      <c r="IT163" s="41"/>
      <c r="IU163" s="41"/>
      <c r="IV163" s="41"/>
      <c r="IW163" s="41"/>
      <c r="IX163" s="41"/>
      <c r="IY163" s="41"/>
      <c r="IZ163" s="41"/>
      <c r="JA163" s="41"/>
      <c r="JB163" s="41"/>
      <c r="JC163" s="41"/>
      <c r="JD163" s="41"/>
      <c r="JE163" s="41"/>
      <c r="JF163" s="41"/>
      <c r="JG163" s="41"/>
      <c r="JH163" s="41"/>
      <c r="JI163" s="41"/>
      <c r="JJ163" s="41"/>
      <c r="JK163" s="41"/>
      <c r="JL163" s="41"/>
      <c r="JM163" s="41"/>
      <c r="JN163" s="41"/>
      <c r="JO163" s="41"/>
      <c r="JP163" s="41"/>
      <c r="JQ163" s="41"/>
      <c r="JR163" s="41"/>
      <c r="JS163" s="41"/>
      <c r="JT163" s="41"/>
      <c r="JU163" s="41"/>
    </row>
    <row r="164" spans="1:281" x14ac:dyDescent="0.25">
      <c r="A164" s="681"/>
      <c r="B164" s="681"/>
      <c r="C164" s="683"/>
      <c r="D164" s="683"/>
      <c r="E164" s="683"/>
      <c r="F164" s="683"/>
      <c r="G164" s="681"/>
      <c r="H164" s="344" t="s">
        <v>818</v>
      </c>
      <c r="I164" s="344">
        <v>15</v>
      </c>
      <c r="J164" s="683"/>
      <c r="K164" s="683"/>
      <c r="L164" s="683"/>
      <c r="M164" s="695"/>
      <c r="N164" s="697"/>
      <c r="O164" s="697"/>
      <c r="P164" s="697"/>
      <c r="Q164" s="692"/>
      <c r="R164" s="675"/>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1"/>
      <c r="GS164" s="41"/>
      <c r="GT164" s="41"/>
      <c r="GU164" s="41"/>
      <c r="GV164" s="41"/>
      <c r="GW164" s="41"/>
      <c r="GX164" s="41"/>
      <c r="GY164" s="41"/>
      <c r="GZ164" s="41"/>
      <c r="HA164" s="41"/>
      <c r="HB164" s="41"/>
      <c r="HC164" s="41"/>
      <c r="HD164" s="41"/>
      <c r="HE164" s="41"/>
      <c r="HF164" s="41"/>
      <c r="HG164" s="41"/>
      <c r="HH164" s="41"/>
      <c r="HI164" s="41"/>
      <c r="HJ164" s="41"/>
      <c r="HK164" s="41"/>
      <c r="HL164" s="41"/>
      <c r="HM164" s="41"/>
      <c r="HN164" s="41"/>
      <c r="HO164" s="41"/>
      <c r="HP164" s="41"/>
      <c r="HQ164" s="41"/>
      <c r="HR164" s="41"/>
      <c r="HS164" s="41"/>
      <c r="HT164" s="41"/>
      <c r="HU164" s="41"/>
      <c r="HV164" s="41"/>
      <c r="HW164" s="41"/>
      <c r="HX164" s="41"/>
      <c r="HY164" s="41"/>
      <c r="HZ164" s="41"/>
      <c r="IA164" s="41"/>
      <c r="IB164" s="41"/>
      <c r="IC164" s="41"/>
      <c r="ID164" s="41"/>
      <c r="IE164" s="41"/>
      <c r="IF164" s="41"/>
      <c r="IG164" s="41"/>
      <c r="IH164" s="41"/>
      <c r="II164" s="41"/>
      <c r="IJ164" s="41"/>
      <c r="IK164" s="41"/>
      <c r="IL164" s="41"/>
      <c r="IM164" s="41"/>
      <c r="IN164" s="41"/>
      <c r="IO164" s="41"/>
      <c r="IP164" s="41"/>
      <c r="IQ164" s="41"/>
      <c r="IR164" s="41"/>
      <c r="IS164" s="41"/>
      <c r="IT164" s="41"/>
      <c r="IU164" s="41"/>
      <c r="IV164" s="41"/>
      <c r="IW164" s="41"/>
      <c r="IX164" s="41"/>
      <c r="IY164" s="41"/>
      <c r="IZ164" s="41"/>
      <c r="JA164" s="41"/>
      <c r="JB164" s="41"/>
      <c r="JC164" s="41"/>
      <c r="JD164" s="41"/>
      <c r="JE164" s="41"/>
      <c r="JF164" s="41"/>
      <c r="JG164" s="41"/>
      <c r="JH164" s="41"/>
      <c r="JI164" s="41"/>
      <c r="JJ164" s="41"/>
      <c r="JK164" s="41"/>
      <c r="JL164" s="41"/>
      <c r="JM164" s="41"/>
      <c r="JN164" s="41"/>
      <c r="JO164" s="41"/>
      <c r="JP164" s="41"/>
      <c r="JQ164" s="41"/>
      <c r="JR164" s="41"/>
      <c r="JS164" s="41"/>
      <c r="JT164" s="41"/>
      <c r="JU164" s="41"/>
    </row>
    <row r="165" spans="1:281" x14ac:dyDescent="0.25">
      <c r="A165" s="681"/>
      <c r="B165" s="681"/>
      <c r="C165" s="683"/>
      <c r="D165" s="683"/>
      <c r="E165" s="683"/>
      <c r="F165" s="683"/>
      <c r="G165" s="681"/>
      <c r="H165" s="679" t="s">
        <v>2642</v>
      </c>
      <c r="I165" s="679">
        <v>2</v>
      </c>
      <c r="J165" s="683"/>
      <c r="K165" s="683"/>
      <c r="L165" s="683"/>
      <c r="M165" s="695"/>
      <c r="N165" s="697"/>
      <c r="O165" s="697"/>
      <c r="P165" s="697"/>
      <c r="Q165" s="692"/>
      <c r="R165" s="675"/>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c r="EL165" s="41"/>
      <c r="EM165" s="41"/>
      <c r="EN165" s="41"/>
      <c r="EO165" s="41"/>
      <c r="EP165" s="41"/>
      <c r="EQ165" s="41"/>
      <c r="ER165" s="41"/>
      <c r="ES165" s="41"/>
      <c r="ET165" s="41"/>
      <c r="EU165" s="41"/>
      <c r="EV165" s="41"/>
      <c r="EW165" s="41"/>
      <c r="EX165" s="41"/>
      <c r="EY165" s="41"/>
      <c r="EZ165" s="41"/>
      <c r="FA165" s="41"/>
      <c r="FB165" s="41"/>
      <c r="FC165" s="41"/>
      <c r="FD165" s="41"/>
      <c r="FE165" s="41"/>
      <c r="FF165" s="41"/>
      <c r="FG165" s="41"/>
      <c r="FH165" s="41"/>
      <c r="FI165" s="41"/>
      <c r="FJ165" s="41"/>
      <c r="FK165" s="41"/>
      <c r="FL165" s="41"/>
      <c r="FM165" s="41"/>
      <c r="FN165" s="41"/>
      <c r="FO165" s="41"/>
      <c r="FP165" s="41"/>
      <c r="FQ165" s="41"/>
      <c r="FR165" s="41"/>
      <c r="FS165" s="41"/>
      <c r="FT165" s="41"/>
      <c r="FU165" s="41"/>
      <c r="FV165" s="41"/>
      <c r="FW165" s="41"/>
      <c r="FX165" s="41"/>
      <c r="FY165" s="41"/>
      <c r="FZ165" s="41"/>
      <c r="GA165" s="41"/>
      <c r="GB165" s="41"/>
      <c r="GC165" s="41"/>
      <c r="GD165" s="41"/>
      <c r="GE165" s="41"/>
      <c r="GF165" s="41"/>
      <c r="GG165" s="41"/>
      <c r="GH165" s="41"/>
      <c r="GI165" s="41"/>
      <c r="GJ165" s="41"/>
      <c r="GK165" s="41"/>
      <c r="GL165" s="41"/>
      <c r="GM165" s="41"/>
      <c r="GN165" s="41"/>
      <c r="GO165" s="41"/>
      <c r="GP165" s="41"/>
      <c r="GQ165" s="41"/>
      <c r="GR165" s="41"/>
      <c r="GS165" s="41"/>
      <c r="GT165" s="41"/>
      <c r="GU165" s="41"/>
      <c r="GV165" s="41"/>
      <c r="GW165" s="41"/>
      <c r="GX165" s="41"/>
      <c r="GY165" s="41"/>
      <c r="GZ165" s="41"/>
      <c r="HA165" s="41"/>
      <c r="HB165" s="41"/>
      <c r="HC165" s="41"/>
      <c r="HD165" s="41"/>
      <c r="HE165" s="41"/>
      <c r="HF165" s="41"/>
      <c r="HG165" s="41"/>
      <c r="HH165" s="41"/>
      <c r="HI165" s="41"/>
      <c r="HJ165" s="41"/>
      <c r="HK165" s="41"/>
      <c r="HL165" s="41"/>
      <c r="HM165" s="41"/>
      <c r="HN165" s="41"/>
      <c r="HO165" s="41"/>
      <c r="HP165" s="41"/>
      <c r="HQ165" s="41"/>
      <c r="HR165" s="41"/>
      <c r="HS165" s="41"/>
      <c r="HT165" s="41"/>
      <c r="HU165" s="41"/>
      <c r="HV165" s="41"/>
      <c r="HW165" s="41"/>
      <c r="HX165" s="41"/>
      <c r="HY165" s="41"/>
      <c r="HZ165" s="41"/>
      <c r="IA165" s="41"/>
      <c r="IB165" s="41"/>
      <c r="IC165" s="41"/>
      <c r="ID165" s="41"/>
      <c r="IE165" s="41"/>
      <c r="IF165" s="41"/>
      <c r="IG165" s="41"/>
      <c r="IH165" s="41"/>
      <c r="II165" s="41"/>
      <c r="IJ165" s="41"/>
      <c r="IK165" s="41"/>
      <c r="IL165" s="41"/>
      <c r="IM165" s="41"/>
      <c r="IN165" s="41"/>
      <c r="IO165" s="41"/>
      <c r="IP165" s="41"/>
      <c r="IQ165" s="41"/>
      <c r="IR165" s="41"/>
      <c r="IS165" s="41"/>
      <c r="IT165" s="41"/>
      <c r="IU165" s="41"/>
      <c r="IV165" s="41"/>
      <c r="IW165" s="41"/>
      <c r="IX165" s="41"/>
      <c r="IY165" s="41"/>
      <c r="IZ165" s="41"/>
      <c r="JA165" s="41"/>
      <c r="JB165" s="41"/>
      <c r="JC165" s="41"/>
      <c r="JD165" s="41"/>
      <c r="JE165" s="41"/>
      <c r="JF165" s="41"/>
      <c r="JG165" s="41"/>
      <c r="JH165" s="41"/>
      <c r="JI165" s="41"/>
      <c r="JJ165" s="41"/>
      <c r="JK165" s="41"/>
      <c r="JL165" s="41"/>
      <c r="JM165" s="41"/>
      <c r="JN165" s="41"/>
      <c r="JO165" s="41"/>
      <c r="JP165" s="41"/>
      <c r="JQ165" s="41"/>
      <c r="JR165" s="41"/>
      <c r="JS165" s="41"/>
      <c r="JT165" s="41"/>
      <c r="JU165" s="41"/>
    </row>
    <row r="166" spans="1:281" x14ac:dyDescent="0.25">
      <c r="A166" s="681"/>
      <c r="B166" s="681"/>
      <c r="C166" s="683"/>
      <c r="D166" s="683"/>
      <c r="E166" s="683"/>
      <c r="F166" s="683"/>
      <c r="G166" s="353"/>
      <c r="H166" s="684"/>
      <c r="I166" s="684"/>
      <c r="J166" s="683"/>
      <c r="K166" s="683"/>
      <c r="L166" s="683"/>
      <c r="M166" s="695"/>
      <c r="N166" s="697"/>
      <c r="O166" s="697"/>
      <c r="P166" s="697"/>
      <c r="Q166" s="692"/>
      <c r="R166" s="675"/>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c r="EL166" s="41"/>
      <c r="EM166" s="41"/>
      <c r="EN166" s="41"/>
      <c r="EO166" s="41"/>
      <c r="EP166" s="41"/>
      <c r="EQ166" s="41"/>
      <c r="ER166" s="41"/>
      <c r="ES166" s="41"/>
      <c r="ET166" s="41"/>
      <c r="EU166" s="41"/>
      <c r="EV166" s="41"/>
      <c r="EW166" s="41"/>
      <c r="EX166" s="41"/>
      <c r="EY166" s="41"/>
      <c r="EZ166" s="41"/>
      <c r="FA166" s="41"/>
      <c r="FB166" s="41"/>
      <c r="FC166" s="41"/>
      <c r="FD166" s="41"/>
      <c r="FE166" s="41"/>
      <c r="FF166" s="41"/>
      <c r="FG166" s="41"/>
      <c r="FH166" s="41"/>
      <c r="FI166" s="41"/>
      <c r="FJ166" s="41"/>
      <c r="FK166" s="41"/>
      <c r="FL166" s="41"/>
      <c r="FM166" s="41"/>
      <c r="FN166" s="41"/>
      <c r="FO166" s="41"/>
      <c r="FP166" s="41"/>
      <c r="FQ166" s="41"/>
      <c r="FR166" s="41"/>
      <c r="FS166" s="41"/>
      <c r="FT166" s="41"/>
      <c r="FU166" s="41"/>
      <c r="FV166" s="41"/>
      <c r="FW166" s="41"/>
      <c r="FX166" s="41"/>
      <c r="FY166" s="41"/>
      <c r="FZ166" s="41"/>
      <c r="GA166" s="41"/>
      <c r="GB166" s="41"/>
      <c r="GC166" s="41"/>
      <c r="GD166" s="41"/>
      <c r="GE166" s="41"/>
      <c r="GF166" s="41"/>
      <c r="GG166" s="41"/>
      <c r="GH166" s="41"/>
      <c r="GI166" s="41"/>
      <c r="GJ166" s="41"/>
      <c r="GK166" s="41"/>
      <c r="GL166" s="41"/>
      <c r="GM166" s="41"/>
      <c r="GN166" s="41"/>
      <c r="GO166" s="41"/>
      <c r="GP166" s="41"/>
      <c r="GQ166" s="41"/>
      <c r="GR166" s="41"/>
      <c r="GS166" s="41"/>
      <c r="GT166" s="41"/>
      <c r="GU166" s="41"/>
      <c r="GV166" s="41"/>
      <c r="GW166" s="41"/>
      <c r="GX166" s="41"/>
      <c r="GY166" s="41"/>
      <c r="GZ166" s="41"/>
      <c r="HA166" s="41"/>
      <c r="HB166" s="41"/>
      <c r="HC166" s="41"/>
      <c r="HD166" s="41"/>
      <c r="HE166" s="41"/>
      <c r="HF166" s="41"/>
      <c r="HG166" s="41"/>
      <c r="HH166" s="41"/>
      <c r="HI166" s="41"/>
      <c r="HJ166" s="41"/>
      <c r="HK166" s="41"/>
      <c r="HL166" s="41"/>
      <c r="HM166" s="41"/>
      <c r="HN166" s="41"/>
      <c r="HO166" s="41"/>
      <c r="HP166" s="41"/>
      <c r="HQ166" s="41"/>
      <c r="HR166" s="41"/>
      <c r="HS166" s="41"/>
      <c r="HT166" s="41"/>
      <c r="HU166" s="41"/>
      <c r="HV166" s="41"/>
      <c r="HW166" s="41"/>
      <c r="HX166" s="41"/>
      <c r="HY166" s="41"/>
      <c r="HZ166" s="41"/>
      <c r="IA166" s="41"/>
      <c r="IB166" s="41"/>
      <c r="IC166" s="41"/>
      <c r="ID166" s="41"/>
      <c r="IE166" s="41"/>
      <c r="IF166" s="41"/>
      <c r="IG166" s="41"/>
      <c r="IH166" s="41"/>
      <c r="II166" s="41"/>
      <c r="IJ166" s="41"/>
      <c r="IK166" s="41"/>
      <c r="IL166" s="41"/>
      <c r="IM166" s="41"/>
      <c r="IN166" s="41"/>
      <c r="IO166" s="41"/>
      <c r="IP166" s="41"/>
      <c r="IQ166" s="41"/>
      <c r="IR166" s="41"/>
      <c r="IS166" s="41"/>
      <c r="IT166" s="41"/>
      <c r="IU166" s="41"/>
      <c r="IV166" s="41"/>
      <c r="IW166" s="41"/>
      <c r="IX166" s="41"/>
      <c r="IY166" s="41"/>
      <c r="IZ166" s="41"/>
      <c r="JA166" s="41"/>
      <c r="JB166" s="41"/>
      <c r="JC166" s="41"/>
      <c r="JD166" s="41"/>
      <c r="JE166" s="41"/>
      <c r="JF166" s="41"/>
      <c r="JG166" s="41"/>
      <c r="JH166" s="41"/>
      <c r="JI166" s="41"/>
      <c r="JJ166" s="41"/>
      <c r="JK166" s="41"/>
      <c r="JL166" s="41"/>
      <c r="JM166" s="41"/>
      <c r="JN166" s="41"/>
      <c r="JO166" s="41"/>
      <c r="JP166" s="41"/>
      <c r="JQ166" s="41"/>
      <c r="JR166" s="41"/>
      <c r="JS166" s="41"/>
      <c r="JT166" s="41"/>
      <c r="JU166" s="41"/>
    </row>
    <row r="167" spans="1:281" ht="24" x14ac:dyDescent="0.25">
      <c r="A167" s="681"/>
      <c r="B167" s="681"/>
      <c r="C167" s="683"/>
      <c r="D167" s="683"/>
      <c r="E167" s="683"/>
      <c r="F167" s="683"/>
      <c r="G167" s="709" t="s">
        <v>613</v>
      </c>
      <c r="H167" s="341" t="s">
        <v>813</v>
      </c>
      <c r="I167" s="344">
        <v>1</v>
      </c>
      <c r="J167" s="683"/>
      <c r="K167" s="683"/>
      <c r="L167" s="683"/>
      <c r="M167" s="695"/>
      <c r="N167" s="697"/>
      <c r="O167" s="697"/>
      <c r="P167" s="697"/>
      <c r="Q167" s="692"/>
      <c r="R167" s="675"/>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HL167" s="41"/>
      <c r="HM167" s="41"/>
      <c r="HN167" s="41"/>
      <c r="HO167" s="41"/>
      <c r="HP167" s="41"/>
      <c r="HQ167" s="41"/>
      <c r="HR167" s="41"/>
      <c r="HS167" s="41"/>
      <c r="HT167" s="41"/>
      <c r="HU167" s="41"/>
      <c r="HV167" s="41"/>
      <c r="HW167" s="41"/>
      <c r="HX167" s="41"/>
      <c r="HY167" s="41"/>
      <c r="HZ167" s="41"/>
      <c r="IA167" s="41"/>
      <c r="IB167" s="41"/>
      <c r="IC167" s="41"/>
      <c r="ID167" s="41"/>
      <c r="IE167" s="41"/>
      <c r="IF167" s="41"/>
      <c r="IG167" s="41"/>
      <c r="IH167" s="41"/>
      <c r="II167" s="41"/>
      <c r="IJ167" s="41"/>
      <c r="IK167" s="41"/>
      <c r="IL167" s="41"/>
      <c r="IM167" s="41"/>
      <c r="IN167" s="41"/>
      <c r="IO167" s="41"/>
      <c r="IP167" s="41"/>
      <c r="IQ167" s="41"/>
      <c r="IR167" s="41"/>
      <c r="IS167" s="41"/>
      <c r="IT167" s="41"/>
      <c r="IU167" s="41"/>
      <c r="IV167" s="41"/>
      <c r="IW167" s="41"/>
      <c r="IX167" s="41"/>
      <c r="IY167" s="41"/>
      <c r="IZ167" s="41"/>
      <c r="JA167" s="41"/>
      <c r="JB167" s="41"/>
      <c r="JC167" s="41"/>
      <c r="JD167" s="41"/>
      <c r="JE167" s="41"/>
      <c r="JF167" s="41"/>
      <c r="JG167" s="41"/>
      <c r="JH167" s="41"/>
      <c r="JI167" s="41"/>
      <c r="JJ167" s="41"/>
      <c r="JK167" s="41"/>
      <c r="JL167" s="41"/>
      <c r="JM167" s="41"/>
      <c r="JN167" s="41"/>
      <c r="JO167" s="41"/>
      <c r="JP167" s="41"/>
      <c r="JQ167" s="41"/>
      <c r="JR167" s="41"/>
      <c r="JS167" s="41"/>
      <c r="JT167" s="41"/>
      <c r="JU167" s="41"/>
    </row>
    <row r="168" spans="1:281" x14ac:dyDescent="0.25">
      <c r="A168" s="681"/>
      <c r="B168" s="681"/>
      <c r="C168" s="683"/>
      <c r="D168" s="683"/>
      <c r="E168" s="683"/>
      <c r="F168" s="683"/>
      <c r="G168" s="709"/>
      <c r="H168" s="341" t="s">
        <v>818</v>
      </c>
      <c r="I168" s="352">
        <v>15</v>
      </c>
      <c r="J168" s="683"/>
      <c r="K168" s="683"/>
      <c r="L168" s="683"/>
      <c r="M168" s="695"/>
      <c r="N168" s="697"/>
      <c r="O168" s="697"/>
      <c r="P168" s="697"/>
      <c r="Q168" s="692"/>
      <c r="R168" s="675"/>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c r="HM168" s="41"/>
      <c r="HN168" s="41"/>
      <c r="HO168" s="41"/>
      <c r="HP168" s="41"/>
      <c r="HQ168" s="41"/>
      <c r="HR168" s="41"/>
      <c r="HS168" s="41"/>
      <c r="HT168" s="41"/>
      <c r="HU168" s="41"/>
      <c r="HV168" s="41"/>
      <c r="HW168" s="41"/>
      <c r="HX168" s="41"/>
      <c r="HY168" s="41"/>
      <c r="HZ168" s="41"/>
      <c r="IA168" s="41"/>
      <c r="IB168" s="41"/>
      <c r="IC168" s="41"/>
      <c r="ID168" s="41"/>
      <c r="IE168" s="41"/>
      <c r="IF168" s="41"/>
      <c r="IG168" s="41"/>
      <c r="IH168" s="41"/>
      <c r="II168" s="41"/>
      <c r="IJ168" s="41"/>
      <c r="IK168" s="41"/>
      <c r="IL168" s="41"/>
      <c r="IM168" s="41"/>
      <c r="IN168" s="41"/>
      <c r="IO168" s="41"/>
      <c r="IP168" s="41"/>
      <c r="IQ168" s="41"/>
      <c r="IR168" s="41"/>
      <c r="IS168" s="41"/>
      <c r="IT168" s="41"/>
      <c r="IU168" s="41"/>
      <c r="IV168" s="41"/>
      <c r="IW168" s="41"/>
      <c r="IX168" s="41"/>
      <c r="IY168" s="41"/>
      <c r="IZ168" s="41"/>
      <c r="JA168" s="41"/>
      <c r="JB168" s="41"/>
      <c r="JC168" s="41"/>
      <c r="JD168" s="41"/>
      <c r="JE168" s="41"/>
      <c r="JF168" s="41"/>
      <c r="JG168" s="41"/>
      <c r="JH168" s="41"/>
      <c r="JI168" s="41"/>
      <c r="JJ168" s="41"/>
      <c r="JK168" s="41"/>
      <c r="JL168" s="41"/>
      <c r="JM168" s="41"/>
      <c r="JN168" s="41"/>
      <c r="JO168" s="41"/>
      <c r="JP168" s="41"/>
      <c r="JQ168" s="41"/>
      <c r="JR168" s="41"/>
      <c r="JS168" s="41"/>
      <c r="JT168" s="41"/>
      <c r="JU168" s="41"/>
    </row>
    <row r="169" spans="1:281" x14ac:dyDescent="0.25">
      <c r="A169" s="681"/>
      <c r="B169" s="681"/>
      <c r="C169" s="683"/>
      <c r="D169" s="683"/>
      <c r="E169" s="683"/>
      <c r="F169" s="683"/>
      <c r="G169" s="709"/>
      <c r="H169" s="679" t="s">
        <v>708</v>
      </c>
      <c r="I169" s="679">
        <v>2</v>
      </c>
      <c r="J169" s="683"/>
      <c r="K169" s="683"/>
      <c r="L169" s="683"/>
      <c r="M169" s="695"/>
      <c r="N169" s="697"/>
      <c r="O169" s="697"/>
      <c r="P169" s="697"/>
      <c r="Q169" s="692"/>
      <c r="R169" s="675"/>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c r="EL169" s="41"/>
      <c r="EM169" s="41"/>
      <c r="EN169" s="41"/>
      <c r="EO169" s="41"/>
      <c r="EP169" s="41"/>
      <c r="EQ169" s="41"/>
      <c r="ER169" s="41"/>
      <c r="ES169" s="41"/>
      <c r="ET169" s="41"/>
      <c r="EU169" s="41"/>
      <c r="EV169" s="41"/>
      <c r="EW169" s="41"/>
      <c r="EX169" s="41"/>
      <c r="EY169" s="41"/>
      <c r="EZ169" s="41"/>
      <c r="FA169" s="41"/>
      <c r="FB169" s="41"/>
      <c r="FC169" s="41"/>
      <c r="FD169" s="41"/>
      <c r="FE169" s="41"/>
      <c r="FF169" s="41"/>
      <c r="FG169" s="41"/>
      <c r="FH169" s="41"/>
      <c r="FI169" s="41"/>
      <c r="FJ169" s="41"/>
      <c r="FK169" s="41"/>
      <c r="FL169" s="41"/>
      <c r="FM169" s="41"/>
      <c r="FN169" s="41"/>
      <c r="FO169" s="41"/>
      <c r="FP169" s="41"/>
      <c r="FQ169" s="41"/>
      <c r="FR169" s="41"/>
      <c r="FS169" s="41"/>
      <c r="FT169" s="41"/>
      <c r="FU169" s="41"/>
      <c r="FV169" s="41"/>
      <c r="FW169" s="41"/>
      <c r="FX169" s="41"/>
      <c r="FY169" s="41"/>
      <c r="FZ169" s="41"/>
      <c r="GA169" s="41"/>
      <c r="GB169" s="41"/>
      <c r="GC169" s="41"/>
      <c r="GD169" s="41"/>
      <c r="GE169" s="41"/>
      <c r="GF169" s="41"/>
      <c r="GG169" s="41"/>
      <c r="GH169" s="41"/>
      <c r="GI169" s="41"/>
      <c r="GJ169" s="41"/>
      <c r="GK169" s="41"/>
      <c r="GL169" s="41"/>
      <c r="GM169" s="41"/>
      <c r="GN169" s="41"/>
      <c r="GO169" s="41"/>
      <c r="GP169" s="41"/>
      <c r="GQ169" s="41"/>
      <c r="GR169" s="41"/>
      <c r="GS169" s="41"/>
      <c r="GT169" s="41"/>
      <c r="GU169" s="41"/>
      <c r="GV169" s="41"/>
      <c r="GW169" s="41"/>
      <c r="GX169" s="41"/>
      <c r="GY169" s="41"/>
      <c r="GZ169" s="41"/>
      <c r="HA169" s="41"/>
      <c r="HB169" s="41"/>
      <c r="HC169" s="41"/>
      <c r="HD169" s="41"/>
      <c r="HE169" s="41"/>
      <c r="HF169" s="41"/>
      <c r="HG169" s="41"/>
      <c r="HH169" s="41"/>
      <c r="HI169" s="41"/>
      <c r="HJ169" s="41"/>
      <c r="HK169" s="41"/>
      <c r="HL169" s="41"/>
      <c r="HM169" s="41"/>
      <c r="HN169" s="41"/>
      <c r="HO169" s="41"/>
      <c r="HP169" s="41"/>
      <c r="HQ169" s="41"/>
      <c r="HR169" s="41"/>
      <c r="HS169" s="41"/>
      <c r="HT169" s="41"/>
      <c r="HU169" s="41"/>
      <c r="HV169" s="41"/>
      <c r="HW169" s="41"/>
      <c r="HX169" s="41"/>
      <c r="HY169" s="41"/>
      <c r="HZ169" s="41"/>
      <c r="IA169" s="41"/>
      <c r="IB169" s="41"/>
      <c r="IC169" s="41"/>
      <c r="ID169" s="41"/>
      <c r="IE169" s="41"/>
      <c r="IF169" s="41"/>
      <c r="IG169" s="41"/>
      <c r="IH169" s="41"/>
      <c r="II169" s="41"/>
      <c r="IJ169" s="41"/>
      <c r="IK169" s="41"/>
      <c r="IL169" s="41"/>
      <c r="IM169" s="41"/>
      <c r="IN169" s="41"/>
      <c r="IO169" s="41"/>
      <c r="IP169" s="41"/>
      <c r="IQ169" s="41"/>
      <c r="IR169" s="41"/>
      <c r="IS169" s="41"/>
      <c r="IT169" s="41"/>
      <c r="IU169" s="41"/>
      <c r="IV169" s="41"/>
      <c r="IW169" s="41"/>
      <c r="IX169" s="41"/>
      <c r="IY169" s="41"/>
      <c r="IZ169" s="41"/>
      <c r="JA169" s="41"/>
      <c r="JB169" s="41"/>
      <c r="JC169" s="41"/>
      <c r="JD169" s="41"/>
      <c r="JE169" s="41"/>
      <c r="JF169" s="41"/>
      <c r="JG169" s="41"/>
      <c r="JH169" s="41"/>
      <c r="JI169" s="41"/>
      <c r="JJ169" s="41"/>
      <c r="JK169" s="41"/>
      <c r="JL169" s="41"/>
      <c r="JM169" s="41"/>
      <c r="JN169" s="41"/>
      <c r="JO169" s="41"/>
      <c r="JP169" s="41"/>
      <c r="JQ169" s="41"/>
      <c r="JR169" s="41"/>
      <c r="JS169" s="41"/>
      <c r="JT169" s="41"/>
      <c r="JU169" s="41"/>
    </row>
    <row r="170" spans="1:281" x14ac:dyDescent="0.25">
      <c r="A170" s="682"/>
      <c r="B170" s="682"/>
      <c r="C170" s="684"/>
      <c r="D170" s="684"/>
      <c r="E170" s="684"/>
      <c r="F170" s="684"/>
      <c r="G170" s="709"/>
      <c r="H170" s="684"/>
      <c r="I170" s="684"/>
      <c r="J170" s="684"/>
      <c r="K170" s="684"/>
      <c r="L170" s="684"/>
      <c r="M170" s="698"/>
      <c r="N170" s="699"/>
      <c r="O170" s="699"/>
      <c r="P170" s="699"/>
      <c r="Q170" s="693"/>
      <c r="R170" s="675"/>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c r="IN170" s="41"/>
      <c r="IO170" s="41"/>
      <c r="IP170" s="41"/>
      <c r="IQ170" s="41"/>
      <c r="IR170" s="41"/>
      <c r="IS170" s="41"/>
      <c r="IT170" s="41"/>
      <c r="IU170" s="41"/>
      <c r="IV170" s="41"/>
      <c r="IW170" s="41"/>
      <c r="IX170" s="41"/>
      <c r="IY170" s="41"/>
      <c r="IZ170" s="41"/>
      <c r="JA170" s="41"/>
      <c r="JB170" s="41"/>
      <c r="JC170" s="41"/>
      <c r="JD170" s="41"/>
      <c r="JE170" s="41"/>
      <c r="JF170" s="41"/>
      <c r="JG170" s="41"/>
      <c r="JH170" s="41"/>
      <c r="JI170" s="41"/>
      <c r="JJ170" s="41"/>
      <c r="JK170" s="41"/>
      <c r="JL170" s="41"/>
      <c r="JM170" s="41"/>
      <c r="JN170" s="41"/>
      <c r="JO170" s="41"/>
      <c r="JP170" s="41"/>
      <c r="JQ170" s="41"/>
      <c r="JR170" s="41"/>
      <c r="JS170" s="41"/>
      <c r="JT170" s="41"/>
      <c r="JU170" s="41"/>
    </row>
    <row r="171" spans="1:281" ht="24" x14ac:dyDescent="0.25">
      <c r="A171" s="675">
        <v>41</v>
      </c>
      <c r="B171" s="675" t="s">
        <v>70</v>
      </c>
      <c r="C171" s="675">
        <v>1</v>
      </c>
      <c r="D171" s="675">
        <v>13</v>
      </c>
      <c r="E171" s="675" t="s">
        <v>2643</v>
      </c>
      <c r="F171" s="675" t="s">
        <v>3417</v>
      </c>
      <c r="G171" s="675" t="s">
        <v>911</v>
      </c>
      <c r="H171" s="344" t="s">
        <v>930</v>
      </c>
      <c r="I171" s="344">
        <v>1</v>
      </c>
      <c r="J171" s="675" t="s">
        <v>2644</v>
      </c>
      <c r="K171" s="675"/>
      <c r="L171" s="675" t="s">
        <v>840</v>
      </c>
      <c r="M171" s="676"/>
      <c r="N171" s="677">
        <v>23376</v>
      </c>
      <c r="O171" s="677"/>
      <c r="P171" s="677">
        <v>19500</v>
      </c>
      <c r="Q171" s="675" t="s">
        <v>949</v>
      </c>
      <c r="R171" s="675" t="s">
        <v>849</v>
      </c>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c r="HO171" s="41"/>
      <c r="HP171" s="41"/>
      <c r="HQ171" s="41"/>
      <c r="HR171" s="41"/>
      <c r="HS171" s="41"/>
      <c r="HT171" s="41"/>
      <c r="HU171" s="41"/>
      <c r="HV171" s="41"/>
      <c r="HW171" s="41"/>
      <c r="HX171" s="41"/>
      <c r="HY171" s="41"/>
      <c r="HZ171" s="41"/>
      <c r="IA171" s="41"/>
      <c r="IB171" s="41"/>
      <c r="IC171" s="41"/>
      <c r="ID171" s="41"/>
      <c r="IE171" s="41"/>
      <c r="IF171" s="41"/>
      <c r="IG171" s="41"/>
      <c r="IH171" s="41"/>
      <c r="II171" s="41"/>
      <c r="IJ171" s="41"/>
      <c r="IK171" s="41"/>
      <c r="IL171" s="41"/>
      <c r="IM171" s="41"/>
      <c r="IN171" s="41"/>
      <c r="IO171" s="41"/>
      <c r="IP171" s="41"/>
      <c r="IQ171" s="41"/>
      <c r="IR171" s="41"/>
      <c r="IS171" s="41"/>
      <c r="IT171" s="41"/>
      <c r="IU171" s="41"/>
      <c r="IV171" s="41"/>
      <c r="IW171" s="41"/>
      <c r="IX171" s="41"/>
      <c r="IY171" s="41"/>
      <c r="IZ171" s="41"/>
      <c r="JA171" s="41"/>
      <c r="JB171" s="41"/>
      <c r="JC171" s="41"/>
      <c r="JD171" s="41"/>
      <c r="JE171" s="41"/>
      <c r="JF171" s="41"/>
      <c r="JG171" s="41"/>
      <c r="JH171" s="41"/>
      <c r="JI171" s="41"/>
      <c r="JJ171" s="41"/>
      <c r="JK171" s="41"/>
      <c r="JL171" s="41"/>
      <c r="JM171" s="41"/>
      <c r="JN171" s="41"/>
      <c r="JO171" s="41"/>
      <c r="JP171" s="41"/>
      <c r="JQ171" s="41"/>
      <c r="JR171" s="41"/>
      <c r="JS171" s="41"/>
      <c r="JT171" s="41"/>
      <c r="JU171" s="41"/>
    </row>
    <row r="172" spans="1:281" ht="69.75" customHeight="1" x14ac:dyDescent="0.25">
      <c r="A172" s="675"/>
      <c r="B172" s="675"/>
      <c r="C172" s="675"/>
      <c r="D172" s="675"/>
      <c r="E172" s="675"/>
      <c r="F172" s="675"/>
      <c r="G172" s="675"/>
      <c r="H172" s="344" t="s">
        <v>2595</v>
      </c>
      <c r="I172" s="344">
        <v>20</v>
      </c>
      <c r="J172" s="675"/>
      <c r="K172" s="675"/>
      <c r="L172" s="675"/>
      <c r="M172" s="676"/>
      <c r="N172" s="677"/>
      <c r="O172" s="677"/>
      <c r="P172" s="677"/>
      <c r="Q172" s="675"/>
      <c r="R172" s="675"/>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1"/>
      <c r="GS172" s="41"/>
      <c r="GT172" s="41"/>
      <c r="GU172" s="41"/>
      <c r="GV172" s="41"/>
      <c r="GW172" s="41"/>
      <c r="GX172" s="41"/>
      <c r="GY172" s="41"/>
      <c r="GZ172" s="41"/>
      <c r="HA172" s="41"/>
      <c r="HB172" s="41"/>
      <c r="HC172" s="41"/>
      <c r="HD172" s="41"/>
      <c r="HE172" s="41"/>
      <c r="HF172" s="41"/>
      <c r="HG172" s="41"/>
      <c r="HH172" s="41"/>
      <c r="HI172" s="41"/>
      <c r="HJ172" s="41"/>
      <c r="HK172" s="41"/>
      <c r="HL172" s="41"/>
      <c r="HM172" s="41"/>
      <c r="HN172" s="41"/>
      <c r="HO172" s="41"/>
      <c r="HP172" s="41"/>
      <c r="HQ172" s="41"/>
      <c r="HR172" s="41"/>
      <c r="HS172" s="41"/>
      <c r="HT172" s="41"/>
      <c r="HU172" s="41"/>
      <c r="HV172" s="41"/>
      <c r="HW172" s="41"/>
      <c r="HX172" s="41"/>
      <c r="HY172" s="41"/>
      <c r="HZ172" s="41"/>
      <c r="IA172" s="41"/>
      <c r="IB172" s="41"/>
      <c r="IC172" s="41"/>
      <c r="ID172" s="41"/>
      <c r="IE172" s="41"/>
      <c r="IF172" s="41"/>
      <c r="IG172" s="41"/>
      <c r="IH172" s="41"/>
      <c r="II172" s="41"/>
      <c r="IJ172" s="41"/>
      <c r="IK172" s="41"/>
      <c r="IL172" s="41"/>
      <c r="IM172" s="41"/>
      <c r="IN172" s="41"/>
      <c r="IO172" s="41"/>
      <c r="IP172" s="41"/>
      <c r="IQ172" s="41"/>
      <c r="IR172" s="41"/>
      <c r="IS172" s="41"/>
      <c r="IT172" s="41"/>
      <c r="IU172" s="41"/>
      <c r="IV172" s="41"/>
      <c r="IW172" s="41"/>
      <c r="IX172" s="41"/>
      <c r="IY172" s="41"/>
      <c r="IZ172" s="41"/>
      <c r="JA172" s="41"/>
      <c r="JB172" s="41"/>
      <c r="JC172" s="41"/>
      <c r="JD172" s="41"/>
      <c r="JE172" s="41"/>
      <c r="JF172" s="41"/>
      <c r="JG172" s="41"/>
      <c r="JH172" s="41"/>
      <c r="JI172" s="41"/>
      <c r="JJ172" s="41"/>
      <c r="JK172" s="41"/>
      <c r="JL172" s="41"/>
      <c r="JM172" s="41"/>
      <c r="JN172" s="41"/>
      <c r="JO172" s="41"/>
      <c r="JP172" s="41"/>
      <c r="JQ172" s="41"/>
      <c r="JR172" s="41"/>
      <c r="JS172" s="41"/>
      <c r="JT172" s="41"/>
      <c r="JU172" s="41"/>
    </row>
    <row r="173" spans="1:281" ht="24" x14ac:dyDescent="0.25">
      <c r="A173" s="675">
        <v>42</v>
      </c>
      <c r="B173" s="675" t="s">
        <v>1643</v>
      </c>
      <c r="C173" s="675">
        <v>1</v>
      </c>
      <c r="D173" s="675">
        <v>6</v>
      </c>
      <c r="E173" s="675" t="s">
        <v>2645</v>
      </c>
      <c r="F173" s="675" t="s">
        <v>2646</v>
      </c>
      <c r="G173" s="675" t="s">
        <v>860</v>
      </c>
      <c r="H173" s="341" t="s">
        <v>861</v>
      </c>
      <c r="I173" s="342" t="s">
        <v>215</v>
      </c>
      <c r="J173" s="675" t="s">
        <v>3418</v>
      </c>
      <c r="K173" s="707"/>
      <c r="L173" s="707" t="s">
        <v>855</v>
      </c>
      <c r="M173" s="676"/>
      <c r="N173" s="677">
        <v>60798.95</v>
      </c>
      <c r="O173" s="677"/>
      <c r="P173" s="677">
        <v>54947.35</v>
      </c>
      <c r="Q173" s="678" t="s">
        <v>910</v>
      </c>
      <c r="R173" s="675" t="s">
        <v>854</v>
      </c>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c r="IO173" s="41"/>
      <c r="IP173" s="41"/>
      <c r="IQ173" s="41"/>
      <c r="IR173" s="41"/>
      <c r="IS173" s="41"/>
      <c r="IT173" s="41"/>
      <c r="IU173" s="41"/>
      <c r="IV173" s="41"/>
      <c r="IW173" s="41"/>
      <c r="IX173" s="41"/>
      <c r="IY173" s="41"/>
      <c r="IZ173" s="41"/>
      <c r="JA173" s="41"/>
      <c r="JB173" s="41"/>
      <c r="JC173" s="41"/>
      <c r="JD173" s="41"/>
      <c r="JE173" s="41"/>
      <c r="JF173" s="41"/>
      <c r="JG173" s="41"/>
      <c r="JH173" s="41"/>
      <c r="JI173" s="41"/>
      <c r="JJ173" s="41"/>
      <c r="JK173" s="41"/>
      <c r="JL173" s="41"/>
      <c r="JM173" s="41"/>
      <c r="JN173" s="41"/>
      <c r="JO173" s="41"/>
      <c r="JP173" s="41"/>
      <c r="JQ173" s="41"/>
      <c r="JR173" s="41"/>
      <c r="JS173" s="41"/>
      <c r="JT173" s="41"/>
      <c r="JU173" s="41"/>
    </row>
    <row r="174" spans="1:281" ht="48" x14ac:dyDescent="0.25">
      <c r="A174" s="675"/>
      <c r="B174" s="675"/>
      <c r="C174" s="675"/>
      <c r="D174" s="675"/>
      <c r="E174" s="675"/>
      <c r="F174" s="675"/>
      <c r="G174" s="675"/>
      <c r="H174" s="341" t="s">
        <v>864</v>
      </c>
      <c r="I174" s="342" t="s">
        <v>2647</v>
      </c>
      <c r="J174" s="675"/>
      <c r="K174" s="707"/>
      <c r="L174" s="707"/>
      <c r="M174" s="676"/>
      <c r="N174" s="677"/>
      <c r="O174" s="677"/>
      <c r="P174" s="677"/>
      <c r="Q174" s="678"/>
      <c r="R174" s="675"/>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c r="HO174" s="41"/>
      <c r="HP174" s="41"/>
      <c r="HQ174" s="41"/>
      <c r="HR174" s="41"/>
      <c r="HS174" s="41"/>
      <c r="HT174" s="41"/>
      <c r="HU174" s="41"/>
      <c r="HV174" s="41"/>
      <c r="HW174" s="41"/>
      <c r="HX174" s="41"/>
      <c r="HY174" s="41"/>
      <c r="HZ174" s="41"/>
      <c r="IA174" s="41"/>
      <c r="IB174" s="41"/>
      <c r="IC174" s="41"/>
      <c r="ID174" s="41"/>
      <c r="IE174" s="41"/>
      <c r="IF174" s="41"/>
      <c r="IG174" s="41"/>
      <c r="IH174" s="41"/>
      <c r="II174" s="41"/>
      <c r="IJ174" s="41"/>
      <c r="IK174" s="41"/>
      <c r="IL174" s="41"/>
      <c r="IM174" s="41"/>
      <c r="IN174" s="41"/>
      <c r="IO174" s="41"/>
      <c r="IP174" s="41"/>
      <c r="IQ174" s="41"/>
      <c r="IR174" s="41"/>
      <c r="IS174" s="41"/>
      <c r="IT174" s="41"/>
      <c r="IU174" s="41"/>
      <c r="IV174" s="41"/>
      <c r="IW174" s="41"/>
      <c r="IX174" s="41"/>
      <c r="IY174" s="41"/>
      <c r="IZ174" s="41"/>
      <c r="JA174" s="41"/>
      <c r="JB174" s="41"/>
      <c r="JC174" s="41"/>
      <c r="JD174" s="41"/>
      <c r="JE174" s="41"/>
      <c r="JF174" s="41"/>
      <c r="JG174" s="41"/>
      <c r="JH174" s="41"/>
      <c r="JI174" s="41"/>
      <c r="JJ174" s="41"/>
      <c r="JK174" s="41"/>
      <c r="JL174" s="41"/>
      <c r="JM174" s="41"/>
      <c r="JN174" s="41"/>
      <c r="JO174" s="41"/>
      <c r="JP174" s="41"/>
      <c r="JQ174" s="41"/>
      <c r="JR174" s="41"/>
      <c r="JS174" s="41"/>
      <c r="JT174" s="41"/>
      <c r="JU174" s="41"/>
    </row>
    <row r="175" spans="1:281" ht="36" x14ac:dyDescent="0.25">
      <c r="A175" s="680">
        <v>43</v>
      </c>
      <c r="B175" s="680" t="s">
        <v>59</v>
      </c>
      <c r="C175" s="680">
        <v>1</v>
      </c>
      <c r="D175" s="680">
        <v>6</v>
      </c>
      <c r="E175" s="679" t="s">
        <v>2648</v>
      </c>
      <c r="F175" s="679" t="s">
        <v>2649</v>
      </c>
      <c r="G175" s="680" t="s">
        <v>725</v>
      </c>
      <c r="H175" s="344" t="s">
        <v>851</v>
      </c>
      <c r="I175" s="342" t="s">
        <v>215</v>
      </c>
      <c r="J175" s="679" t="s">
        <v>2650</v>
      </c>
      <c r="K175" s="680"/>
      <c r="L175" s="707" t="s">
        <v>855</v>
      </c>
      <c r="M175" s="685"/>
      <c r="N175" s="688">
        <v>31028.42</v>
      </c>
      <c r="O175" s="688"/>
      <c r="P175" s="688">
        <v>26278.42</v>
      </c>
      <c r="Q175" s="710" t="s">
        <v>853</v>
      </c>
      <c r="R175" s="700" t="s">
        <v>854</v>
      </c>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1"/>
      <c r="GS175" s="41"/>
      <c r="GT175" s="41"/>
      <c r="GU175" s="41"/>
      <c r="GV175" s="41"/>
      <c r="GW175" s="41"/>
      <c r="GX175" s="41"/>
      <c r="GY175" s="41"/>
      <c r="GZ175" s="41"/>
      <c r="HA175" s="41"/>
      <c r="HB175" s="41"/>
      <c r="HC175" s="41"/>
      <c r="HD175" s="41"/>
      <c r="HE175" s="41"/>
      <c r="HF175" s="41"/>
      <c r="HG175" s="41"/>
      <c r="HH175" s="41"/>
      <c r="HI175" s="41"/>
      <c r="HJ175" s="41"/>
      <c r="HK175" s="41"/>
      <c r="HL175" s="41"/>
      <c r="HM175" s="41"/>
      <c r="HN175" s="41"/>
      <c r="HO175" s="41"/>
      <c r="HP175" s="41"/>
      <c r="HQ175" s="41"/>
      <c r="HR175" s="41"/>
      <c r="HS175" s="41"/>
      <c r="HT175" s="41"/>
      <c r="HU175" s="41"/>
      <c r="HV175" s="41"/>
      <c r="HW175" s="41"/>
      <c r="HX175" s="41"/>
      <c r="HY175" s="41"/>
      <c r="HZ175" s="41"/>
      <c r="IA175" s="41"/>
      <c r="IB175" s="41"/>
      <c r="IC175" s="41"/>
      <c r="ID175" s="41"/>
      <c r="IE175" s="41"/>
      <c r="IF175" s="41"/>
      <c r="IG175" s="41"/>
      <c r="IH175" s="41"/>
      <c r="II175" s="41"/>
      <c r="IJ175" s="41"/>
      <c r="IK175" s="41"/>
      <c r="IL175" s="41"/>
      <c r="IM175" s="41"/>
      <c r="IN175" s="41"/>
      <c r="IO175" s="41"/>
      <c r="IP175" s="41"/>
      <c r="IQ175" s="41"/>
      <c r="IR175" s="41"/>
      <c r="IS175" s="41"/>
      <c r="IT175" s="41"/>
      <c r="IU175" s="41"/>
      <c r="IV175" s="41"/>
      <c r="IW175" s="41"/>
      <c r="IX175" s="41"/>
      <c r="IY175" s="41"/>
      <c r="IZ175" s="41"/>
      <c r="JA175" s="41"/>
      <c r="JB175" s="41"/>
      <c r="JC175" s="41"/>
      <c r="JD175" s="41"/>
      <c r="JE175" s="41"/>
      <c r="JF175" s="41"/>
      <c r="JG175" s="41"/>
      <c r="JH175" s="41"/>
      <c r="JI175" s="41"/>
      <c r="JJ175" s="41"/>
      <c r="JK175" s="41"/>
      <c r="JL175" s="41"/>
      <c r="JM175" s="41"/>
      <c r="JN175" s="41"/>
      <c r="JO175" s="41"/>
      <c r="JP175" s="41"/>
      <c r="JQ175" s="41"/>
      <c r="JR175" s="41"/>
      <c r="JS175" s="41"/>
      <c r="JT175" s="41"/>
      <c r="JU175" s="41"/>
    </row>
    <row r="176" spans="1:281" x14ac:dyDescent="0.25">
      <c r="A176" s="682"/>
      <c r="B176" s="682"/>
      <c r="C176" s="682"/>
      <c r="D176" s="682"/>
      <c r="E176" s="684"/>
      <c r="F176" s="684"/>
      <c r="G176" s="682"/>
      <c r="H176" s="344" t="s">
        <v>818</v>
      </c>
      <c r="I176" s="342" t="s">
        <v>2651</v>
      </c>
      <c r="J176" s="684"/>
      <c r="K176" s="682"/>
      <c r="L176" s="707"/>
      <c r="M176" s="687"/>
      <c r="N176" s="690"/>
      <c r="O176" s="690"/>
      <c r="P176" s="690"/>
      <c r="Q176" s="693"/>
      <c r="R176" s="675"/>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c r="EL176" s="41"/>
      <c r="EM176" s="41"/>
      <c r="EN176" s="41"/>
      <c r="EO176" s="41"/>
      <c r="EP176" s="41"/>
      <c r="EQ176" s="41"/>
      <c r="ER176" s="41"/>
      <c r="ES176" s="41"/>
      <c r="ET176" s="41"/>
      <c r="EU176" s="41"/>
      <c r="EV176" s="41"/>
      <c r="EW176" s="41"/>
      <c r="EX176" s="41"/>
      <c r="EY176" s="41"/>
      <c r="EZ176" s="41"/>
      <c r="FA176" s="41"/>
      <c r="FB176" s="41"/>
      <c r="FC176" s="41"/>
      <c r="FD176" s="41"/>
      <c r="FE176" s="41"/>
      <c r="FF176" s="41"/>
      <c r="FG176" s="41"/>
      <c r="FH176" s="41"/>
      <c r="FI176" s="41"/>
      <c r="FJ176" s="41"/>
      <c r="FK176" s="41"/>
      <c r="FL176" s="41"/>
      <c r="FM176" s="41"/>
      <c r="FN176" s="41"/>
      <c r="FO176" s="41"/>
      <c r="FP176" s="41"/>
      <c r="FQ176" s="41"/>
      <c r="FR176" s="41"/>
      <c r="FS176" s="41"/>
      <c r="FT176" s="41"/>
      <c r="FU176" s="41"/>
      <c r="FV176" s="41"/>
      <c r="FW176" s="41"/>
      <c r="FX176" s="41"/>
      <c r="FY176" s="41"/>
      <c r="FZ176" s="41"/>
      <c r="GA176" s="41"/>
      <c r="GB176" s="41"/>
      <c r="GC176" s="41"/>
      <c r="GD176" s="41"/>
      <c r="GE176" s="41"/>
      <c r="GF176" s="41"/>
      <c r="GG176" s="41"/>
      <c r="GH176" s="41"/>
      <c r="GI176" s="41"/>
      <c r="GJ176" s="41"/>
      <c r="GK176" s="41"/>
      <c r="GL176" s="41"/>
      <c r="GM176" s="41"/>
      <c r="GN176" s="41"/>
      <c r="GO176" s="41"/>
      <c r="GP176" s="41"/>
      <c r="GQ176" s="41"/>
      <c r="GR176" s="41"/>
      <c r="GS176" s="41"/>
      <c r="GT176" s="41"/>
      <c r="GU176" s="41"/>
      <c r="GV176" s="41"/>
      <c r="GW176" s="41"/>
      <c r="GX176" s="41"/>
      <c r="GY176" s="41"/>
      <c r="GZ176" s="41"/>
      <c r="HA176" s="41"/>
      <c r="HB176" s="41"/>
      <c r="HC176" s="41"/>
      <c r="HD176" s="41"/>
      <c r="HE176" s="41"/>
      <c r="HF176" s="41"/>
      <c r="HG176" s="41"/>
      <c r="HH176" s="41"/>
      <c r="HI176" s="41"/>
      <c r="HJ176" s="41"/>
      <c r="HK176" s="41"/>
      <c r="HL176" s="41"/>
      <c r="HM176" s="41"/>
      <c r="HN176" s="41"/>
      <c r="HO176" s="41"/>
      <c r="HP176" s="41"/>
      <c r="HQ176" s="41"/>
      <c r="HR176" s="41"/>
      <c r="HS176" s="41"/>
      <c r="HT176" s="41"/>
      <c r="HU176" s="41"/>
      <c r="HV176" s="41"/>
      <c r="HW176" s="41"/>
      <c r="HX176" s="41"/>
      <c r="HY176" s="41"/>
      <c r="HZ176" s="41"/>
      <c r="IA176" s="41"/>
      <c r="IB176" s="41"/>
      <c r="IC176" s="41"/>
      <c r="ID176" s="41"/>
      <c r="IE176" s="41"/>
      <c r="IF176" s="41"/>
      <c r="IG176" s="41"/>
      <c r="IH176" s="41"/>
      <c r="II176" s="41"/>
      <c r="IJ176" s="41"/>
      <c r="IK176" s="41"/>
      <c r="IL176" s="41"/>
      <c r="IM176" s="41"/>
      <c r="IN176" s="41"/>
      <c r="IO176" s="41"/>
      <c r="IP176" s="41"/>
      <c r="IQ176" s="41"/>
      <c r="IR176" s="41"/>
      <c r="IS176" s="41"/>
      <c r="IT176" s="41"/>
      <c r="IU176" s="41"/>
      <c r="IV176" s="41"/>
      <c r="IW176" s="41"/>
      <c r="IX176" s="41"/>
      <c r="IY176" s="41"/>
      <c r="IZ176" s="41"/>
      <c r="JA176" s="41"/>
      <c r="JB176" s="41"/>
      <c r="JC176" s="41"/>
      <c r="JD176" s="41"/>
      <c r="JE176" s="41"/>
      <c r="JF176" s="41"/>
      <c r="JG176" s="41"/>
      <c r="JH176" s="41"/>
      <c r="JI176" s="41"/>
      <c r="JJ176" s="41"/>
      <c r="JK176" s="41"/>
      <c r="JL176" s="41"/>
      <c r="JM176" s="41"/>
      <c r="JN176" s="41"/>
      <c r="JO176" s="41"/>
      <c r="JP176" s="41"/>
      <c r="JQ176" s="41"/>
      <c r="JR176" s="41"/>
      <c r="JS176" s="41"/>
      <c r="JT176" s="41"/>
      <c r="JU176" s="41"/>
    </row>
    <row r="177" spans="1:281" ht="24" x14ac:dyDescent="0.25">
      <c r="A177" s="684">
        <v>44</v>
      </c>
      <c r="B177" s="684" t="s">
        <v>70</v>
      </c>
      <c r="C177" s="684">
        <v>1</v>
      </c>
      <c r="D177" s="684">
        <v>13</v>
      </c>
      <c r="E177" s="684" t="s">
        <v>2652</v>
      </c>
      <c r="F177" s="684" t="s">
        <v>2653</v>
      </c>
      <c r="G177" s="682" t="s">
        <v>860</v>
      </c>
      <c r="H177" s="354" t="s">
        <v>2592</v>
      </c>
      <c r="I177" s="354">
        <v>1</v>
      </c>
      <c r="J177" s="683" t="s">
        <v>2654</v>
      </c>
      <c r="K177" s="683"/>
      <c r="L177" s="683" t="s">
        <v>855</v>
      </c>
      <c r="M177" s="695"/>
      <c r="N177" s="697">
        <v>18143.080000000002</v>
      </c>
      <c r="O177" s="697"/>
      <c r="P177" s="697">
        <v>15882.28</v>
      </c>
      <c r="Q177" s="692" t="s">
        <v>853</v>
      </c>
      <c r="R177" s="684" t="s">
        <v>854</v>
      </c>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41"/>
      <c r="EV177" s="41"/>
      <c r="EW177" s="41"/>
      <c r="EX177" s="41"/>
      <c r="EY177" s="41"/>
      <c r="EZ177" s="41"/>
      <c r="FA177" s="41"/>
      <c r="FB177" s="41"/>
      <c r="FC177" s="41"/>
      <c r="FD177" s="41"/>
      <c r="FE177" s="41"/>
      <c r="FF177" s="41"/>
      <c r="FG177" s="41"/>
      <c r="FH177" s="41"/>
      <c r="FI177" s="41"/>
      <c r="FJ177" s="41"/>
      <c r="FK177" s="41"/>
      <c r="FL177" s="41"/>
      <c r="FM177" s="41"/>
      <c r="FN177" s="41"/>
      <c r="FO177" s="41"/>
      <c r="FP177" s="41"/>
      <c r="FQ177" s="41"/>
      <c r="FR177" s="41"/>
      <c r="FS177" s="41"/>
      <c r="FT177" s="41"/>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1"/>
      <c r="GR177" s="41"/>
      <c r="GS177" s="41"/>
      <c r="GT177" s="41"/>
      <c r="GU177" s="41"/>
      <c r="GV177" s="41"/>
      <c r="GW177" s="41"/>
      <c r="GX177" s="41"/>
      <c r="GY177" s="41"/>
      <c r="GZ177" s="41"/>
      <c r="HA177" s="41"/>
      <c r="HB177" s="41"/>
      <c r="HC177" s="41"/>
      <c r="HD177" s="41"/>
      <c r="HE177" s="41"/>
      <c r="HF177" s="41"/>
      <c r="HG177" s="41"/>
      <c r="HH177" s="41"/>
      <c r="HI177" s="41"/>
      <c r="HJ177" s="41"/>
      <c r="HK177" s="41"/>
      <c r="HL177" s="41"/>
      <c r="HM177" s="41"/>
      <c r="HN177" s="41"/>
      <c r="HO177" s="41"/>
      <c r="HP177" s="41"/>
      <c r="HQ177" s="41"/>
      <c r="HR177" s="41"/>
      <c r="HS177" s="41"/>
      <c r="HT177" s="41"/>
      <c r="HU177" s="41"/>
      <c r="HV177" s="41"/>
      <c r="HW177" s="41"/>
      <c r="HX177" s="41"/>
      <c r="HY177" s="41"/>
      <c r="HZ177" s="41"/>
      <c r="IA177" s="41"/>
      <c r="IB177" s="41"/>
      <c r="IC177" s="41"/>
      <c r="ID177" s="41"/>
      <c r="IE177" s="41"/>
      <c r="IF177" s="41"/>
      <c r="IG177" s="41"/>
      <c r="IH177" s="41"/>
      <c r="II177" s="41"/>
      <c r="IJ177" s="41"/>
      <c r="IK177" s="41"/>
      <c r="IL177" s="41"/>
      <c r="IM177" s="41"/>
      <c r="IN177" s="41"/>
      <c r="IO177" s="41"/>
      <c r="IP177" s="41"/>
      <c r="IQ177" s="41"/>
      <c r="IR177" s="41"/>
      <c r="IS177" s="41"/>
      <c r="IT177" s="41"/>
      <c r="IU177" s="41"/>
      <c r="IV177" s="41"/>
      <c r="IW177" s="41"/>
      <c r="IX177" s="41"/>
      <c r="IY177" s="41"/>
      <c r="IZ177" s="41"/>
      <c r="JA177" s="41"/>
      <c r="JB177" s="41"/>
      <c r="JC177" s="41"/>
      <c r="JD177" s="41"/>
      <c r="JE177" s="41"/>
      <c r="JF177" s="41"/>
      <c r="JG177" s="41"/>
      <c r="JH177" s="41"/>
      <c r="JI177" s="41"/>
      <c r="JJ177" s="41"/>
      <c r="JK177" s="41"/>
      <c r="JL177" s="41"/>
      <c r="JM177" s="41"/>
      <c r="JN177" s="41"/>
      <c r="JO177" s="41"/>
      <c r="JP177" s="41"/>
      <c r="JQ177" s="41"/>
      <c r="JR177" s="41"/>
      <c r="JS177" s="41"/>
      <c r="JT177" s="41"/>
      <c r="JU177" s="41"/>
    </row>
    <row r="178" spans="1:281" ht="48" x14ac:dyDescent="0.25">
      <c r="A178" s="675"/>
      <c r="B178" s="675"/>
      <c r="C178" s="675"/>
      <c r="D178" s="675"/>
      <c r="E178" s="675"/>
      <c r="F178" s="675"/>
      <c r="G178" s="709"/>
      <c r="H178" s="344" t="s">
        <v>2593</v>
      </c>
      <c r="I178" s="344">
        <v>2000</v>
      </c>
      <c r="J178" s="683"/>
      <c r="K178" s="683"/>
      <c r="L178" s="683"/>
      <c r="M178" s="695"/>
      <c r="N178" s="697"/>
      <c r="O178" s="697"/>
      <c r="P178" s="697"/>
      <c r="Q178" s="692"/>
      <c r="R178" s="675"/>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c r="EL178" s="41"/>
      <c r="EM178" s="41"/>
      <c r="EN178" s="41"/>
      <c r="EO178" s="41"/>
      <c r="EP178" s="41"/>
      <c r="EQ178" s="41"/>
      <c r="ER178" s="41"/>
      <c r="ES178" s="41"/>
      <c r="ET178" s="41"/>
      <c r="EU178" s="41"/>
      <c r="EV178" s="41"/>
      <c r="EW178" s="41"/>
      <c r="EX178" s="41"/>
      <c r="EY178" s="41"/>
      <c r="EZ178" s="41"/>
      <c r="FA178" s="41"/>
      <c r="FB178" s="41"/>
      <c r="FC178" s="41"/>
      <c r="FD178" s="41"/>
      <c r="FE178" s="41"/>
      <c r="FF178" s="41"/>
      <c r="FG178" s="41"/>
      <c r="FH178" s="41"/>
      <c r="FI178" s="41"/>
      <c r="FJ178" s="41"/>
      <c r="FK178" s="41"/>
      <c r="FL178" s="41"/>
      <c r="FM178" s="41"/>
      <c r="FN178" s="41"/>
      <c r="FO178" s="41"/>
      <c r="FP178" s="41"/>
      <c r="FQ178" s="41"/>
      <c r="FR178" s="41"/>
      <c r="FS178" s="41"/>
      <c r="FT178" s="41"/>
      <c r="FU178" s="41"/>
      <c r="FV178" s="41"/>
      <c r="FW178" s="41"/>
      <c r="FX178" s="41"/>
      <c r="FY178" s="41"/>
      <c r="FZ178" s="41"/>
      <c r="GA178" s="41"/>
      <c r="GB178" s="41"/>
      <c r="GC178" s="41"/>
      <c r="GD178" s="41"/>
      <c r="GE178" s="41"/>
      <c r="GF178" s="41"/>
      <c r="GG178" s="41"/>
      <c r="GH178" s="41"/>
      <c r="GI178" s="41"/>
      <c r="GJ178" s="41"/>
      <c r="GK178" s="41"/>
      <c r="GL178" s="41"/>
      <c r="GM178" s="41"/>
      <c r="GN178" s="41"/>
      <c r="GO178" s="41"/>
      <c r="GP178" s="41"/>
      <c r="GQ178" s="41"/>
      <c r="GR178" s="41"/>
      <c r="GS178" s="41"/>
      <c r="GT178" s="41"/>
      <c r="GU178" s="41"/>
      <c r="GV178" s="41"/>
      <c r="GW178" s="41"/>
      <c r="GX178" s="41"/>
      <c r="GY178" s="41"/>
      <c r="GZ178" s="41"/>
      <c r="HA178" s="41"/>
      <c r="HB178" s="41"/>
      <c r="HC178" s="41"/>
      <c r="HD178" s="41"/>
      <c r="HE178" s="41"/>
      <c r="HF178" s="41"/>
      <c r="HG178" s="41"/>
      <c r="HH178" s="41"/>
      <c r="HI178" s="41"/>
      <c r="HJ178" s="41"/>
      <c r="HK178" s="41"/>
      <c r="HL178" s="41"/>
      <c r="HM178" s="41"/>
      <c r="HN178" s="41"/>
      <c r="HO178" s="41"/>
      <c r="HP178" s="41"/>
      <c r="HQ178" s="41"/>
      <c r="HR178" s="41"/>
      <c r="HS178" s="41"/>
      <c r="HT178" s="41"/>
      <c r="HU178" s="41"/>
      <c r="HV178" s="41"/>
      <c r="HW178" s="41"/>
      <c r="HX178" s="41"/>
      <c r="HY178" s="41"/>
      <c r="HZ178" s="41"/>
      <c r="IA178" s="41"/>
      <c r="IB178" s="41"/>
      <c r="IC178" s="41"/>
      <c r="ID178" s="41"/>
      <c r="IE178" s="41"/>
      <c r="IF178" s="41"/>
      <c r="IG178" s="41"/>
      <c r="IH178" s="41"/>
      <c r="II178" s="41"/>
      <c r="IJ178" s="41"/>
      <c r="IK178" s="41"/>
      <c r="IL178" s="41"/>
      <c r="IM178" s="41"/>
      <c r="IN178" s="41"/>
      <c r="IO178" s="41"/>
      <c r="IP178" s="41"/>
      <c r="IQ178" s="41"/>
      <c r="IR178" s="41"/>
      <c r="IS178" s="41"/>
      <c r="IT178" s="41"/>
      <c r="IU178" s="41"/>
      <c r="IV178" s="41"/>
      <c r="IW178" s="41"/>
      <c r="IX178" s="41"/>
      <c r="IY178" s="41"/>
      <c r="IZ178" s="41"/>
      <c r="JA178" s="41"/>
      <c r="JB178" s="41"/>
      <c r="JC178" s="41"/>
      <c r="JD178" s="41"/>
      <c r="JE178" s="41"/>
      <c r="JF178" s="41"/>
      <c r="JG178" s="41"/>
      <c r="JH178" s="41"/>
      <c r="JI178" s="41"/>
      <c r="JJ178" s="41"/>
      <c r="JK178" s="41"/>
      <c r="JL178" s="41"/>
      <c r="JM178" s="41"/>
      <c r="JN178" s="41"/>
      <c r="JO178" s="41"/>
      <c r="JP178" s="41"/>
      <c r="JQ178" s="41"/>
      <c r="JR178" s="41"/>
      <c r="JS178" s="41"/>
      <c r="JT178" s="41"/>
      <c r="JU178" s="41"/>
    </row>
    <row r="179" spans="1:281" ht="24" x14ac:dyDescent="0.25">
      <c r="A179" s="675"/>
      <c r="B179" s="675"/>
      <c r="C179" s="675"/>
      <c r="D179" s="675"/>
      <c r="E179" s="675"/>
      <c r="F179" s="675"/>
      <c r="G179" s="709" t="s">
        <v>911</v>
      </c>
      <c r="H179" s="344" t="s">
        <v>930</v>
      </c>
      <c r="I179" s="344">
        <v>1</v>
      </c>
      <c r="J179" s="683"/>
      <c r="K179" s="683"/>
      <c r="L179" s="683"/>
      <c r="M179" s="695"/>
      <c r="N179" s="697"/>
      <c r="O179" s="697"/>
      <c r="P179" s="697"/>
      <c r="Q179" s="692"/>
      <c r="R179" s="675"/>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c r="EL179" s="41"/>
      <c r="EM179" s="41"/>
      <c r="EN179" s="41"/>
      <c r="EO179" s="41"/>
      <c r="EP179" s="41"/>
      <c r="EQ179" s="41"/>
      <c r="ER179" s="41"/>
      <c r="ES179" s="41"/>
      <c r="ET179" s="41"/>
      <c r="EU179" s="41"/>
      <c r="EV179" s="41"/>
      <c r="EW179" s="41"/>
      <c r="EX179" s="41"/>
      <c r="EY179" s="41"/>
      <c r="EZ179" s="41"/>
      <c r="FA179" s="41"/>
      <c r="FB179" s="41"/>
      <c r="FC179" s="41"/>
      <c r="FD179" s="41"/>
      <c r="FE179" s="41"/>
      <c r="FF179" s="41"/>
      <c r="FG179" s="41"/>
      <c r="FH179" s="41"/>
      <c r="FI179" s="41"/>
      <c r="FJ179" s="41"/>
      <c r="FK179" s="41"/>
      <c r="FL179" s="41"/>
      <c r="FM179" s="41"/>
      <c r="FN179" s="41"/>
      <c r="FO179" s="41"/>
      <c r="FP179" s="41"/>
      <c r="FQ179" s="41"/>
      <c r="FR179" s="41"/>
      <c r="FS179" s="41"/>
      <c r="FT179" s="41"/>
      <c r="FU179" s="41"/>
      <c r="FV179" s="41"/>
      <c r="FW179" s="41"/>
      <c r="FX179" s="41"/>
      <c r="FY179" s="41"/>
      <c r="FZ179" s="41"/>
      <c r="GA179" s="41"/>
      <c r="GB179" s="41"/>
      <c r="GC179" s="41"/>
      <c r="GD179" s="41"/>
      <c r="GE179" s="41"/>
      <c r="GF179" s="41"/>
      <c r="GG179" s="41"/>
      <c r="GH179" s="41"/>
      <c r="GI179" s="41"/>
      <c r="GJ179" s="41"/>
      <c r="GK179" s="41"/>
      <c r="GL179" s="41"/>
      <c r="GM179" s="41"/>
      <c r="GN179" s="41"/>
      <c r="GO179" s="41"/>
      <c r="GP179" s="41"/>
      <c r="GQ179" s="41"/>
      <c r="GR179" s="41"/>
      <c r="GS179" s="41"/>
      <c r="GT179" s="41"/>
      <c r="GU179" s="41"/>
      <c r="GV179" s="41"/>
      <c r="GW179" s="41"/>
      <c r="GX179" s="41"/>
      <c r="GY179" s="41"/>
      <c r="GZ179" s="41"/>
      <c r="HA179" s="41"/>
      <c r="HB179" s="41"/>
      <c r="HC179" s="41"/>
      <c r="HD179" s="41"/>
      <c r="HE179" s="41"/>
      <c r="HF179" s="41"/>
      <c r="HG179" s="41"/>
      <c r="HH179" s="41"/>
      <c r="HI179" s="41"/>
      <c r="HJ179" s="41"/>
      <c r="HK179" s="41"/>
      <c r="HL179" s="41"/>
      <c r="HM179" s="41"/>
      <c r="HN179" s="41"/>
      <c r="HO179" s="41"/>
      <c r="HP179" s="41"/>
      <c r="HQ179" s="41"/>
      <c r="HR179" s="41"/>
      <c r="HS179" s="41"/>
      <c r="HT179" s="41"/>
      <c r="HU179" s="41"/>
      <c r="HV179" s="41"/>
      <c r="HW179" s="41"/>
      <c r="HX179" s="41"/>
      <c r="HY179" s="41"/>
      <c r="HZ179" s="41"/>
      <c r="IA179" s="41"/>
      <c r="IB179" s="41"/>
      <c r="IC179" s="41"/>
      <c r="ID179" s="41"/>
      <c r="IE179" s="41"/>
      <c r="IF179" s="41"/>
      <c r="IG179" s="41"/>
      <c r="IH179" s="41"/>
      <c r="II179" s="41"/>
      <c r="IJ179" s="41"/>
      <c r="IK179" s="41"/>
      <c r="IL179" s="41"/>
      <c r="IM179" s="41"/>
      <c r="IN179" s="41"/>
      <c r="IO179" s="41"/>
      <c r="IP179" s="41"/>
      <c r="IQ179" s="41"/>
      <c r="IR179" s="41"/>
      <c r="IS179" s="41"/>
      <c r="IT179" s="41"/>
      <c r="IU179" s="41"/>
      <c r="IV179" s="41"/>
      <c r="IW179" s="41"/>
      <c r="IX179" s="41"/>
      <c r="IY179" s="41"/>
      <c r="IZ179" s="41"/>
      <c r="JA179" s="41"/>
      <c r="JB179" s="41"/>
      <c r="JC179" s="41"/>
      <c r="JD179" s="41"/>
      <c r="JE179" s="41"/>
      <c r="JF179" s="41"/>
      <c r="JG179" s="41"/>
      <c r="JH179" s="41"/>
      <c r="JI179" s="41"/>
      <c r="JJ179" s="41"/>
      <c r="JK179" s="41"/>
      <c r="JL179" s="41"/>
      <c r="JM179" s="41"/>
      <c r="JN179" s="41"/>
      <c r="JO179" s="41"/>
      <c r="JP179" s="41"/>
      <c r="JQ179" s="41"/>
      <c r="JR179" s="41"/>
      <c r="JS179" s="41"/>
      <c r="JT179" s="41"/>
      <c r="JU179" s="41"/>
    </row>
    <row r="180" spans="1:281" ht="24" x14ac:dyDescent="0.25">
      <c r="A180" s="675"/>
      <c r="B180" s="675"/>
      <c r="C180" s="675"/>
      <c r="D180" s="675"/>
      <c r="E180" s="675"/>
      <c r="F180" s="675"/>
      <c r="G180" s="709"/>
      <c r="H180" s="344" t="s">
        <v>2595</v>
      </c>
      <c r="I180" s="344">
        <v>10</v>
      </c>
      <c r="J180" s="684"/>
      <c r="K180" s="684"/>
      <c r="L180" s="684"/>
      <c r="M180" s="698"/>
      <c r="N180" s="699"/>
      <c r="O180" s="699"/>
      <c r="P180" s="699"/>
      <c r="Q180" s="693"/>
      <c r="R180" s="675"/>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c r="FF180" s="41"/>
      <c r="FG180" s="41"/>
      <c r="FH180" s="41"/>
      <c r="FI180" s="41"/>
      <c r="FJ180" s="41"/>
      <c r="FK180" s="41"/>
      <c r="FL180" s="41"/>
      <c r="FM180" s="41"/>
      <c r="FN180" s="41"/>
      <c r="FO180" s="41"/>
      <c r="FP180" s="41"/>
      <c r="FQ180" s="41"/>
      <c r="FR180" s="41"/>
      <c r="FS180" s="41"/>
      <c r="FT180" s="41"/>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1"/>
      <c r="GR180" s="41"/>
      <c r="GS180" s="41"/>
      <c r="GT180" s="41"/>
      <c r="GU180" s="41"/>
      <c r="GV180" s="41"/>
      <c r="GW180" s="41"/>
      <c r="GX180" s="41"/>
      <c r="GY180" s="41"/>
      <c r="GZ180" s="41"/>
      <c r="HA180" s="41"/>
      <c r="HB180" s="41"/>
      <c r="HC180" s="41"/>
      <c r="HD180" s="41"/>
      <c r="HE180" s="41"/>
      <c r="HF180" s="41"/>
      <c r="HG180" s="41"/>
      <c r="HH180" s="41"/>
      <c r="HI180" s="41"/>
      <c r="HJ180" s="41"/>
      <c r="HK180" s="41"/>
      <c r="HL180" s="41"/>
      <c r="HM180" s="41"/>
      <c r="HN180" s="41"/>
      <c r="HO180" s="41"/>
      <c r="HP180" s="41"/>
      <c r="HQ180" s="41"/>
      <c r="HR180" s="41"/>
      <c r="HS180" s="41"/>
      <c r="HT180" s="41"/>
      <c r="HU180" s="41"/>
      <c r="HV180" s="41"/>
      <c r="HW180" s="41"/>
      <c r="HX180" s="41"/>
      <c r="HY180" s="41"/>
      <c r="HZ180" s="41"/>
      <c r="IA180" s="41"/>
      <c r="IB180" s="41"/>
      <c r="IC180" s="41"/>
      <c r="ID180" s="41"/>
      <c r="IE180" s="41"/>
      <c r="IF180" s="41"/>
      <c r="IG180" s="41"/>
      <c r="IH180" s="41"/>
      <c r="II180" s="41"/>
      <c r="IJ180" s="41"/>
      <c r="IK180" s="41"/>
      <c r="IL180" s="41"/>
      <c r="IM180" s="41"/>
      <c r="IN180" s="41"/>
      <c r="IO180" s="41"/>
      <c r="IP180" s="41"/>
      <c r="IQ180" s="41"/>
      <c r="IR180" s="41"/>
      <c r="IS180" s="41"/>
      <c r="IT180" s="41"/>
      <c r="IU180" s="41"/>
      <c r="IV180" s="41"/>
      <c r="IW180" s="41"/>
      <c r="IX180" s="41"/>
      <c r="IY180" s="41"/>
      <c r="IZ180" s="41"/>
      <c r="JA180" s="41"/>
      <c r="JB180" s="41"/>
      <c r="JC180" s="41"/>
      <c r="JD180" s="41"/>
      <c r="JE180" s="41"/>
      <c r="JF180" s="41"/>
      <c r="JG180" s="41"/>
      <c r="JH180" s="41"/>
      <c r="JI180" s="41"/>
      <c r="JJ180" s="41"/>
      <c r="JK180" s="41"/>
      <c r="JL180" s="41"/>
      <c r="JM180" s="41"/>
      <c r="JN180" s="41"/>
      <c r="JO180" s="41"/>
      <c r="JP180" s="41"/>
      <c r="JQ180" s="41"/>
      <c r="JR180" s="41"/>
      <c r="JS180" s="41"/>
      <c r="JT180" s="41"/>
      <c r="JU180" s="41"/>
    </row>
    <row r="181" spans="1:281" ht="24" x14ac:dyDescent="0.25">
      <c r="A181" s="684">
        <v>45</v>
      </c>
      <c r="B181" s="684" t="s">
        <v>55</v>
      </c>
      <c r="C181" s="684">
        <v>1</v>
      </c>
      <c r="D181" s="684">
        <v>9</v>
      </c>
      <c r="E181" s="684" t="s">
        <v>2655</v>
      </c>
      <c r="F181" s="684" t="s">
        <v>2656</v>
      </c>
      <c r="G181" s="684" t="s">
        <v>860</v>
      </c>
      <c r="H181" s="347" t="s">
        <v>861</v>
      </c>
      <c r="I181" s="348" t="s">
        <v>519</v>
      </c>
      <c r="J181" s="684" t="s">
        <v>909</v>
      </c>
      <c r="K181" s="706"/>
      <c r="L181" s="683" t="s">
        <v>855</v>
      </c>
      <c r="M181" s="698"/>
      <c r="N181" s="699">
        <v>108360.38</v>
      </c>
      <c r="O181" s="699"/>
      <c r="P181" s="699">
        <v>94225.58</v>
      </c>
      <c r="Q181" s="693" t="s">
        <v>910</v>
      </c>
      <c r="R181" s="684" t="s">
        <v>854</v>
      </c>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c r="FF181" s="41"/>
      <c r="FG181" s="41"/>
      <c r="FH181" s="41"/>
      <c r="FI181" s="41"/>
      <c r="FJ181" s="41"/>
      <c r="FK181" s="41"/>
      <c r="FL181" s="41"/>
      <c r="FM181" s="41"/>
      <c r="FN181" s="41"/>
      <c r="FO181" s="41"/>
      <c r="FP181" s="41"/>
      <c r="FQ181" s="41"/>
      <c r="FR181" s="41"/>
      <c r="FS181" s="41"/>
      <c r="FT181" s="41"/>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1"/>
      <c r="GR181" s="41"/>
      <c r="GS181" s="41"/>
      <c r="GT181" s="41"/>
      <c r="GU181" s="41"/>
      <c r="GV181" s="41"/>
      <c r="GW181" s="41"/>
      <c r="GX181" s="41"/>
      <c r="GY181" s="41"/>
      <c r="GZ181" s="41"/>
      <c r="HA181" s="41"/>
      <c r="HB181" s="41"/>
      <c r="HC181" s="41"/>
      <c r="HD181" s="41"/>
      <c r="HE181" s="41"/>
      <c r="HF181" s="41"/>
      <c r="HG181" s="41"/>
      <c r="HH181" s="41"/>
      <c r="HI181" s="41"/>
      <c r="HJ181" s="41"/>
      <c r="HK181" s="41"/>
      <c r="HL181" s="41"/>
      <c r="HM181" s="41"/>
      <c r="HN181" s="41"/>
      <c r="HO181" s="41"/>
      <c r="HP181" s="41"/>
      <c r="HQ181" s="41"/>
      <c r="HR181" s="41"/>
      <c r="HS181" s="41"/>
      <c r="HT181" s="41"/>
      <c r="HU181" s="41"/>
      <c r="HV181" s="41"/>
      <c r="HW181" s="41"/>
      <c r="HX181" s="41"/>
      <c r="HY181" s="41"/>
      <c r="HZ181" s="41"/>
      <c r="IA181" s="41"/>
      <c r="IB181" s="41"/>
      <c r="IC181" s="41"/>
      <c r="ID181" s="41"/>
      <c r="IE181" s="41"/>
      <c r="IF181" s="41"/>
      <c r="IG181" s="41"/>
      <c r="IH181" s="41"/>
      <c r="II181" s="41"/>
      <c r="IJ181" s="41"/>
      <c r="IK181" s="41"/>
      <c r="IL181" s="41"/>
      <c r="IM181" s="41"/>
      <c r="IN181" s="41"/>
      <c r="IO181" s="41"/>
      <c r="IP181" s="41"/>
      <c r="IQ181" s="41"/>
      <c r="IR181" s="41"/>
      <c r="IS181" s="41"/>
      <c r="IT181" s="41"/>
      <c r="IU181" s="41"/>
      <c r="IV181" s="41"/>
      <c r="IW181" s="41"/>
      <c r="IX181" s="41"/>
      <c r="IY181" s="41"/>
      <c r="IZ181" s="41"/>
      <c r="JA181" s="41"/>
      <c r="JB181" s="41"/>
      <c r="JC181" s="41"/>
      <c r="JD181" s="41"/>
      <c r="JE181" s="41"/>
      <c r="JF181" s="41"/>
      <c r="JG181" s="41"/>
      <c r="JH181" s="41"/>
      <c r="JI181" s="41"/>
      <c r="JJ181" s="41"/>
      <c r="JK181" s="41"/>
      <c r="JL181" s="41"/>
      <c r="JM181" s="41"/>
      <c r="JN181" s="41"/>
      <c r="JO181" s="41"/>
      <c r="JP181" s="41"/>
      <c r="JQ181" s="41"/>
      <c r="JR181" s="41"/>
      <c r="JS181" s="41"/>
      <c r="JT181" s="41"/>
      <c r="JU181" s="41"/>
    </row>
    <row r="182" spans="1:281" ht="48" x14ac:dyDescent="0.25">
      <c r="A182" s="675"/>
      <c r="B182" s="675"/>
      <c r="C182" s="675"/>
      <c r="D182" s="675"/>
      <c r="E182" s="675"/>
      <c r="F182" s="675"/>
      <c r="G182" s="675"/>
      <c r="H182" s="341" t="s">
        <v>864</v>
      </c>
      <c r="I182" s="342" t="s">
        <v>367</v>
      </c>
      <c r="J182" s="675"/>
      <c r="K182" s="707"/>
      <c r="L182" s="683"/>
      <c r="M182" s="676"/>
      <c r="N182" s="677"/>
      <c r="O182" s="677"/>
      <c r="P182" s="677"/>
      <c r="Q182" s="678"/>
      <c r="R182" s="675"/>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c r="EO182" s="41"/>
      <c r="EP182" s="41"/>
      <c r="EQ182" s="41"/>
      <c r="ER182" s="41"/>
      <c r="ES182" s="41"/>
      <c r="ET182" s="41"/>
      <c r="EU182" s="41"/>
      <c r="EV182" s="41"/>
      <c r="EW182" s="41"/>
      <c r="EX182" s="41"/>
      <c r="EY182" s="41"/>
      <c r="EZ182" s="41"/>
      <c r="FA182" s="41"/>
      <c r="FB182" s="41"/>
      <c r="FC182" s="41"/>
      <c r="FD182" s="41"/>
      <c r="FE182" s="41"/>
      <c r="FF182" s="41"/>
      <c r="FG182" s="41"/>
      <c r="FH182" s="41"/>
      <c r="FI182" s="41"/>
      <c r="FJ182" s="41"/>
      <c r="FK182" s="41"/>
      <c r="FL182" s="41"/>
      <c r="FM182" s="41"/>
      <c r="FN182" s="41"/>
      <c r="FO182" s="41"/>
      <c r="FP182" s="41"/>
      <c r="FQ182" s="41"/>
      <c r="FR182" s="41"/>
      <c r="FS182" s="41"/>
      <c r="FT182" s="41"/>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1"/>
      <c r="GR182" s="41"/>
      <c r="GS182" s="41"/>
      <c r="GT182" s="41"/>
      <c r="GU182" s="41"/>
      <c r="GV182" s="41"/>
      <c r="GW182" s="41"/>
      <c r="GX182" s="41"/>
      <c r="GY182" s="41"/>
      <c r="GZ182" s="41"/>
      <c r="HA182" s="41"/>
      <c r="HB182" s="41"/>
      <c r="HC182" s="41"/>
      <c r="HD182" s="41"/>
      <c r="HE182" s="41"/>
      <c r="HF182" s="41"/>
      <c r="HG182" s="41"/>
      <c r="HH182" s="41"/>
      <c r="HI182" s="41"/>
      <c r="HJ182" s="41"/>
      <c r="HK182" s="41"/>
      <c r="HL182" s="41"/>
      <c r="HM182" s="41"/>
      <c r="HN182" s="41"/>
      <c r="HO182" s="41"/>
      <c r="HP182" s="41"/>
      <c r="HQ182" s="41"/>
      <c r="HR182" s="41"/>
      <c r="HS182" s="41"/>
      <c r="HT182" s="41"/>
      <c r="HU182" s="41"/>
      <c r="HV182" s="41"/>
      <c r="HW182" s="41"/>
      <c r="HX182" s="41"/>
      <c r="HY182" s="41"/>
      <c r="HZ182" s="41"/>
      <c r="IA182" s="41"/>
      <c r="IB182" s="41"/>
      <c r="IC182" s="41"/>
      <c r="ID182" s="41"/>
      <c r="IE182" s="41"/>
      <c r="IF182" s="41"/>
      <c r="IG182" s="41"/>
      <c r="IH182" s="41"/>
      <c r="II182" s="41"/>
      <c r="IJ182" s="41"/>
      <c r="IK182" s="41"/>
      <c r="IL182" s="41"/>
      <c r="IM182" s="41"/>
      <c r="IN182" s="41"/>
      <c r="IO182" s="41"/>
      <c r="IP182" s="41"/>
      <c r="IQ182" s="41"/>
      <c r="IR182" s="41"/>
      <c r="IS182" s="41"/>
      <c r="IT182" s="41"/>
      <c r="IU182" s="41"/>
      <c r="IV182" s="41"/>
      <c r="IW182" s="41"/>
      <c r="IX182" s="41"/>
      <c r="IY182" s="41"/>
      <c r="IZ182" s="41"/>
      <c r="JA182" s="41"/>
      <c r="JB182" s="41"/>
      <c r="JC182" s="41"/>
      <c r="JD182" s="41"/>
      <c r="JE182" s="41"/>
      <c r="JF182" s="41"/>
      <c r="JG182" s="41"/>
      <c r="JH182" s="41"/>
      <c r="JI182" s="41"/>
      <c r="JJ182" s="41"/>
      <c r="JK182" s="41"/>
      <c r="JL182" s="41"/>
      <c r="JM182" s="41"/>
      <c r="JN182" s="41"/>
      <c r="JO182" s="41"/>
      <c r="JP182" s="41"/>
      <c r="JQ182" s="41"/>
      <c r="JR182" s="41"/>
      <c r="JS182" s="41"/>
      <c r="JT182" s="41"/>
      <c r="JU182" s="41"/>
    </row>
    <row r="183" spans="1:281" ht="24" x14ac:dyDescent="0.25">
      <c r="A183" s="675"/>
      <c r="B183" s="675"/>
      <c r="C183" s="675"/>
      <c r="D183" s="675"/>
      <c r="E183" s="675"/>
      <c r="F183" s="675"/>
      <c r="G183" s="675" t="s">
        <v>911</v>
      </c>
      <c r="H183" s="344" t="s">
        <v>912</v>
      </c>
      <c r="I183" s="349">
        <v>6</v>
      </c>
      <c r="J183" s="675"/>
      <c r="K183" s="707"/>
      <c r="L183" s="683"/>
      <c r="M183" s="676"/>
      <c r="N183" s="677"/>
      <c r="O183" s="677"/>
      <c r="P183" s="677"/>
      <c r="Q183" s="678"/>
      <c r="R183" s="675"/>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1"/>
      <c r="ET183" s="41"/>
      <c r="EU183" s="41"/>
      <c r="EV183" s="41"/>
      <c r="EW183" s="41"/>
      <c r="EX183" s="41"/>
      <c r="EY183" s="41"/>
      <c r="EZ183" s="41"/>
      <c r="FA183" s="41"/>
      <c r="FB183" s="41"/>
      <c r="FC183" s="41"/>
      <c r="FD183" s="41"/>
      <c r="FE183" s="41"/>
      <c r="FF183" s="41"/>
      <c r="FG183" s="41"/>
      <c r="FH183" s="41"/>
      <c r="FI183" s="41"/>
      <c r="FJ183" s="41"/>
      <c r="FK183" s="41"/>
      <c r="FL183" s="41"/>
      <c r="FM183" s="41"/>
      <c r="FN183" s="41"/>
      <c r="FO183" s="41"/>
      <c r="FP183" s="41"/>
      <c r="FQ183" s="41"/>
      <c r="FR183" s="41"/>
      <c r="FS183" s="41"/>
      <c r="FT183" s="41"/>
      <c r="FU183" s="41"/>
      <c r="FV183" s="41"/>
      <c r="FW183" s="41"/>
      <c r="FX183" s="41"/>
      <c r="FY183" s="41"/>
      <c r="FZ183" s="41"/>
      <c r="GA183" s="41"/>
      <c r="GB183" s="41"/>
      <c r="GC183" s="41"/>
      <c r="GD183" s="41"/>
      <c r="GE183" s="41"/>
      <c r="GF183" s="41"/>
      <c r="GG183" s="41"/>
      <c r="GH183" s="41"/>
      <c r="GI183" s="41"/>
      <c r="GJ183" s="41"/>
      <c r="GK183" s="41"/>
      <c r="GL183" s="41"/>
      <c r="GM183" s="41"/>
      <c r="GN183" s="41"/>
      <c r="GO183" s="41"/>
      <c r="GP183" s="41"/>
      <c r="GQ183" s="41"/>
      <c r="GR183" s="41"/>
      <c r="GS183" s="41"/>
      <c r="GT183" s="41"/>
      <c r="GU183" s="41"/>
      <c r="GV183" s="41"/>
      <c r="GW183" s="41"/>
      <c r="GX183" s="41"/>
      <c r="GY183" s="41"/>
      <c r="GZ183" s="41"/>
      <c r="HA183" s="41"/>
      <c r="HB183" s="41"/>
      <c r="HC183" s="41"/>
      <c r="HD183" s="41"/>
      <c r="HE183" s="41"/>
      <c r="HF183" s="41"/>
      <c r="HG183" s="41"/>
      <c r="HH183" s="41"/>
      <c r="HI183" s="41"/>
      <c r="HJ183" s="41"/>
      <c r="HK183" s="41"/>
      <c r="HL183" s="41"/>
      <c r="HM183" s="41"/>
      <c r="HN183" s="41"/>
      <c r="HO183" s="41"/>
      <c r="HP183" s="41"/>
      <c r="HQ183" s="41"/>
      <c r="HR183" s="41"/>
      <c r="HS183" s="41"/>
      <c r="HT183" s="41"/>
      <c r="HU183" s="41"/>
      <c r="HV183" s="41"/>
      <c r="HW183" s="41"/>
      <c r="HX183" s="41"/>
      <c r="HY183" s="41"/>
      <c r="HZ183" s="41"/>
      <c r="IA183" s="41"/>
      <c r="IB183" s="41"/>
      <c r="IC183" s="41"/>
      <c r="ID183" s="41"/>
      <c r="IE183" s="41"/>
      <c r="IF183" s="41"/>
      <c r="IG183" s="41"/>
      <c r="IH183" s="41"/>
      <c r="II183" s="41"/>
      <c r="IJ183" s="41"/>
      <c r="IK183" s="41"/>
      <c r="IL183" s="41"/>
      <c r="IM183" s="41"/>
      <c r="IN183" s="41"/>
      <c r="IO183" s="41"/>
      <c r="IP183" s="41"/>
      <c r="IQ183" s="41"/>
      <c r="IR183" s="41"/>
      <c r="IS183" s="41"/>
      <c r="IT183" s="41"/>
      <c r="IU183" s="41"/>
      <c r="IV183" s="41"/>
      <c r="IW183" s="41"/>
      <c r="IX183" s="41"/>
      <c r="IY183" s="41"/>
      <c r="IZ183" s="41"/>
      <c r="JA183" s="41"/>
      <c r="JB183" s="41"/>
      <c r="JC183" s="41"/>
      <c r="JD183" s="41"/>
      <c r="JE183" s="41"/>
      <c r="JF183" s="41"/>
      <c r="JG183" s="41"/>
      <c r="JH183" s="41"/>
      <c r="JI183" s="41"/>
      <c r="JJ183" s="41"/>
      <c r="JK183" s="41"/>
      <c r="JL183" s="41"/>
      <c r="JM183" s="41"/>
      <c r="JN183" s="41"/>
      <c r="JO183" s="41"/>
      <c r="JP183" s="41"/>
      <c r="JQ183" s="41"/>
      <c r="JR183" s="41"/>
      <c r="JS183" s="41"/>
      <c r="JT183" s="41"/>
      <c r="JU183" s="41"/>
    </row>
    <row r="184" spans="1:281" ht="24" x14ac:dyDescent="0.25">
      <c r="A184" s="675"/>
      <c r="B184" s="675"/>
      <c r="C184" s="675"/>
      <c r="D184" s="675"/>
      <c r="E184" s="675"/>
      <c r="F184" s="675"/>
      <c r="G184" s="675"/>
      <c r="H184" s="344" t="s">
        <v>913</v>
      </c>
      <c r="I184" s="343">
        <v>30</v>
      </c>
      <c r="J184" s="675"/>
      <c r="K184" s="707"/>
      <c r="L184" s="684"/>
      <c r="M184" s="676"/>
      <c r="N184" s="677"/>
      <c r="O184" s="677"/>
      <c r="P184" s="677"/>
      <c r="Q184" s="678"/>
      <c r="R184" s="675"/>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c r="EZ184" s="41"/>
      <c r="FA184" s="41"/>
      <c r="FB184" s="41"/>
      <c r="FC184" s="41"/>
      <c r="FD184" s="41"/>
      <c r="FE184" s="41"/>
      <c r="FF184" s="41"/>
      <c r="FG184" s="41"/>
      <c r="FH184" s="41"/>
      <c r="FI184" s="41"/>
      <c r="FJ184" s="41"/>
      <c r="FK184" s="41"/>
      <c r="FL184" s="41"/>
      <c r="FM184" s="41"/>
      <c r="FN184" s="41"/>
      <c r="FO184" s="41"/>
      <c r="FP184" s="41"/>
      <c r="FQ184" s="41"/>
      <c r="FR184" s="41"/>
      <c r="FS184" s="41"/>
      <c r="FT184" s="41"/>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1"/>
      <c r="GR184" s="41"/>
      <c r="GS184" s="41"/>
      <c r="GT184" s="41"/>
      <c r="GU184" s="41"/>
      <c r="GV184" s="41"/>
      <c r="GW184" s="41"/>
      <c r="GX184" s="41"/>
      <c r="GY184" s="41"/>
      <c r="GZ184" s="41"/>
      <c r="HA184" s="41"/>
      <c r="HB184" s="41"/>
      <c r="HC184" s="41"/>
      <c r="HD184" s="41"/>
      <c r="HE184" s="41"/>
      <c r="HF184" s="41"/>
      <c r="HG184" s="41"/>
      <c r="HH184" s="41"/>
      <c r="HI184" s="41"/>
      <c r="HJ184" s="41"/>
      <c r="HK184" s="41"/>
      <c r="HL184" s="41"/>
      <c r="HM184" s="41"/>
      <c r="HN184" s="41"/>
      <c r="HO184" s="41"/>
      <c r="HP184" s="41"/>
      <c r="HQ184" s="41"/>
      <c r="HR184" s="41"/>
      <c r="HS184" s="41"/>
      <c r="HT184" s="41"/>
      <c r="HU184" s="41"/>
      <c r="HV184" s="41"/>
      <c r="HW184" s="41"/>
      <c r="HX184" s="41"/>
      <c r="HY184" s="41"/>
      <c r="HZ184" s="41"/>
      <c r="IA184" s="41"/>
      <c r="IB184" s="41"/>
      <c r="IC184" s="41"/>
      <c r="ID184" s="41"/>
      <c r="IE184" s="41"/>
      <c r="IF184" s="41"/>
      <c r="IG184" s="41"/>
      <c r="IH184" s="41"/>
      <c r="II184" s="41"/>
      <c r="IJ184" s="41"/>
      <c r="IK184" s="41"/>
      <c r="IL184" s="41"/>
      <c r="IM184" s="41"/>
      <c r="IN184" s="41"/>
      <c r="IO184" s="41"/>
      <c r="IP184" s="41"/>
      <c r="IQ184" s="41"/>
      <c r="IR184" s="41"/>
      <c r="IS184" s="41"/>
      <c r="IT184" s="41"/>
      <c r="IU184" s="41"/>
      <c r="IV184" s="41"/>
      <c r="IW184" s="41"/>
      <c r="IX184" s="41"/>
      <c r="IY184" s="41"/>
      <c r="IZ184" s="41"/>
      <c r="JA184" s="41"/>
      <c r="JB184" s="41"/>
      <c r="JC184" s="41"/>
      <c r="JD184" s="41"/>
      <c r="JE184" s="41"/>
      <c r="JF184" s="41"/>
      <c r="JG184" s="41"/>
      <c r="JH184" s="41"/>
      <c r="JI184" s="41"/>
      <c r="JJ184" s="41"/>
      <c r="JK184" s="41"/>
      <c r="JL184" s="41"/>
      <c r="JM184" s="41"/>
      <c r="JN184" s="41"/>
      <c r="JO184" s="41"/>
      <c r="JP184" s="41"/>
      <c r="JQ184" s="41"/>
      <c r="JR184" s="41"/>
      <c r="JS184" s="41"/>
      <c r="JT184" s="41"/>
      <c r="JU184" s="41"/>
    </row>
    <row r="185" spans="1:281" ht="36" x14ac:dyDescent="0.25">
      <c r="A185" s="675">
        <v>46</v>
      </c>
      <c r="B185" s="675" t="s">
        <v>70</v>
      </c>
      <c r="C185" s="675">
        <v>1</v>
      </c>
      <c r="D185" s="675">
        <v>13</v>
      </c>
      <c r="E185" s="675" t="s">
        <v>2657</v>
      </c>
      <c r="F185" s="675" t="s">
        <v>3419</v>
      </c>
      <c r="G185" s="675" t="s">
        <v>725</v>
      </c>
      <c r="H185" s="344" t="s">
        <v>851</v>
      </c>
      <c r="I185" s="344">
        <v>1</v>
      </c>
      <c r="J185" s="679" t="s">
        <v>2658</v>
      </c>
      <c r="K185" s="679"/>
      <c r="L185" s="679" t="s">
        <v>855</v>
      </c>
      <c r="M185" s="694"/>
      <c r="N185" s="696">
        <v>21123.439999999999</v>
      </c>
      <c r="O185" s="696"/>
      <c r="P185" s="696">
        <v>18303.79</v>
      </c>
      <c r="Q185" s="691" t="s">
        <v>910</v>
      </c>
      <c r="R185" s="675" t="s">
        <v>854</v>
      </c>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1"/>
      <c r="ET185" s="41"/>
      <c r="EU185" s="41"/>
      <c r="EV185" s="41"/>
      <c r="EW185" s="41"/>
      <c r="EX185" s="41"/>
      <c r="EY185" s="41"/>
      <c r="EZ185" s="41"/>
      <c r="FA185" s="41"/>
      <c r="FB185" s="41"/>
      <c r="FC185" s="41"/>
      <c r="FD185" s="41"/>
      <c r="FE185" s="41"/>
      <c r="FF185" s="41"/>
      <c r="FG185" s="41"/>
      <c r="FH185" s="41"/>
      <c r="FI185" s="41"/>
      <c r="FJ185" s="41"/>
      <c r="FK185" s="41"/>
      <c r="FL185" s="41"/>
      <c r="FM185" s="41"/>
      <c r="FN185" s="41"/>
      <c r="FO185" s="41"/>
      <c r="FP185" s="41"/>
      <c r="FQ185" s="41"/>
      <c r="FR185" s="41"/>
      <c r="FS185" s="41"/>
      <c r="FT185" s="41"/>
      <c r="FU185" s="41"/>
      <c r="FV185" s="41"/>
      <c r="FW185" s="41"/>
      <c r="FX185" s="41"/>
      <c r="FY185" s="41"/>
      <c r="FZ185" s="41"/>
      <c r="GA185" s="41"/>
      <c r="GB185" s="41"/>
      <c r="GC185" s="41"/>
      <c r="GD185" s="41"/>
      <c r="GE185" s="41"/>
      <c r="GF185" s="41"/>
      <c r="GG185" s="41"/>
      <c r="GH185" s="41"/>
      <c r="GI185" s="41"/>
      <c r="GJ185" s="41"/>
      <c r="GK185" s="41"/>
      <c r="GL185" s="41"/>
      <c r="GM185" s="41"/>
      <c r="GN185" s="41"/>
      <c r="GO185" s="41"/>
      <c r="GP185" s="41"/>
      <c r="GQ185" s="41"/>
      <c r="GR185" s="41"/>
      <c r="GS185" s="41"/>
      <c r="GT185" s="41"/>
      <c r="GU185" s="41"/>
      <c r="GV185" s="41"/>
      <c r="GW185" s="41"/>
      <c r="GX185" s="41"/>
      <c r="GY185" s="41"/>
      <c r="GZ185" s="41"/>
      <c r="HA185" s="41"/>
      <c r="HB185" s="41"/>
      <c r="HC185" s="41"/>
      <c r="HD185" s="41"/>
      <c r="HE185" s="41"/>
      <c r="HF185" s="41"/>
      <c r="HG185" s="41"/>
      <c r="HH185" s="41"/>
      <c r="HI185" s="41"/>
      <c r="HJ185" s="41"/>
      <c r="HK185" s="41"/>
      <c r="HL185" s="41"/>
      <c r="HM185" s="41"/>
      <c r="HN185" s="41"/>
      <c r="HO185" s="41"/>
      <c r="HP185" s="41"/>
      <c r="HQ185" s="41"/>
      <c r="HR185" s="41"/>
      <c r="HS185" s="41"/>
      <c r="HT185" s="41"/>
      <c r="HU185" s="41"/>
      <c r="HV185" s="41"/>
      <c r="HW185" s="41"/>
      <c r="HX185" s="41"/>
      <c r="HY185" s="41"/>
      <c r="HZ185" s="41"/>
      <c r="IA185" s="41"/>
      <c r="IB185" s="41"/>
      <c r="IC185" s="41"/>
      <c r="ID185" s="41"/>
      <c r="IE185" s="41"/>
      <c r="IF185" s="41"/>
      <c r="IG185" s="41"/>
      <c r="IH185" s="41"/>
      <c r="II185" s="41"/>
      <c r="IJ185" s="41"/>
      <c r="IK185" s="41"/>
      <c r="IL185" s="41"/>
      <c r="IM185" s="41"/>
      <c r="IN185" s="41"/>
      <c r="IO185" s="41"/>
      <c r="IP185" s="41"/>
      <c r="IQ185" s="41"/>
      <c r="IR185" s="41"/>
      <c r="IS185" s="41"/>
      <c r="IT185" s="41"/>
      <c r="IU185" s="41"/>
      <c r="IV185" s="41"/>
      <c r="IW185" s="41"/>
      <c r="IX185" s="41"/>
      <c r="IY185" s="41"/>
      <c r="IZ185" s="41"/>
      <c r="JA185" s="41"/>
      <c r="JB185" s="41"/>
      <c r="JC185" s="41"/>
      <c r="JD185" s="41"/>
      <c r="JE185" s="41"/>
      <c r="JF185" s="41"/>
      <c r="JG185" s="41"/>
      <c r="JH185" s="41"/>
      <c r="JI185" s="41"/>
      <c r="JJ185" s="41"/>
      <c r="JK185" s="41"/>
      <c r="JL185" s="41"/>
      <c r="JM185" s="41"/>
      <c r="JN185" s="41"/>
      <c r="JO185" s="41"/>
      <c r="JP185" s="41"/>
      <c r="JQ185" s="41"/>
      <c r="JR185" s="41"/>
      <c r="JS185" s="41"/>
      <c r="JT185" s="41"/>
      <c r="JU185" s="41"/>
    </row>
    <row r="186" spans="1:281" x14ac:dyDescent="0.25">
      <c r="A186" s="675"/>
      <c r="B186" s="675"/>
      <c r="C186" s="675"/>
      <c r="D186" s="675"/>
      <c r="E186" s="675"/>
      <c r="F186" s="675"/>
      <c r="G186" s="675"/>
      <c r="H186" s="679" t="s">
        <v>818</v>
      </c>
      <c r="I186" s="679">
        <v>30</v>
      </c>
      <c r="J186" s="683"/>
      <c r="K186" s="683"/>
      <c r="L186" s="683"/>
      <c r="M186" s="695"/>
      <c r="N186" s="697"/>
      <c r="O186" s="697"/>
      <c r="P186" s="697"/>
      <c r="Q186" s="692"/>
      <c r="R186" s="675"/>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c r="EZ186" s="41"/>
      <c r="FA186" s="41"/>
      <c r="FB186" s="41"/>
      <c r="FC186" s="41"/>
      <c r="FD186" s="41"/>
      <c r="FE186" s="41"/>
      <c r="FF186" s="41"/>
      <c r="FG186" s="41"/>
      <c r="FH186" s="41"/>
      <c r="FI186" s="41"/>
      <c r="FJ186" s="41"/>
      <c r="FK186" s="41"/>
      <c r="FL186" s="41"/>
      <c r="FM186" s="41"/>
      <c r="FN186" s="41"/>
      <c r="FO186" s="41"/>
      <c r="FP186" s="41"/>
      <c r="FQ186" s="41"/>
      <c r="FR186" s="41"/>
      <c r="FS186" s="41"/>
      <c r="FT186" s="41"/>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1"/>
      <c r="GR186" s="41"/>
      <c r="GS186" s="41"/>
      <c r="GT186" s="41"/>
      <c r="GU186" s="41"/>
      <c r="GV186" s="41"/>
      <c r="GW186" s="41"/>
      <c r="GX186" s="41"/>
      <c r="GY186" s="41"/>
      <c r="GZ186" s="41"/>
      <c r="HA186" s="41"/>
      <c r="HB186" s="41"/>
      <c r="HC186" s="41"/>
      <c r="HD186" s="41"/>
      <c r="HE186" s="41"/>
      <c r="HF186" s="41"/>
      <c r="HG186" s="41"/>
      <c r="HH186" s="41"/>
      <c r="HI186" s="41"/>
      <c r="HJ186" s="41"/>
      <c r="HK186" s="41"/>
      <c r="HL186" s="41"/>
      <c r="HM186" s="41"/>
      <c r="HN186" s="41"/>
      <c r="HO186" s="41"/>
      <c r="HP186" s="41"/>
      <c r="HQ186" s="41"/>
      <c r="HR186" s="41"/>
      <c r="HS186" s="41"/>
      <c r="HT186" s="41"/>
      <c r="HU186" s="41"/>
      <c r="HV186" s="41"/>
      <c r="HW186" s="41"/>
      <c r="HX186" s="41"/>
      <c r="HY186" s="41"/>
      <c r="HZ186" s="41"/>
      <c r="IA186" s="41"/>
      <c r="IB186" s="41"/>
      <c r="IC186" s="41"/>
      <c r="ID186" s="41"/>
      <c r="IE186" s="41"/>
      <c r="IF186" s="41"/>
      <c r="IG186" s="41"/>
      <c r="IH186" s="41"/>
      <c r="II186" s="41"/>
      <c r="IJ186" s="41"/>
      <c r="IK186" s="41"/>
      <c r="IL186" s="41"/>
      <c r="IM186" s="41"/>
      <c r="IN186" s="41"/>
      <c r="IO186" s="41"/>
      <c r="IP186" s="41"/>
      <c r="IQ186" s="41"/>
      <c r="IR186" s="41"/>
      <c r="IS186" s="41"/>
      <c r="IT186" s="41"/>
      <c r="IU186" s="41"/>
      <c r="IV186" s="41"/>
      <c r="IW186" s="41"/>
      <c r="IX186" s="41"/>
      <c r="IY186" s="41"/>
      <c r="IZ186" s="41"/>
      <c r="JA186" s="41"/>
      <c r="JB186" s="41"/>
      <c r="JC186" s="41"/>
      <c r="JD186" s="41"/>
      <c r="JE186" s="41"/>
      <c r="JF186" s="41"/>
      <c r="JG186" s="41"/>
      <c r="JH186" s="41"/>
      <c r="JI186" s="41"/>
      <c r="JJ186" s="41"/>
      <c r="JK186" s="41"/>
      <c r="JL186" s="41"/>
      <c r="JM186" s="41"/>
      <c r="JN186" s="41"/>
      <c r="JO186" s="41"/>
      <c r="JP186" s="41"/>
      <c r="JQ186" s="41"/>
      <c r="JR186" s="41"/>
      <c r="JS186" s="41"/>
      <c r="JT186" s="41"/>
      <c r="JU186" s="41"/>
    </row>
    <row r="187" spans="1:281" x14ac:dyDescent="0.25">
      <c r="A187" s="675"/>
      <c r="B187" s="675"/>
      <c r="C187" s="675"/>
      <c r="D187" s="675"/>
      <c r="E187" s="675"/>
      <c r="F187" s="675"/>
      <c r="G187" s="675"/>
      <c r="H187" s="684"/>
      <c r="I187" s="684"/>
      <c r="J187" s="683"/>
      <c r="K187" s="683"/>
      <c r="L187" s="683"/>
      <c r="M187" s="695"/>
      <c r="N187" s="697"/>
      <c r="O187" s="697"/>
      <c r="P187" s="697"/>
      <c r="Q187" s="692"/>
      <c r="R187" s="675"/>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1"/>
      <c r="ET187" s="41"/>
      <c r="EU187" s="41"/>
      <c r="EV187" s="41"/>
      <c r="EW187" s="41"/>
      <c r="EX187" s="41"/>
      <c r="EY187" s="41"/>
      <c r="EZ187" s="41"/>
      <c r="FA187" s="41"/>
      <c r="FB187" s="41"/>
      <c r="FC187" s="41"/>
      <c r="FD187" s="41"/>
      <c r="FE187" s="41"/>
      <c r="FF187" s="41"/>
      <c r="FG187" s="41"/>
      <c r="FH187" s="41"/>
      <c r="FI187" s="41"/>
      <c r="FJ187" s="41"/>
      <c r="FK187" s="41"/>
      <c r="FL187" s="41"/>
      <c r="FM187" s="41"/>
      <c r="FN187" s="41"/>
      <c r="FO187" s="41"/>
      <c r="FP187" s="41"/>
      <c r="FQ187" s="41"/>
      <c r="FR187" s="41"/>
      <c r="FS187" s="41"/>
      <c r="FT187" s="41"/>
      <c r="FU187" s="41"/>
      <c r="FV187" s="41"/>
      <c r="FW187" s="41"/>
      <c r="FX187" s="41"/>
      <c r="FY187" s="41"/>
      <c r="FZ187" s="41"/>
      <c r="GA187" s="41"/>
      <c r="GB187" s="41"/>
      <c r="GC187" s="41"/>
      <c r="GD187" s="41"/>
      <c r="GE187" s="41"/>
      <c r="GF187" s="41"/>
      <c r="GG187" s="41"/>
      <c r="GH187" s="41"/>
      <c r="GI187" s="41"/>
      <c r="GJ187" s="41"/>
      <c r="GK187" s="41"/>
      <c r="GL187" s="41"/>
      <c r="GM187" s="41"/>
      <c r="GN187" s="41"/>
      <c r="GO187" s="41"/>
      <c r="GP187" s="41"/>
      <c r="GQ187" s="41"/>
      <c r="GR187" s="41"/>
      <c r="GS187" s="41"/>
      <c r="GT187" s="41"/>
      <c r="GU187" s="41"/>
      <c r="GV187" s="41"/>
      <c r="GW187" s="41"/>
      <c r="GX187" s="41"/>
      <c r="GY187" s="41"/>
      <c r="GZ187" s="41"/>
      <c r="HA187" s="41"/>
      <c r="HB187" s="41"/>
      <c r="HC187" s="41"/>
      <c r="HD187" s="41"/>
      <c r="HE187" s="41"/>
      <c r="HF187" s="41"/>
      <c r="HG187" s="41"/>
      <c r="HH187" s="41"/>
      <c r="HI187" s="41"/>
      <c r="HJ187" s="41"/>
      <c r="HK187" s="41"/>
      <c r="HL187" s="41"/>
      <c r="HM187" s="41"/>
      <c r="HN187" s="41"/>
      <c r="HO187" s="41"/>
      <c r="HP187" s="41"/>
      <c r="HQ187" s="41"/>
      <c r="HR187" s="41"/>
      <c r="HS187" s="41"/>
      <c r="HT187" s="41"/>
      <c r="HU187" s="41"/>
      <c r="HV187" s="41"/>
      <c r="HW187" s="41"/>
      <c r="HX187" s="41"/>
      <c r="HY187" s="41"/>
      <c r="HZ187" s="41"/>
      <c r="IA187" s="41"/>
      <c r="IB187" s="41"/>
      <c r="IC187" s="41"/>
      <c r="ID187" s="41"/>
      <c r="IE187" s="41"/>
      <c r="IF187" s="41"/>
      <c r="IG187" s="41"/>
      <c r="IH187" s="41"/>
      <c r="II187" s="41"/>
      <c r="IJ187" s="41"/>
      <c r="IK187" s="41"/>
      <c r="IL187" s="41"/>
      <c r="IM187" s="41"/>
      <c r="IN187" s="41"/>
      <c r="IO187" s="41"/>
      <c r="IP187" s="41"/>
      <c r="IQ187" s="41"/>
      <c r="IR187" s="41"/>
      <c r="IS187" s="41"/>
      <c r="IT187" s="41"/>
      <c r="IU187" s="41"/>
      <c r="IV187" s="41"/>
      <c r="IW187" s="41"/>
      <c r="IX187" s="41"/>
      <c r="IY187" s="41"/>
      <c r="IZ187" s="41"/>
      <c r="JA187" s="41"/>
      <c r="JB187" s="41"/>
      <c r="JC187" s="41"/>
      <c r="JD187" s="41"/>
      <c r="JE187" s="41"/>
      <c r="JF187" s="41"/>
      <c r="JG187" s="41"/>
      <c r="JH187" s="41"/>
      <c r="JI187" s="41"/>
      <c r="JJ187" s="41"/>
      <c r="JK187" s="41"/>
      <c r="JL187" s="41"/>
      <c r="JM187" s="41"/>
      <c r="JN187" s="41"/>
      <c r="JO187" s="41"/>
      <c r="JP187" s="41"/>
      <c r="JQ187" s="41"/>
      <c r="JR187" s="41"/>
      <c r="JS187" s="41"/>
      <c r="JT187" s="41"/>
      <c r="JU187" s="41"/>
    </row>
    <row r="188" spans="1:281" ht="24" x14ac:dyDescent="0.25">
      <c r="A188" s="675"/>
      <c r="B188" s="675"/>
      <c r="C188" s="675"/>
      <c r="D188" s="675"/>
      <c r="E188" s="675"/>
      <c r="F188" s="675"/>
      <c r="G188" s="709" t="s">
        <v>860</v>
      </c>
      <c r="H188" s="344" t="s">
        <v>2592</v>
      </c>
      <c r="I188" s="344">
        <v>1</v>
      </c>
      <c r="J188" s="683"/>
      <c r="K188" s="683"/>
      <c r="L188" s="683"/>
      <c r="M188" s="695"/>
      <c r="N188" s="697"/>
      <c r="O188" s="697"/>
      <c r="P188" s="697"/>
      <c r="Q188" s="692"/>
      <c r="R188" s="675"/>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1"/>
      <c r="ET188" s="41"/>
      <c r="EU188" s="41"/>
      <c r="EV188" s="41"/>
      <c r="EW188" s="41"/>
      <c r="EX188" s="41"/>
      <c r="EY188" s="41"/>
      <c r="EZ188" s="41"/>
      <c r="FA188" s="41"/>
      <c r="FB188" s="41"/>
      <c r="FC188" s="41"/>
      <c r="FD188" s="41"/>
      <c r="FE188" s="41"/>
      <c r="FF188" s="41"/>
      <c r="FG188" s="41"/>
      <c r="FH188" s="41"/>
      <c r="FI188" s="41"/>
      <c r="FJ188" s="41"/>
      <c r="FK188" s="41"/>
      <c r="FL188" s="41"/>
      <c r="FM188" s="41"/>
      <c r="FN188" s="41"/>
      <c r="FO188" s="41"/>
      <c r="FP188" s="41"/>
      <c r="FQ188" s="41"/>
      <c r="FR188" s="41"/>
      <c r="FS188" s="41"/>
      <c r="FT188" s="41"/>
      <c r="FU188" s="41"/>
      <c r="FV188" s="41"/>
      <c r="FW188" s="41"/>
      <c r="FX188" s="41"/>
      <c r="FY188" s="41"/>
      <c r="FZ188" s="41"/>
      <c r="GA188" s="41"/>
      <c r="GB188" s="41"/>
      <c r="GC188" s="41"/>
      <c r="GD188" s="41"/>
      <c r="GE188" s="41"/>
      <c r="GF188" s="41"/>
      <c r="GG188" s="41"/>
      <c r="GH188" s="41"/>
      <c r="GI188" s="41"/>
      <c r="GJ188" s="41"/>
      <c r="GK188" s="41"/>
      <c r="GL188" s="41"/>
      <c r="GM188" s="41"/>
      <c r="GN188" s="41"/>
      <c r="GO188" s="41"/>
      <c r="GP188" s="41"/>
      <c r="GQ188" s="41"/>
      <c r="GR188" s="41"/>
      <c r="GS188" s="41"/>
      <c r="GT188" s="41"/>
      <c r="GU188" s="41"/>
      <c r="GV188" s="41"/>
      <c r="GW188" s="41"/>
      <c r="GX188" s="41"/>
      <c r="GY188" s="41"/>
      <c r="GZ188" s="41"/>
      <c r="HA188" s="41"/>
      <c r="HB188" s="41"/>
      <c r="HC188" s="41"/>
      <c r="HD188" s="41"/>
      <c r="HE188" s="41"/>
      <c r="HF188" s="41"/>
      <c r="HG188" s="41"/>
      <c r="HH188" s="41"/>
      <c r="HI188" s="41"/>
      <c r="HJ188" s="41"/>
      <c r="HK188" s="41"/>
      <c r="HL188" s="41"/>
      <c r="HM188" s="41"/>
      <c r="HN188" s="41"/>
      <c r="HO188" s="41"/>
      <c r="HP188" s="41"/>
      <c r="HQ188" s="41"/>
      <c r="HR188" s="41"/>
      <c r="HS188" s="41"/>
      <c r="HT188" s="41"/>
      <c r="HU188" s="41"/>
      <c r="HV188" s="41"/>
      <c r="HW188" s="41"/>
      <c r="HX188" s="41"/>
      <c r="HY188" s="41"/>
      <c r="HZ188" s="41"/>
      <c r="IA188" s="41"/>
      <c r="IB188" s="41"/>
      <c r="IC188" s="41"/>
      <c r="ID188" s="41"/>
      <c r="IE188" s="41"/>
      <c r="IF188" s="41"/>
      <c r="IG188" s="41"/>
      <c r="IH188" s="41"/>
      <c r="II188" s="41"/>
      <c r="IJ188" s="41"/>
      <c r="IK188" s="41"/>
      <c r="IL188" s="41"/>
      <c r="IM188" s="41"/>
      <c r="IN188" s="41"/>
      <c r="IO188" s="41"/>
      <c r="IP188" s="41"/>
      <c r="IQ188" s="41"/>
      <c r="IR188" s="41"/>
      <c r="IS188" s="41"/>
      <c r="IT188" s="41"/>
      <c r="IU188" s="41"/>
      <c r="IV188" s="41"/>
      <c r="IW188" s="41"/>
      <c r="IX188" s="41"/>
      <c r="IY188" s="41"/>
      <c r="IZ188" s="41"/>
      <c r="JA188" s="41"/>
      <c r="JB188" s="41"/>
      <c r="JC188" s="41"/>
      <c r="JD188" s="41"/>
      <c r="JE188" s="41"/>
      <c r="JF188" s="41"/>
      <c r="JG188" s="41"/>
      <c r="JH188" s="41"/>
      <c r="JI188" s="41"/>
      <c r="JJ188" s="41"/>
      <c r="JK188" s="41"/>
      <c r="JL188" s="41"/>
      <c r="JM188" s="41"/>
      <c r="JN188" s="41"/>
      <c r="JO188" s="41"/>
      <c r="JP188" s="41"/>
      <c r="JQ188" s="41"/>
      <c r="JR188" s="41"/>
      <c r="JS188" s="41"/>
      <c r="JT188" s="41"/>
      <c r="JU188" s="41"/>
    </row>
    <row r="189" spans="1:281" ht="48" x14ac:dyDescent="0.25">
      <c r="A189" s="675"/>
      <c r="B189" s="675"/>
      <c r="C189" s="675"/>
      <c r="D189" s="675"/>
      <c r="E189" s="675"/>
      <c r="F189" s="675"/>
      <c r="G189" s="709"/>
      <c r="H189" s="344" t="s">
        <v>2593</v>
      </c>
      <c r="I189" s="344">
        <v>500</v>
      </c>
      <c r="J189" s="683"/>
      <c r="K189" s="683"/>
      <c r="L189" s="683"/>
      <c r="M189" s="695"/>
      <c r="N189" s="697"/>
      <c r="O189" s="697"/>
      <c r="P189" s="697"/>
      <c r="Q189" s="692"/>
      <c r="R189" s="675"/>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c r="EL189" s="41"/>
      <c r="EM189" s="41"/>
      <c r="EN189" s="41"/>
      <c r="EO189" s="41"/>
      <c r="EP189" s="41"/>
      <c r="EQ189" s="41"/>
      <c r="ER189" s="41"/>
      <c r="ES189" s="41"/>
      <c r="ET189" s="41"/>
      <c r="EU189" s="41"/>
      <c r="EV189" s="41"/>
      <c r="EW189" s="41"/>
      <c r="EX189" s="41"/>
      <c r="EY189" s="41"/>
      <c r="EZ189" s="41"/>
      <c r="FA189" s="41"/>
      <c r="FB189" s="41"/>
      <c r="FC189" s="41"/>
      <c r="FD189" s="41"/>
      <c r="FE189" s="41"/>
      <c r="FF189" s="41"/>
      <c r="FG189" s="41"/>
      <c r="FH189" s="41"/>
      <c r="FI189" s="41"/>
      <c r="FJ189" s="41"/>
      <c r="FK189" s="41"/>
      <c r="FL189" s="41"/>
      <c r="FM189" s="41"/>
      <c r="FN189" s="41"/>
      <c r="FO189" s="41"/>
      <c r="FP189" s="41"/>
      <c r="FQ189" s="41"/>
      <c r="FR189" s="41"/>
      <c r="FS189" s="41"/>
      <c r="FT189" s="41"/>
      <c r="FU189" s="41"/>
      <c r="FV189" s="41"/>
      <c r="FW189" s="41"/>
      <c r="FX189" s="41"/>
      <c r="FY189" s="41"/>
      <c r="FZ189" s="41"/>
      <c r="GA189" s="41"/>
      <c r="GB189" s="41"/>
      <c r="GC189" s="41"/>
      <c r="GD189" s="41"/>
      <c r="GE189" s="41"/>
      <c r="GF189" s="41"/>
      <c r="GG189" s="41"/>
      <c r="GH189" s="41"/>
      <c r="GI189" s="41"/>
      <c r="GJ189" s="41"/>
      <c r="GK189" s="41"/>
      <c r="GL189" s="41"/>
      <c r="GM189" s="41"/>
      <c r="GN189" s="41"/>
      <c r="GO189" s="41"/>
      <c r="GP189" s="41"/>
      <c r="GQ189" s="41"/>
      <c r="GR189" s="41"/>
      <c r="GS189" s="41"/>
      <c r="GT189" s="41"/>
      <c r="GU189" s="41"/>
      <c r="GV189" s="41"/>
      <c r="GW189" s="41"/>
      <c r="GX189" s="41"/>
      <c r="GY189" s="41"/>
      <c r="GZ189" s="41"/>
      <c r="HA189" s="41"/>
      <c r="HB189" s="41"/>
      <c r="HC189" s="41"/>
      <c r="HD189" s="41"/>
      <c r="HE189" s="41"/>
      <c r="HF189" s="41"/>
      <c r="HG189" s="41"/>
      <c r="HH189" s="41"/>
      <c r="HI189" s="41"/>
      <c r="HJ189" s="41"/>
      <c r="HK189" s="41"/>
      <c r="HL189" s="41"/>
      <c r="HM189" s="41"/>
      <c r="HN189" s="41"/>
      <c r="HO189" s="41"/>
      <c r="HP189" s="41"/>
      <c r="HQ189" s="41"/>
      <c r="HR189" s="41"/>
      <c r="HS189" s="41"/>
      <c r="HT189" s="41"/>
      <c r="HU189" s="41"/>
      <c r="HV189" s="41"/>
      <c r="HW189" s="41"/>
      <c r="HX189" s="41"/>
      <c r="HY189" s="41"/>
      <c r="HZ189" s="41"/>
      <c r="IA189" s="41"/>
      <c r="IB189" s="41"/>
      <c r="IC189" s="41"/>
      <c r="ID189" s="41"/>
      <c r="IE189" s="41"/>
      <c r="IF189" s="41"/>
      <c r="IG189" s="41"/>
      <c r="IH189" s="41"/>
      <c r="II189" s="41"/>
      <c r="IJ189" s="41"/>
      <c r="IK189" s="41"/>
      <c r="IL189" s="41"/>
      <c r="IM189" s="41"/>
      <c r="IN189" s="41"/>
      <c r="IO189" s="41"/>
      <c r="IP189" s="41"/>
      <c r="IQ189" s="41"/>
      <c r="IR189" s="41"/>
      <c r="IS189" s="41"/>
      <c r="IT189" s="41"/>
      <c r="IU189" s="41"/>
      <c r="IV189" s="41"/>
      <c r="IW189" s="41"/>
      <c r="IX189" s="41"/>
      <c r="IY189" s="41"/>
      <c r="IZ189" s="41"/>
      <c r="JA189" s="41"/>
      <c r="JB189" s="41"/>
      <c r="JC189" s="41"/>
      <c r="JD189" s="41"/>
      <c r="JE189" s="41"/>
      <c r="JF189" s="41"/>
      <c r="JG189" s="41"/>
      <c r="JH189" s="41"/>
      <c r="JI189" s="41"/>
      <c r="JJ189" s="41"/>
      <c r="JK189" s="41"/>
      <c r="JL189" s="41"/>
      <c r="JM189" s="41"/>
      <c r="JN189" s="41"/>
      <c r="JO189" s="41"/>
      <c r="JP189" s="41"/>
      <c r="JQ189" s="41"/>
      <c r="JR189" s="41"/>
      <c r="JS189" s="41"/>
      <c r="JT189" s="41"/>
      <c r="JU189" s="41"/>
    </row>
    <row r="190" spans="1:281" ht="24" x14ac:dyDescent="0.25">
      <c r="A190" s="675"/>
      <c r="B190" s="675"/>
      <c r="C190" s="675"/>
      <c r="D190" s="675"/>
      <c r="E190" s="675"/>
      <c r="F190" s="675"/>
      <c r="G190" s="709" t="s">
        <v>911</v>
      </c>
      <c r="H190" s="344" t="s">
        <v>930</v>
      </c>
      <c r="I190" s="344">
        <v>1</v>
      </c>
      <c r="J190" s="683"/>
      <c r="K190" s="683"/>
      <c r="L190" s="683"/>
      <c r="M190" s="695"/>
      <c r="N190" s="697"/>
      <c r="O190" s="697"/>
      <c r="P190" s="697"/>
      <c r="Q190" s="692"/>
      <c r="R190" s="675"/>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1"/>
      <c r="ET190" s="41"/>
      <c r="EU190" s="41"/>
      <c r="EV190" s="41"/>
      <c r="EW190" s="41"/>
      <c r="EX190" s="41"/>
      <c r="EY190" s="41"/>
      <c r="EZ190" s="41"/>
      <c r="FA190" s="41"/>
      <c r="FB190" s="41"/>
      <c r="FC190" s="41"/>
      <c r="FD190" s="41"/>
      <c r="FE190" s="41"/>
      <c r="FF190" s="41"/>
      <c r="FG190" s="41"/>
      <c r="FH190" s="41"/>
      <c r="FI190" s="41"/>
      <c r="FJ190" s="41"/>
      <c r="FK190" s="41"/>
      <c r="FL190" s="41"/>
      <c r="FM190" s="41"/>
      <c r="FN190" s="41"/>
      <c r="FO190" s="41"/>
      <c r="FP190" s="41"/>
      <c r="FQ190" s="41"/>
      <c r="FR190" s="41"/>
      <c r="FS190" s="41"/>
      <c r="FT190" s="41"/>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1"/>
      <c r="GR190" s="41"/>
      <c r="GS190" s="41"/>
      <c r="GT190" s="41"/>
      <c r="GU190" s="41"/>
      <c r="GV190" s="41"/>
      <c r="GW190" s="41"/>
      <c r="GX190" s="41"/>
      <c r="GY190" s="41"/>
      <c r="GZ190" s="41"/>
      <c r="HA190" s="41"/>
      <c r="HB190" s="41"/>
      <c r="HC190" s="41"/>
      <c r="HD190" s="41"/>
      <c r="HE190" s="41"/>
      <c r="HF190" s="41"/>
      <c r="HG190" s="41"/>
      <c r="HH190" s="41"/>
      <c r="HI190" s="41"/>
      <c r="HJ190" s="41"/>
      <c r="HK190" s="41"/>
      <c r="HL190" s="41"/>
      <c r="HM190" s="41"/>
      <c r="HN190" s="41"/>
      <c r="HO190" s="41"/>
      <c r="HP190" s="41"/>
      <c r="HQ190" s="41"/>
      <c r="HR190" s="41"/>
      <c r="HS190" s="41"/>
      <c r="HT190" s="41"/>
      <c r="HU190" s="41"/>
      <c r="HV190" s="41"/>
      <c r="HW190" s="41"/>
      <c r="HX190" s="41"/>
      <c r="HY190" s="41"/>
      <c r="HZ190" s="41"/>
      <c r="IA190" s="41"/>
      <c r="IB190" s="41"/>
      <c r="IC190" s="41"/>
      <c r="ID190" s="41"/>
      <c r="IE190" s="41"/>
      <c r="IF190" s="41"/>
      <c r="IG190" s="41"/>
      <c r="IH190" s="41"/>
      <c r="II190" s="41"/>
      <c r="IJ190" s="41"/>
      <c r="IK190" s="41"/>
      <c r="IL190" s="41"/>
      <c r="IM190" s="41"/>
      <c r="IN190" s="41"/>
      <c r="IO190" s="41"/>
      <c r="IP190" s="41"/>
      <c r="IQ190" s="41"/>
      <c r="IR190" s="41"/>
      <c r="IS190" s="41"/>
      <c r="IT190" s="41"/>
      <c r="IU190" s="41"/>
      <c r="IV190" s="41"/>
      <c r="IW190" s="41"/>
      <c r="IX190" s="41"/>
      <c r="IY190" s="41"/>
      <c r="IZ190" s="41"/>
      <c r="JA190" s="41"/>
      <c r="JB190" s="41"/>
      <c r="JC190" s="41"/>
      <c r="JD190" s="41"/>
      <c r="JE190" s="41"/>
      <c r="JF190" s="41"/>
      <c r="JG190" s="41"/>
      <c r="JH190" s="41"/>
      <c r="JI190" s="41"/>
      <c r="JJ190" s="41"/>
      <c r="JK190" s="41"/>
      <c r="JL190" s="41"/>
      <c r="JM190" s="41"/>
      <c r="JN190" s="41"/>
      <c r="JO190" s="41"/>
      <c r="JP190" s="41"/>
      <c r="JQ190" s="41"/>
      <c r="JR190" s="41"/>
      <c r="JS190" s="41"/>
      <c r="JT190" s="41"/>
      <c r="JU190" s="41"/>
    </row>
    <row r="191" spans="1:281" ht="24" x14ac:dyDescent="0.25">
      <c r="A191" s="675"/>
      <c r="B191" s="675"/>
      <c r="C191" s="675"/>
      <c r="D191" s="675"/>
      <c r="E191" s="675"/>
      <c r="F191" s="675"/>
      <c r="G191" s="709"/>
      <c r="H191" s="344" t="s">
        <v>2595</v>
      </c>
      <c r="I191" s="344">
        <v>10</v>
      </c>
      <c r="J191" s="684"/>
      <c r="K191" s="684"/>
      <c r="L191" s="684"/>
      <c r="M191" s="698"/>
      <c r="N191" s="699"/>
      <c r="O191" s="699"/>
      <c r="P191" s="699"/>
      <c r="Q191" s="693"/>
      <c r="R191" s="675"/>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c r="EL191" s="41"/>
      <c r="EM191" s="41"/>
      <c r="EN191" s="41"/>
      <c r="EO191" s="41"/>
      <c r="EP191" s="41"/>
      <c r="EQ191" s="41"/>
      <c r="ER191" s="41"/>
      <c r="ES191" s="41"/>
      <c r="ET191" s="41"/>
      <c r="EU191" s="41"/>
      <c r="EV191" s="41"/>
      <c r="EW191" s="41"/>
      <c r="EX191" s="41"/>
      <c r="EY191" s="41"/>
      <c r="EZ191" s="41"/>
      <c r="FA191" s="41"/>
      <c r="FB191" s="41"/>
      <c r="FC191" s="41"/>
      <c r="FD191" s="41"/>
      <c r="FE191" s="41"/>
      <c r="FF191" s="41"/>
      <c r="FG191" s="41"/>
      <c r="FH191" s="41"/>
      <c r="FI191" s="41"/>
      <c r="FJ191" s="41"/>
      <c r="FK191" s="41"/>
      <c r="FL191" s="41"/>
      <c r="FM191" s="41"/>
      <c r="FN191" s="41"/>
      <c r="FO191" s="41"/>
      <c r="FP191" s="41"/>
      <c r="FQ191" s="41"/>
      <c r="FR191" s="41"/>
      <c r="FS191" s="41"/>
      <c r="FT191" s="41"/>
      <c r="FU191" s="41"/>
      <c r="FV191" s="41"/>
      <c r="FW191" s="41"/>
      <c r="FX191" s="41"/>
      <c r="FY191" s="41"/>
      <c r="FZ191" s="41"/>
      <c r="GA191" s="41"/>
      <c r="GB191" s="41"/>
      <c r="GC191" s="41"/>
      <c r="GD191" s="41"/>
      <c r="GE191" s="41"/>
      <c r="GF191" s="41"/>
      <c r="GG191" s="41"/>
      <c r="GH191" s="41"/>
      <c r="GI191" s="41"/>
      <c r="GJ191" s="41"/>
      <c r="GK191" s="41"/>
      <c r="GL191" s="41"/>
      <c r="GM191" s="41"/>
      <c r="GN191" s="41"/>
      <c r="GO191" s="41"/>
      <c r="GP191" s="41"/>
      <c r="GQ191" s="41"/>
      <c r="GR191" s="41"/>
      <c r="GS191" s="41"/>
      <c r="GT191" s="41"/>
      <c r="GU191" s="41"/>
      <c r="GV191" s="41"/>
      <c r="GW191" s="41"/>
      <c r="GX191" s="41"/>
      <c r="GY191" s="41"/>
      <c r="GZ191" s="41"/>
      <c r="HA191" s="41"/>
      <c r="HB191" s="41"/>
      <c r="HC191" s="41"/>
      <c r="HD191" s="41"/>
      <c r="HE191" s="41"/>
      <c r="HF191" s="41"/>
      <c r="HG191" s="41"/>
      <c r="HH191" s="41"/>
      <c r="HI191" s="41"/>
      <c r="HJ191" s="41"/>
      <c r="HK191" s="41"/>
      <c r="HL191" s="41"/>
      <c r="HM191" s="41"/>
      <c r="HN191" s="41"/>
      <c r="HO191" s="41"/>
      <c r="HP191" s="41"/>
      <c r="HQ191" s="41"/>
      <c r="HR191" s="41"/>
      <c r="HS191" s="41"/>
      <c r="HT191" s="41"/>
      <c r="HU191" s="41"/>
      <c r="HV191" s="41"/>
      <c r="HW191" s="41"/>
      <c r="HX191" s="41"/>
      <c r="HY191" s="41"/>
      <c r="HZ191" s="41"/>
      <c r="IA191" s="41"/>
      <c r="IB191" s="41"/>
      <c r="IC191" s="41"/>
      <c r="ID191" s="41"/>
      <c r="IE191" s="41"/>
      <c r="IF191" s="41"/>
      <c r="IG191" s="41"/>
      <c r="IH191" s="41"/>
      <c r="II191" s="41"/>
      <c r="IJ191" s="41"/>
      <c r="IK191" s="41"/>
      <c r="IL191" s="41"/>
      <c r="IM191" s="41"/>
      <c r="IN191" s="41"/>
      <c r="IO191" s="41"/>
      <c r="IP191" s="41"/>
      <c r="IQ191" s="41"/>
      <c r="IR191" s="41"/>
      <c r="IS191" s="41"/>
      <c r="IT191" s="41"/>
      <c r="IU191" s="41"/>
      <c r="IV191" s="41"/>
      <c r="IW191" s="41"/>
      <c r="IX191" s="41"/>
      <c r="IY191" s="41"/>
      <c r="IZ191" s="41"/>
      <c r="JA191" s="41"/>
      <c r="JB191" s="41"/>
      <c r="JC191" s="41"/>
      <c r="JD191" s="41"/>
      <c r="JE191" s="41"/>
      <c r="JF191" s="41"/>
      <c r="JG191" s="41"/>
      <c r="JH191" s="41"/>
      <c r="JI191" s="41"/>
      <c r="JJ191" s="41"/>
      <c r="JK191" s="41"/>
      <c r="JL191" s="41"/>
      <c r="JM191" s="41"/>
      <c r="JN191" s="41"/>
      <c r="JO191" s="41"/>
      <c r="JP191" s="41"/>
      <c r="JQ191" s="41"/>
      <c r="JR191" s="41"/>
      <c r="JS191" s="41"/>
      <c r="JT191" s="41"/>
      <c r="JU191" s="41"/>
    </row>
    <row r="192" spans="1:281" x14ac:dyDescent="0.25">
      <c r="A192" s="675">
        <v>47</v>
      </c>
      <c r="B192" s="675" t="s">
        <v>70</v>
      </c>
      <c r="C192" s="675">
        <v>1</v>
      </c>
      <c r="D192" s="675">
        <v>13</v>
      </c>
      <c r="E192" s="675" t="s">
        <v>2659</v>
      </c>
      <c r="F192" s="675" t="s">
        <v>2660</v>
      </c>
      <c r="G192" s="675" t="s">
        <v>860</v>
      </c>
      <c r="H192" s="707" t="s">
        <v>861</v>
      </c>
      <c r="I192" s="714" t="s">
        <v>215</v>
      </c>
      <c r="J192" s="675" t="s">
        <v>934</v>
      </c>
      <c r="K192" s="707"/>
      <c r="L192" s="707" t="s">
        <v>855</v>
      </c>
      <c r="M192" s="676"/>
      <c r="N192" s="677">
        <v>18873.39</v>
      </c>
      <c r="O192" s="677"/>
      <c r="P192" s="677">
        <v>16601.59</v>
      </c>
      <c r="Q192" s="678" t="s">
        <v>853</v>
      </c>
      <c r="R192" s="675" t="s">
        <v>854</v>
      </c>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c r="EO192" s="41"/>
      <c r="EP192" s="41"/>
      <c r="EQ192" s="41"/>
      <c r="ER192" s="41"/>
      <c r="ES192" s="41"/>
      <c r="ET192" s="41"/>
      <c r="EU192" s="41"/>
      <c r="EV192" s="41"/>
      <c r="EW192" s="41"/>
      <c r="EX192" s="41"/>
      <c r="EY192" s="41"/>
      <c r="EZ192" s="41"/>
      <c r="FA192" s="41"/>
      <c r="FB192" s="41"/>
      <c r="FC192" s="41"/>
      <c r="FD192" s="41"/>
      <c r="FE192" s="41"/>
      <c r="FF192" s="41"/>
      <c r="FG192" s="41"/>
      <c r="FH192" s="41"/>
      <c r="FI192" s="41"/>
      <c r="FJ192" s="41"/>
      <c r="FK192" s="41"/>
      <c r="FL192" s="41"/>
      <c r="FM192" s="41"/>
      <c r="FN192" s="41"/>
      <c r="FO192" s="41"/>
      <c r="FP192" s="41"/>
      <c r="FQ192" s="41"/>
      <c r="FR192" s="41"/>
      <c r="FS192" s="41"/>
      <c r="FT192" s="41"/>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1"/>
      <c r="GR192" s="41"/>
      <c r="GS192" s="41"/>
      <c r="GT192" s="41"/>
      <c r="GU192" s="41"/>
      <c r="GV192" s="41"/>
      <c r="GW192" s="41"/>
      <c r="GX192" s="41"/>
      <c r="GY192" s="41"/>
      <c r="GZ192" s="41"/>
      <c r="HA192" s="41"/>
      <c r="HB192" s="41"/>
      <c r="HC192" s="41"/>
      <c r="HD192" s="41"/>
      <c r="HE192" s="41"/>
      <c r="HF192" s="41"/>
      <c r="HG192" s="41"/>
      <c r="HH192" s="41"/>
      <c r="HI192" s="41"/>
      <c r="HJ192" s="41"/>
      <c r="HK192" s="41"/>
      <c r="HL192" s="41"/>
      <c r="HM192" s="41"/>
      <c r="HN192" s="41"/>
      <c r="HO192" s="41"/>
      <c r="HP192" s="41"/>
      <c r="HQ192" s="41"/>
      <c r="HR192" s="41"/>
      <c r="HS192" s="41"/>
      <c r="HT192" s="41"/>
      <c r="HU192" s="41"/>
      <c r="HV192" s="41"/>
      <c r="HW192" s="41"/>
      <c r="HX192" s="41"/>
      <c r="HY192" s="41"/>
      <c r="HZ192" s="41"/>
      <c r="IA192" s="41"/>
      <c r="IB192" s="41"/>
      <c r="IC192" s="41"/>
      <c r="ID192" s="41"/>
      <c r="IE192" s="41"/>
      <c r="IF192" s="41"/>
      <c r="IG192" s="41"/>
      <c r="IH192" s="41"/>
      <c r="II192" s="41"/>
      <c r="IJ192" s="41"/>
      <c r="IK192" s="41"/>
      <c r="IL192" s="41"/>
      <c r="IM192" s="41"/>
      <c r="IN192" s="41"/>
      <c r="IO192" s="41"/>
      <c r="IP192" s="41"/>
      <c r="IQ192" s="41"/>
      <c r="IR192" s="41"/>
      <c r="IS192" s="41"/>
      <c r="IT192" s="41"/>
      <c r="IU192" s="41"/>
      <c r="IV192" s="41"/>
      <c r="IW192" s="41"/>
      <c r="IX192" s="41"/>
      <c r="IY192" s="41"/>
      <c r="IZ192" s="41"/>
      <c r="JA192" s="41"/>
      <c r="JB192" s="41"/>
      <c r="JC192" s="41"/>
      <c r="JD192" s="41"/>
      <c r="JE192" s="41"/>
      <c r="JF192" s="41"/>
      <c r="JG192" s="41"/>
      <c r="JH192" s="41"/>
      <c r="JI192" s="41"/>
      <c r="JJ192" s="41"/>
      <c r="JK192" s="41"/>
      <c r="JL192" s="41"/>
      <c r="JM192" s="41"/>
      <c r="JN192" s="41"/>
      <c r="JO192" s="41"/>
      <c r="JP192" s="41"/>
      <c r="JQ192" s="41"/>
      <c r="JR192" s="41"/>
      <c r="JS192" s="41"/>
      <c r="JT192" s="41"/>
      <c r="JU192" s="41"/>
    </row>
    <row r="193" spans="1:281" x14ac:dyDescent="0.25">
      <c r="A193" s="675"/>
      <c r="B193" s="675"/>
      <c r="C193" s="675"/>
      <c r="D193" s="675"/>
      <c r="E193" s="675"/>
      <c r="F193" s="675"/>
      <c r="G193" s="675"/>
      <c r="H193" s="707"/>
      <c r="I193" s="714"/>
      <c r="J193" s="675"/>
      <c r="K193" s="675"/>
      <c r="L193" s="675"/>
      <c r="M193" s="676"/>
      <c r="N193" s="677"/>
      <c r="O193" s="677"/>
      <c r="P193" s="677"/>
      <c r="Q193" s="678"/>
      <c r="R193" s="675"/>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c r="EL193" s="41"/>
      <c r="EM193" s="41"/>
      <c r="EN193" s="41"/>
      <c r="EO193" s="41"/>
      <c r="EP193" s="41"/>
      <c r="EQ193" s="41"/>
      <c r="ER193" s="41"/>
      <c r="ES193" s="41"/>
      <c r="ET193" s="41"/>
      <c r="EU193" s="41"/>
      <c r="EV193" s="41"/>
      <c r="EW193" s="41"/>
      <c r="EX193" s="41"/>
      <c r="EY193" s="41"/>
      <c r="EZ193" s="41"/>
      <c r="FA193" s="41"/>
      <c r="FB193" s="41"/>
      <c r="FC193" s="41"/>
      <c r="FD193" s="41"/>
      <c r="FE193" s="41"/>
      <c r="FF193" s="41"/>
      <c r="FG193" s="41"/>
      <c r="FH193" s="41"/>
      <c r="FI193" s="41"/>
      <c r="FJ193" s="41"/>
      <c r="FK193" s="41"/>
      <c r="FL193" s="41"/>
      <c r="FM193" s="41"/>
      <c r="FN193" s="41"/>
      <c r="FO193" s="41"/>
      <c r="FP193" s="41"/>
      <c r="FQ193" s="41"/>
      <c r="FR193" s="41"/>
      <c r="FS193" s="41"/>
      <c r="FT193" s="41"/>
      <c r="FU193" s="41"/>
      <c r="FV193" s="41"/>
      <c r="FW193" s="41"/>
      <c r="FX193" s="41"/>
      <c r="FY193" s="41"/>
      <c r="FZ193" s="41"/>
      <c r="GA193" s="41"/>
      <c r="GB193" s="41"/>
      <c r="GC193" s="41"/>
      <c r="GD193" s="41"/>
      <c r="GE193" s="41"/>
      <c r="GF193" s="41"/>
      <c r="GG193" s="41"/>
      <c r="GH193" s="41"/>
      <c r="GI193" s="41"/>
      <c r="GJ193" s="41"/>
      <c r="GK193" s="41"/>
      <c r="GL193" s="41"/>
      <c r="GM193" s="41"/>
      <c r="GN193" s="41"/>
      <c r="GO193" s="41"/>
      <c r="GP193" s="41"/>
      <c r="GQ193" s="41"/>
      <c r="GR193" s="41"/>
      <c r="GS193" s="41"/>
      <c r="GT193" s="41"/>
      <c r="GU193" s="41"/>
      <c r="GV193" s="41"/>
      <c r="GW193" s="41"/>
      <c r="GX193" s="41"/>
      <c r="GY193" s="41"/>
      <c r="GZ193" s="41"/>
      <c r="HA193" s="41"/>
      <c r="HB193" s="41"/>
      <c r="HC193" s="41"/>
      <c r="HD193" s="41"/>
      <c r="HE193" s="41"/>
      <c r="HF193" s="41"/>
      <c r="HG193" s="41"/>
      <c r="HH193" s="41"/>
      <c r="HI193" s="41"/>
      <c r="HJ193" s="41"/>
      <c r="HK193" s="41"/>
      <c r="HL193" s="41"/>
      <c r="HM193" s="41"/>
      <c r="HN193" s="41"/>
      <c r="HO193" s="41"/>
      <c r="HP193" s="41"/>
      <c r="HQ193" s="41"/>
      <c r="HR193" s="41"/>
      <c r="HS193" s="41"/>
      <c r="HT193" s="41"/>
      <c r="HU193" s="41"/>
      <c r="HV193" s="41"/>
      <c r="HW193" s="41"/>
      <c r="HX193" s="41"/>
      <c r="HY193" s="41"/>
      <c r="HZ193" s="41"/>
      <c r="IA193" s="41"/>
      <c r="IB193" s="41"/>
      <c r="IC193" s="41"/>
      <c r="ID193" s="41"/>
      <c r="IE193" s="41"/>
      <c r="IF193" s="41"/>
      <c r="IG193" s="41"/>
      <c r="IH193" s="41"/>
      <c r="II193" s="41"/>
      <c r="IJ193" s="41"/>
      <c r="IK193" s="41"/>
      <c r="IL193" s="41"/>
      <c r="IM193" s="41"/>
      <c r="IN193" s="41"/>
      <c r="IO193" s="41"/>
      <c r="IP193" s="41"/>
      <c r="IQ193" s="41"/>
      <c r="IR193" s="41"/>
      <c r="IS193" s="41"/>
      <c r="IT193" s="41"/>
      <c r="IU193" s="41"/>
      <c r="IV193" s="41"/>
      <c r="IW193" s="41"/>
      <c r="IX193" s="41"/>
      <c r="IY193" s="41"/>
      <c r="IZ193" s="41"/>
      <c r="JA193" s="41"/>
      <c r="JB193" s="41"/>
      <c r="JC193" s="41"/>
      <c r="JD193" s="41"/>
      <c r="JE193" s="41"/>
      <c r="JF193" s="41"/>
      <c r="JG193" s="41"/>
      <c r="JH193" s="41"/>
      <c r="JI193" s="41"/>
      <c r="JJ193" s="41"/>
      <c r="JK193" s="41"/>
      <c r="JL193" s="41"/>
      <c r="JM193" s="41"/>
      <c r="JN193" s="41"/>
      <c r="JO193" s="41"/>
      <c r="JP193" s="41"/>
      <c r="JQ193" s="41"/>
      <c r="JR193" s="41"/>
      <c r="JS193" s="41"/>
      <c r="JT193" s="41"/>
      <c r="JU193" s="41"/>
    </row>
    <row r="194" spans="1:281" ht="48" x14ac:dyDescent="0.25">
      <c r="A194" s="675"/>
      <c r="B194" s="675"/>
      <c r="C194" s="675"/>
      <c r="D194" s="675"/>
      <c r="E194" s="675"/>
      <c r="F194" s="675"/>
      <c r="G194" s="675"/>
      <c r="H194" s="341" t="s">
        <v>864</v>
      </c>
      <c r="I194" s="342" t="s">
        <v>354</v>
      </c>
      <c r="J194" s="675"/>
      <c r="K194" s="675"/>
      <c r="L194" s="675"/>
      <c r="M194" s="676"/>
      <c r="N194" s="677"/>
      <c r="O194" s="677"/>
      <c r="P194" s="677"/>
      <c r="Q194" s="678"/>
      <c r="R194" s="675"/>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c r="EV194" s="41"/>
      <c r="EW194" s="41"/>
      <c r="EX194" s="41"/>
      <c r="EY194" s="41"/>
      <c r="EZ194" s="41"/>
      <c r="FA194" s="41"/>
      <c r="FB194" s="41"/>
      <c r="FC194" s="41"/>
      <c r="FD194" s="41"/>
      <c r="FE194" s="41"/>
      <c r="FF194" s="41"/>
      <c r="FG194" s="41"/>
      <c r="FH194" s="41"/>
      <c r="FI194" s="41"/>
      <c r="FJ194" s="41"/>
      <c r="FK194" s="41"/>
      <c r="FL194" s="41"/>
      <c r="FM194" s="41"/>
      <c r="FN194" s="41"/>
      <c r="FO194" s="41"/>
      <c r="FP194" s="41"/>
      <c r="FQ194" s="41"/>
      <c r="FR194" s="41"/>
      <c r="FS194" s="41"/>
      <c r="FT194" s="41"/>
      <c r="FU194" s="41"/>
      <c r="FV194" s="41"/>
      <c r="FW194" s="41"/>
      <c r="FX194" s="41"/>
      <c r="FY194" s="41"/>
      <c r="FZ194" s="41"/>
      <c r="GA194" s="41"/>
      <c r="GB194" s="41"/>
      <c r="GC194" s="41"/>
      <c r="GD194" s="41"/>
      <c r="GE194" s="41"/>
      <c r="GF194" s="41"/>
      <c r="GG194" s="41"/>
      <c r="GH194" s="41"/>
      <c r="GI194" s="41"/>
      <c r="GJ194" s="41"/>
      <c r="GK194" s="41"/>
      <c r="GL194" s="41"/>
      <c r="GM194" s="41"/>
      <c r="GN194" s="41"/>
      <c r="GO194" s="41"/>
      <c r="GP194" s="41"/>
      <c r="GQ194" s="41"/>
      <c r="GR194" s="41"/>
      <c r="GS194" s="41"/>
      <c r="GT194" s="41"/>
      <c r="GU194" s="41"/>
      <c r="GV194" s="41"/>
      <c r="GW194" s="41"/>
      <c r="GX194" s="41"/>
      <c r="GY194" s="41"/>
      <c r="GZ194" s="41"/>
      <c r="HA194" s="41"/>
      <c r="HB194" s="41"/>
      <c r="HC194" s="41"/>
      <c r="HD194" s="41"/>
      <c r="HE194" s="41"/>
      <c r="HF194" s="41"/>
      <c r="HG194" s="41"/>
      <c r="HH194" s="41"/>
      <c r="HI194" s="41"/>
      <c r="HJ194" s="41"/>
      <c r="HK194" s="41"/>
      <c r="HL194" s="41"/>
      <c r="HM194" s="41"/>
      <c r="HN194" s="41"/>
      <c r="HO194" s="41"/>
      <c r="HP194" s="41"/>
      <c r="HQ194" s="41"/>
      <c r="HR194" s="41"/>
      <c r="HS194" s="41"/>
      <c r="HT194" s="41"/>
      <c r="HU194" s="41"/>
      <c r="HV194" s="41"/>
      <c r="HW194" s="41"/>
      <c r="HX194" s="41"/>
      <c r="HY194" s="41"/>
      <c r="HZ194" s="41"/>
      <c r="IA194" s="41"/>
      <c r="IB194" s="41"/>
      <c r="IC194" s="41"/>
      <c r="ID194" s="41"/>
      <c r="IE194" s="41"/>
      <c r="IF194" s="41"/>
      <c r="IG194" s="41"/>
      <c r="IH194" s="41"/>
      <c r="II194" s="41"/>
      <c r="IJ194" s="41"/>
      <c r="IK194" s="41"/>
      <c r="IL194" s="41"/>
      <c r="IM194" s="41"/>
      <c r="IN194" s="41"/>
      <c r="IO194" s="41"/>
      <c r="IP194" s="41"/>
      <c r="IQ194" s="41"/>
      <c r="IR194" s="41"/>
      <c r="IS194" s="41"/>
      <c r="IT194" s="41"/>
      <c r="IU194" s="41"/>
      <c r="IV194" s="41"/>
      <c r="IW194" s="41"/>
      <c r="IX194" s="41"/>
      <c r="IY194" s="41"/>
      <c r="IZ194" s="41"/>
      <c r="JA194" s="41"/>
      <c r="JB194" s="41"/>
      <c r="JC194" s="41"/>
      <c r="JD194" s="41"/>
      <c r="JE194" s="41"/>
      <c r="JF194" s="41"/>
      <c r="JG194" s="41"/>
      <c r="JH194" s="41"/>
      <c r="JI194" s="41"/>
      <c r="JJ194" s="41"/>
      <c r="JK194" s="41"/>
      <c r="JL194" s="41"/>
      <c r="JM194" s="41"/>
      <c r="JN194" s="41"/>
      <c r="JO194" s="41"/>
      <c r="JP194" s="41"/>
      <c r="JQ194" s="41"/>
      <c r="JR194" s="41"/>
      <c r="JS194" s="41"/>
      <c r="JT194" s="41"/>
      <c r="JU194" s="41"/>
    </row>
    <row r="195" spans="1:281" ht="24" x14ac:dyDescent="0.25">
      <c r="A195" s="675"/>
      <c r="B195" s="675"/>
      <c r="C195" s="675"/>
      <c r="D195" s="675"/>
      <c r="E195" s="675"/>
      <c r="F195" s="675"/>
      <c r="G195" s="675" t="s">
        <v>911</v>
      </c>
      <c r="H195" s="344" t="s">
        <v>930</v>
      </c>
      <c r="I195" s="343">
        <v>1</v>
      </c>
      <c r="J195" s="675"/>
      <c r="K195" s="675"/>
      <c r="L195" s="675"/>
      <c r="M195" s="676"/>
      <c r="N195" s="677"/>
      <c r="O195" s="677"/>
      <c r="P195" s="677"/>
      <c r="Q195" s="678"/>
      <c r="R195" s="675"/>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c r="EO195" s="41"/>
      <c r="EP195" s="41"/>
      <c r="EQ195" s="41"/>
      <c r="ER195" s="41"/>
      <c r="ES195" s="41"/>
      <c r="ET195" s="41"/>
      <c r="EU195" s="41"/>
      <c r="EV195" s="41"/>
      <c r="EW195" s="41"/>
      <c r="EX195" s="41"/>
      <c r="EY195" s="41"/>
      <c r="EZ195" s="41"/>
      <c r="FA195" s="41"/>
      <c r="FB195" s="41"/>
      <c r="FC195" s="41"/>
      <c r="FD195" s="41"/>
      <c r="FE195" s="41"/>
      <c r="FF195" s="41"/>
      <c r="FG195" s="41"/>
      <c r="FH195" s="41"/>
      <c r="FI195" s="41"/>
      <c r="FJ195" s="41"/>
      <c r="FK195" s="41"/>
      <c r="FL195" s="41"/>
      <c r="FM195" s="41"/>
      <c r="FN195" s="41"/>
      <c r="FO195" s="41"/>
      <c r="FP195" s="41"/>
      <c r="FQ195" s="41"/>
      <c r="FR195" s="41"/>
      <c r="FS195" s="41"/>
      <c r="FT195" s="41"/>
      <c r="FU195" s="41"/>
      <c r="FV195" s="41"/>
      <c r="FW195" s="41"/>
      <c r="FX195" s="41"/>
      <c r="FY195" s="41"/>
      <c r="FZ195" s="41"/>
      <c r="GA195" s="41"/>
      <c r="GB195" s="41"/>
      <c r="GC195" s="41"/>
      <c r="GD195" s="41"/>
      <c r="GE195" s="41"/>
      <c r="GF195" s="41"/>
      <c r="GG195" s="41"/>
      <c r="GH195" s="41"/>
      <c r="GI195" s="41"/>
      <c r="GJ195" s="41"/>
      <c r="GK195" s="41"/>
      <c r="GL195" s="41"/>
      <c r="GM195" s="41"/>
      <c r="GN195" s="41"/>
      <c r="GO195" s="41"/>
      <c r="GP195" s="41"/>
      <c r="GQ195" s="41"/>
      <c r="GR195" s="41"/>
      <c r="GS195" s="41"/>
      <c r="GT195" s="41"/>
      <c r="GU195" s="41"/>
      <c r="GV195" s="41"/>
      <c r="GW195" s="41"/>
      <c r="GX195" s="41"/>
      <c r="GY195" s="41"/>
      <c r="GZ195" s="41"/>
      <c r="HA195" s="41"/>
      <c r="HB195" s="41"/>
      <c r="HC195" s="41"/>
      <c r="HD195" s="41"/>
      <c r="HE195" s="41"/>
      <c r="HF195" s="41"/>
      <c r="HG195" s="41"/>
      <c r="HH195" s="41"/>
      <c r="HI195" s="41"/>
      <c r="HJ195" s="41"/>
      <c r="HK195" s="41"/>
      <c r="HL195" s="41"/>
      <c r="HM195" s="41"/>
      <c r="HN195" s="41"/>
      <c r="HO195" s="41"/>
      <c r="HP195" s="41"/>
      <c r="HQ195" s="41"/>
      <c r="HR195" s="41"/>
      <c r="HS195" s="41"/>
      <c r="HT195" s="41"/>
      <c r="HU195" s="41"/>
      <c r="HV195" s="41"/>
      <c r="HW195" s="41"/>
      <c r="HX195" s="41"/>
      <c r="HY195" s="41"/>
      <c r="HZ195" s="41"/>
      <c r="IA195" s="41"/>
      <c r="IB195" s="41"/>
      <c r="IC195" s="41"/>
      <c r="ID195" s="41"/>
      <c r="IE195" s="41"/>
      <c r="IF195" s="41"/>
      <c r="IG195" s="41"/>
      <c r="IH195" s="41"/>
      <c r="II195" s="41"/>
      <c r="IJ195" s="41"/>
      <c r="IK195" s="41"/>
      <c r="IL195" s="41"/>
      <c r="IM195" s="41"/>
      <c r="IN195" s="41"/>
      <c r="IO195" s="41"/>
      <c r="IP195" s="41"/>
      <c r="IQ195" s="41"/>
      <c r="IR195" s="41"/>
      <c r="IS195" s="41"/>
      <c r="IT195" s="41"/>
      <c r="IU195" s="41"/>
      <c r="IV195" s="41"/>
      <c r="IW195" s="41"/>
      <c r="IX195" s="41"/>
      <c r="IY195" s="41"/>
      <c r="IZ195" s="41"/>
      <c r="JA195" s="41"/>
      <c r="JB195" s="41"/>
      <c r="JC195" s="41"/>
      <c r="JD195" s="41"/>
      <c r="JE195" s="41"/>
      <c r="JF195" s="41"/>
      <c r="JG195" s="41"/>
      <c r="JH195" s="41"/>
      <c r="JI195" s="41"/>
      <c r="JJ195" s="41"/>
      <c r="JK195" s="41"/>
      <c r="JL195" s="41"/>
      <c r="JM195" s="41"/>
      <c r="JN195" s="41"/>
      <c r="JO195" s="41"/>
      <c r="JP195" s="41"/>
      <c r="JQ195" s="41"/>
      <c r="JR195" s="41"/>
      <c r="JS195" s="41"/>
      <c r="JT195" s="41"/>
      <c r="JU195" s="41"/>
    </row>
    <row r="196" spans="1:281" ht="24" x14ac:dyDescent="0.25">
      <c r="A196" s="675"/>
      <c r="B196" s="675"/>
      <c r="C196" s="675"/>
      <c r="D196" s="675"/>
      <c r="E196" s="675"/>
      <c r="F196" s="675"/>
      <c r="G196" s="675"/>
      <c r="H196" s="344" t="s">
        <v>913</v>
      </c>
      <c r="I196" s="343">
        <v>40</v>
      </c>
      <c r="J196" s="675"/>
      <c r="K196" s="675"/>
      <c r="L196" s="675"/>
      <c r="M196" s="676"/>
      <c r="N196" s="677"/>
      <c r="O196" s="677"/>
      <c r="P196" s="677"/>
      <c r="Q196" s="678"/>
      <c r="R196" s="675"/>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c r="ER196" s="41"/>
      <c r="ES196" s="41"/>
      <c r="ET196" s="41"/>
      <c r="EU196" s="41"/>
      <c r="EV196" s="41"/>
      <c r="EW196" s="41"/>
      <c r="EX196" s="41"/>
      <c r="EY196" s="41"/>
      <c r="EZ196" s="41"/>
      <c r="FA196" s="41"/>
      <c r="FB196" s="41"/>
      <c r="FC196" s="41"/>
      <c r="FD196" s="41"/>
      <c r="FE196" s="41"/>
      <c r="FF196" s="41"/>
      <c r="FG196" s="41"/>
      <c r="FH196" s="41"/>
      <c r="FI196" s="41"/>
      <c r="FJ196" s="41"/>
      <c r="FK196" s="41"/>
      <c r="FL196" s="41"/>
      <c r="FM196" s="41"/>
      <c r="FN196" s="41"/>
      <c r="FO196" s="41"/>
      <c r="FP196" s="41"/>
      <c r="FQ196" s="41"/>
      <c r="FR196" s="41"/>
      <c r="FS196" s="41"/>
      <c r="FT196" s="41"/>
      <c r="FU196" s="41"/>
      <c r="FV196" s="41"/>
      <c r="FW196" s="41"/>
      <c r="FX196" s="41"/>
      <c r="FY196" s="41"/>
      <c r="FZ196" s="41"/>
      <c r="GA196" s="41"/>
      <c r="GB196" s="41"/>
      <c r="GC196" s="41"/>
      <c r="GD196" s="41"/>
      <c r="GE196" s="41"/>
      <c r="GF196" s="41"/>
      <c r="GG196" s="41"/>
      <c r="GH196" s="41"/>
      <c r="GI196" s="41"/>
      <c r="GJ196" s="41"/>
      <c r="GK196" s="41"/>
      <c r="GL196" s="41"/>
      <c r="GM196" s="41"/>
      <c r="GN196" s="41"/>
      <c r="GO196" s="41"/>
      <c r="GP196" s="41"/>
      <c r="GQ196" s="41"/>
      <c r="GR196" s="41"/>
      <c r="GS196" s="41"/>
      <c r="GT196" s="41"/>
      <c r="GU196" s="41"/>
      <c r="GV196" s="41"/>
      <c r="GW196" s="41"/>
      <c r="GX196" s="41"/>
      <c r="GY196" s="41"/>
      <c r="GZ196" s="41"/>
      <c r="HA196" s="41"/>
      <c r="HB196" s="41"/>
      <c r="HC196" s="41"/>
      <c r="HD196" s="41"/>
      <c r="HE196" s="41"/>
      <c r="HF196" s="41"/>
      <c r="HG196" s="41"/>
      <c r="HH196" s="41"/>
      <c r="HI196" s="41"/>
      <c r="HJ196" s="41"/>
      <c r="HK196" s="41"/>
      <c r="HL196" s="41"/>
      <c r="HM196" s="41"/>
      <c r="HN196" s="41"/>
      <c r="HO196" s="41"/>
      <c r="HP196" s="41"/>
      <c r="HQ196" s="41"/>
      <c r="HR196" s="41"/>
      <c r="HS196" s="41"/>
      <c r="HT196" s="41"/>
      <c r="HU196" s="41"/>
      <c r="HV196" s="41"/>
      <c r="HW196" s="41"/>
      <c r="HX196" s="41"/>
      <c r="HY196" s="41"/>
      <c r="HZ196" s="41"/>
      <c r="IA196" s="41"/>
      <c r="IB196" s="41"/>
      <c r="IC196" s="41"/>
      <c r="ID196" s="41"/>
      <c r="IE196" s="41"/>
      <c r="IF196" s="41"/>
      <c r="IG196" s="41"/>
      <c r="IH196" s="41"/>
      <c r="II196" s="41"/>
      <c r="IJ196" s="41"/>
      <c r="IK196" s="41"/>
      <c r="IL196" s="41"/>
      <c r="IM196" s="41"/>
      <c r="IN196" s="41"/>
      <c r="IO196" s="41"/>
      <c r="IP196" s="41"/>
      <c r="IQ196" s="41"/>
      <c r="IR196" s="41"/>
      <c r="IS196" s="41"/>
      <c r="IT196" s="41"/>
      <c r="IU196" s="41"/>
      <c r="IV196" s="41"/>
      <c r="IW196" s="41"/>
      <c r="IX196" s="41"/>
      <c r="IY196" s="41"/>
      <c r="IZ196" s="41"/>
      <c r="JA196" s="41"/>
      <c r="JB196" s="41"/>
      <c r="JC196" s="41"/>
      <c r="JD196" s="41"/>
      <c r="JE196" s="41"/>
      <c r="JF196" s="41"/>
      <c r="JG196" s="41"/>
      <c r="JH196" s="41"/>
      <c r="JI196" s="41"/>
      <c r="JJ196" s="41"/>
      <c r="JK196" s="41"/>
      <c r="JL196" s="41"/>
      <c r="JM196" s="41"/>
      <c r="JN196" s="41"/>
      <c r="JO196" s="41"/>
      <c r="JP196" s="41"/>
      <c r="JQ196" s="41"/>
      <c r="JR196" s="41"/>
      <c r="JS196" s="41"/>
      <c r="JT196" s="41"/>
      <c r="JU196" s="41"/>
    </row>
    <row r="197" spans="1:281" x14ac:dyDescent="0.25">
      <c r="A197" s="675">
        <v>48</v>
      </c>
      <c r="B197" s="675" t="s">
        <v>70</v>
      </c>
      <c r="C197" s="675">
        <v>5</v>
      </c>
      <c r="D197" s="675">
        <v>11</v>
      </c>
      <c r="E197" s="675" t="s">
        <v>2661</v>
      </c>
      <c r="F197" s="675" t="s">
        <v>3420</v>
      </c>
      <c r="G197" s="675" t="s">
        <v>919</v>
      </c>
      <c r="H197" s="707" t="s">
        <v>923</v>
      </c>
      <c r="I197" s="714" t="s">
        <v>1559</v>
      </c>
      <c r="J197" s="675" t="s">
        <v>2662</v>
      </c>
      <c r="K197" s="707"/>
      <c r="L197" s="707" t="s">
        <v>855</v>
      </c>
      <c r="M197" s="676"/>
      <c r="N197" s="677">
        <v>62218.5</v>
      </c>
      <c r="O197" s="677"/>
      <c r="P197" s="677">
        <v>53838</v>
      </c>
      <c r="Q197" s="678" t="s">
        <v>917</v>
      </c>
      <c r="R197" s="675" t="s">
        <v>918</v>
      </c>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c r="EO197" s="41"/>
      <c r="EP197" s="41"/>
      <c r="EQ197" s="41"/>
      <c r="ER197" s="41"/>
      <c r="ES197" s="41"/>
      <c r="ET197" s="41"/>
      <c r="EU197" s="41"/>
      <c r="EV197" s="41"/>
      <c r="EW197" s="41"/>
      <c r="EX197" s="41"/>
      <c r="EY197" s="41"/>
      <c r="EZ197" s="41"/>
      <c r="FA197" s="41"/>
      <c r="FB197" s="41"/>
      <c r="FC197" s="41"/>
      <c r="FD197" s="41"/>
      <c r="FE197" s="41"/>
      <c r="FF197" s="41"/>
      <c r="FG197" s="41"/>
      <c r="FH197" s="41"/>
      <c r="FI197" s="41"/>
      <c r="FJ197" s="41"/>
      <c r="FK197" s="41"/>
      <c r="FL197" s="41"/>
      <c r="FM197" s="41"/>
      <c r="FN197" s="41"/>
      <c r="FO197" s="41"/>
      <c r="FP197" s="41"/>
      <c r="FQ197" s="41"/>
      <c r="FR197" s="41"/>
      <c r="FS197" s="41"/>
      <c r="FT197" s="41"/>
      <c r="FU197" s="41"/>
      <c r="FV197" s="41"/>
      <c r="FW197" s="41"/>
      <c r="FX197" s="41"/>
      <c r="FY197" s="41"/>
      <c r="FZ197" s="41"/>
      <c r="GA197" s="41"/>
      <c r="GB197" s="41"/>
      <c r="GC197" s="41"/>
      <c r="GD197" s="41"/>
      <c r="GE197" s="41"/>
      <c r="GF197" s="41"/>
      <c r="GG197" s="41"/>
      <c r="GH197" s="41"/>
      <c r="GI197" s="41"/>
      <c r="GJ197" s="41"/>
      <c r="GK197" s="41"/>
      <c r="GL197" s="41"/>
      <c r="GM197" s="41"/>
      <c r="GN197" s="41"/>
      <c r="GO197" s="41"/>
      <c r="GP197" s="41"/>
      <c r="GQ197" s="41"/>
      <c r="GR197" s="41"/>
      <c r="GS197" s="41"/>
      <c r="GT197" s="41"/>
      <c r="GU197" s="41"/>
      <c r="GV197" s="41"/>
      <c r="GW197" s="41"/>
      <c r="GX197" s="41"/>
      <c r="GY197" s="41"/>
      <c r="GZ197" s="41"/>
      <c r="HA197" s="41"/>
      <c r="HB197" s="41"/>
      <c r="HC197" s="41"/>
      <c r="HD197" s="41"/>
      <c r="HE197" s="41"/>
      <c r="HF197" s="41"/>
      <c r="HG197" s="41"/>
      <c r="HH197" s="41"/>
      <c r="HI197" s="41"/>
      <c r="HJ197" s="41"/>
      <c r="HK197" s="41"/>
      <c r="HL197" s="41"/>
      <c r="HM197" s="41"/>
      <c r="HN197" s="41"/>
      <c r="HO197" s="41"/>
      <c r="HP197" s="41"/>
      <c r="HQ197" s="41"/>
      <c r="HR197" s="41"/>
      <c r="HS197" s="41"/>
      <c r="HT197" s="41"/>
      <c r="HU197" s="41"/>
      <c r="HV197" s="41"/>
      <c r="HW197" s="41"/>
      <c r="HX197" s="41"/>
      <c r="HY197" s="41"/>
      <c r="HZ197" s="41"/>
      <c r="IA197" s="41"/>
      <c r="IB197" s="41"/>
      <c r="IC197" s="41"/>
      <c r="ID197" s="41"/>
      <c r="IE197" s="41"/>
      <c r="IF197" s="41"/>
      <c r="IG197" s="41"/>
      <c r="IH197" s="41"/>
      <c r="II197" s="41"/>
      <c r="IJ197" s="41"/>
      <c r="IK197" s="41"/>
      <c r="IL197" s="41"/>
      <c r="IM197" s="41"/>
      <c r="IN197" s="41"/>
      <c r="IO197" s="41"/>
      <c r="IP197" s="41"/>
      <c r="IQ197" s="41"/>
      <c r="IR197" s="41"/>
      <c r="IS197" s="41"/>
      <c r="IT197" s="41"/>
      <c r="IU197" s="41"/>
      <c r="IV197" s="41"/>
      <c r="IW197" s="41"/>
      <c r="IX197" s="41"/>
      <c r="IY197" s="41"/>
      <c r="IZ197" s="41"/>
      <c r="JA197" s="41"/>
      <c r="JB197" s="41"/>
      <c r="JC197" s="41"/>
      <c r="JD197" s="41"/>
      <c r="JE197" s="41"/>
      <c r="JF197" s="41"/>
      <c r="JG197" s="41"/>
      <c r="JH197" s="41"/>
      <c r="JI197" s="41"/>
      <c r="JJ197" s="41"/>
      <c r="JK197" s="41"/>
      <c r="JL197" s="41"/>
      <c r="JM197" s="41"/>
      <c r="JN197" s="41"/>
      <c r="JO197" s="41"/>
      <c r="JP197" s="41"/>
      <c r="JQ197" s="41"/>
      <c r="JR197" s="41"/>
      <c r="JS197" s="41"/>
      <c r="JT197" s="41"/>
      <c r="JU197" s="41"/>
    </row>
    <row r="198" spans="1:281" x14ac:dyDescent="0.25">
      <c r="A198" s="675"/>
      <c r="B198" s="675"/>
      <c r="C198" s="675"/>
      <c r="D198" s="675"/>
      <c r="E198" s="675"/>
      <c r="F198" s="675"/>
      <c r="G198" s="675"/>
      <c r="H198" s="707"/>
      <c r="I198" s="714"/>
      <c r="J198" s="675"/>
      <c r="K198" s="675"/>
      <c r="L198" s="675"/>
      <c r="M198" s="676"/>
      <c r="N198" s="677"/>
      <c r="O198" s="677"/>
      <c r="P198" s="677"/>
      <c r="Q198" s="678"/>
      <c r="R198" s="675"/>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1"/>
      <c r="ET198" s="41"/>
      <c r="EU198" s="41"/>
      <c r="EV198" s="41"/>
      <c r="EW198" s="41"/>
      <c r="EX198" s="41"/>
      <c r="EY198" s="41"/>
      <c r="EZ198" s="41"/>
      <c r="FA198" s="41"/>
      <c r="FB198" s="41"/>
      <c r="FC198" s="41"/>
      <c r="FD198" s="41"/>
      <c r="FE198" s="41"/>
      <c r="FF198" s="41"/>
      <c r="FG198" s="41"/>
      <c r="FH198" s="41"/>
      <c r="FI198" s="41"/>
      <c r="FJ198" s="41"/>
      <c r="FK198" s="41"/>
      <c r="FL198" s="41"/>
      <c r="FM198" s="41"/>
      <c r="FN198" s="41"/>
      <c r="FO198" s="41"/>
      <c r="FP198" s="41"/>
      <c r="FQ198" s="41"/>
      <c r="FR198" s="41"/>
      <c r="FS198" s="41"/>
      <c r="FT198" s="41"/>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1"/>
      <c r="GR198" s="41"/>
      <c r="GS198" s="41"/>
      <c r="GT198" s="41"/>
      <c r="GU198" s="41"/>
      <c r="GV198" s="41"/>
      <c r="GW198" s="41"/>
      <c r="GX198" s="41"/>
      <c r="GY198" s="41"/>
      <c r="GZ198" s="41"/>
      <c r="HA198" s="41"/>
      <c r="HB198" s="41"/>
      <c r="HC198" s="41"/>
      <c r="HD198" s="41"/>
      <c r="HE198" s="41"/>
      <c r="HF198" s="41"/>
      <c r="HG198" s="41"/>
      <c r="HH198" s="41"/>
      <c r="HI198" s="41"/>
      <c r="HJ198" s="41"/>
      <c r="HK198" s="41"/>
      <c r="HL198" s="41"/>
      <c r="HM198" s="41"/>
      <c r="HN198" s="41"/>
      <c r="HO198" s="41"/>
      <c r="HP198" s="41"/>
      <c r="HQ198" s="41"/>
      <c r="HR198" s="41"/>
      <c r="HS198" s="41"/>
      <c r="HT198" s="41"/>
      <c r="HU198" s="41"/>
      <c r="HV198" s="41"/>
      <c r="HW198" s="41"/>
      <c r="HX198" s="41"/>
      <c r="HY198" s="41"/>
      <c r="HZ198" s="41"/>
      <c r="IA198" s="41"/>
      <c r="IB198" s="41"/>
      <c r="IC198" s="41"/>
      <c r="ID198" s="41"/>
      <c r="IE198" s="41"/>
      <c r="IF198" s="41"/>
      <c r="IG198" s="41"/>
      <c r="IH198" s="41"/>
      <c r="II198" s="41"/>
      <c r="IJ198" s="41"/>
      <c r="IK198" s="41"/>
      <c r="IL198" s="41"/>
      <c r="IM198" s="41"/>
      <c r="IN198" s="41"/>
      <c r="IO198" s="41"/>
      <c r="IP198" s="41"/>
      <c r="IQ198" s="41"/>
      <c r="IR198" s="41"/>
      <c r="IS198" s="41"/>
      <c r="IT198" s="41"/>
      <c r="IU198" s="41"/>
      <c r="IV198" s="41"/>
      <c r="IW198" s="41"/>
      <c r="IX198" s="41"/>
      <c r="IY198" s="41"/>
      <c r="IZ198" s="41"/>
      <c r="JA198" s="41"/>
      <c r="JB198" s="41"/>
      <c r="JC198" s="41"/>
      <c r="JD198" s="41"/>
      <c r="JE198" s="41"/>
      <c r="JF198" s="41"/>
      <c r="JG198" s="41"/>
      <c r="JH198" s="41"/>
      <c r="JI198" s="41"/>
      <c r="JJ198" s="41"/>
      <c r="JK198" s="41"/>
      <c r="JL198" s="41"/>
      <c r="JM198" s="41"/>
      <c r="JN198" s="41"/>
      <c r="JO198" s="41"/>
      <c r="JP198" s="41"/>
      <c r="JQ198" s="41"/>
      <c r="JR198" s="41"/>
      <c r="JS198" s="41"/>
      <c r="JT198" s="41"/>
      <c r="JU198" s="41"/>
    </row>
    <row r="199" spans="1:281" x14ac:dyDescent="0.25">
      <c r="A199" s="675"/>
      <c r="B199" s="675"/>
      <c r="C199" s="675"/>
      <c r="D199" s="675"/>
      <c r="E199" s="675"/>
      <c r="F199" s="675"/>
      <c r="G199" s="675"/>
      <c r="H199" s="707"/>
      <c r="I199" s="714"/>
      <c r="J199" s="675"/>
      <c r="K199" s="675"/>
      <c r="L199" s="675"/>
      <c r="M199" s="676"/>
      <c r="N199" s="677"/>
      <c r="O199" s="677"/>
      <c r="P199" s="677"/>
      <c r="Q199" s="678"/>
      <c r="R199" s="675"/>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c r="ER199" s="41"/>
      <c r="ES199" s="41"/>
      <c r="ET199" s="41"/>
      <c r="EU199" s="41"/>
      <c r="EV199" s="41"/>
      <c r="EW199" s="41"/>
      <c r="EX199" s="41"/>
      <c r="EY199" s="41"/>
      <c r="EZ199" s="41"/>
      <c r="FA199" s="41"/>
      <c r="FB199" s="41"/>
      <c r="FC199" s="41"/>
      <c r="FD199" s="41"/>
      <c r="FE199" s="41"/>
      <c r="FF199" s="41"/>
      <c r="FG199" s="41"/>
      <c r="FH199" s="41"/>
      <c r="FI199" s="41"/>
      <c r="FJ199" s="41"/>
      <c r="FK199" s="41"/>
      <c r="FL199" s="41"/>
      <c r="FM199" s="41"/>
      <c r="FN199" s="41"/>
      <c r="FO199" s="41"/>
      <c r="FP199" s="41"/>
      <c r="FQ199" s="41"/>
      <c r="FR199" s="41"/>
      <c r="FS199" s="41"/>
      <c r="FT199" s="41"/>
      <c r="FU199" s="41"/>
      <c r="FV199" s="41"/>
      <c r="FW199" s="41"/>
      <c r="FX199" s="41"/>
      <c r="FY199" s="41"/>
      <c r="FZ199" s="41"/>
      <c r="GA199" s="41"/>
      <c r="GB199" s="41"/>
      <c r="GC199" s="41"/>
      <c r="GD199" s="41"/>
      <c r="GE199" s="41"/>
      <c r="GF199" s="41"/>
      <c r="GG199" s="41"/>
      <c r="GH199" s="41"/>
      <c r="GI199" s="41"/>
      <c r="GJ199" s="41"/>
      <c r="GK199" s="41"/>
      <c r="GL199" s="41"/>
      <c r="GM199" s="41"/>
      <c r="GN199" s="41"/>
      <c r="GO199" s="41"/>
      <c r="GP199" s="41"/>
      <c r="GQ199" s="41"/>
      <c r="GR199" s="41"/>
      <c r="GS199" s="41"/>
      <c r="GT199" s="41"/>
      <c r="GU199" s="41"/>
      <c r="GV199" s="41"/>
      <c r="GW199" s="41"/>
      <c r="GX199" s="41"/>
      <c r="GY199" s="41"/>
      <c r="GZ199" s="41"/>
      <c r="HA199" s="41"/>
      <c r="HB199" s="41"/>
      <c r="HC199" s="41"/>
      <c r="HD199" s="41"/>
      <c r="HE199" s="41"/>
      <c r="HF199" s="41"/>
      <c r="HG199" s="41"/>
      <c r="HH199" s="41"/>
      <c r="HI199" s="41"/>
      <c r="HJ199" s="41"/>
      <c r="HK199" s="41"/>
      <c r="HL199" s="41"/>
      <c r="HM199" s="41"/>
      <c r="HN199" s="41"/>
      <c r="HO199" s="41"/>
      <c r="HP199" s="41"/>
      <c r="HQ199" s="41"/>
      <c r="HR199" s="41"/>
      <c r="HS199" s="41"/>
      <c r="HT199" s="41"/>
      <c r="HU199" s="41"/>
      <c r="HV199" s="41"/>
      <c r="HW199" s="41"/>
      <c r="HX199" s="41"/>
      <c r="HY199" s="41"/>
      <c r="HZ199" s="41"/>
      <c r="IA199" s="41"/>
      <c r="IB199" s="41"/>
      <c r="IC199" s="41"/>
      <c r="ID199" s="41"/>
      <c r="IE199" s="41"/>
      <c r="IF199" s="41"/>
      <c r="IG199" s="41"/>
      <c r="IH199" s="41"/>
      <c r="II199" s="41"/>
      <c r="IJ199" s="41"/>
      <c r="IK199" s="41"/>
      <c r="IL199" s="41"/>
      <c r="IM199" s="41"/>
      <c r="IN199" s="41"/>
      <c r="IO199" s="41"/>
      <c r="IP199" s="41"/>
      <c r="IQ199" s="41"/>
      <c r="IR199" s="41"/>
      <c r="IS199" s="41"/>
      <c r="IT199" s="41"/>
      <c r="IU199" s="41"/>
      <c r="IV199" s="41"/>
      <c r="IW199" s="41"/>
      <c r="IX199" s="41"/>
      <c r="IY199" s="41"/>
      <c r="IZ199" s="41"/>
      <c r="JA199" s="41"/>
      <c r="JB199" s="41"/>
      <c r="JC199" s="41"/>
      <c r="JD199" s="41"/>
      <c r="JE199" s="41"/>
      <c r="JF199" s="41"/>
      <c r="JG199" s="41"/>
      <c r="JH199" s="41"/>
      <c r="JI199" s="41"/>
      <c r="JJ199" s="41"/>
      <c r="JK199" s="41"/>
      <c r="JL199" s="41"/>
      <c r="JM199" s="41"/>
      <c r="JN199" s="41"/>
      <c r="JO199" s="41"/>
      <c r="JP199" s="41"/>
      <c r="JQ199" s="41"/>
      <c r="JR199" s="41"/>
      <c r="JS199" s="41"/>
      <c r="JT199" s="41"/>
      <c r="JU199" s="41"/>
    </row>
    <row r="200" spans="1:281" x14ac:dyDescent="0.25">
      <c r="A200" s="675"/>
      <c r="B200" s="675"/>
      <c r="C200" s="675"/>
      <c r="D200" s="675"/>
      <c r="E200" s="675"/>
      <c r="F200" s="675"/>
      <c r="G200" s="675"/>
      <c r="H200" s="707"/>
      <c r="I200" s="714"/>
      <c r="J200" s="675"/>
      <c r="K200" s="675"/>
      <c r="L200" s="675"/>
      <c r="M200" s="676"/>
      <c r="N200" s="677"/>
      <c r="O200" s="677"/>
      <c r="P200" s="677"/>
      <c r="Q200" s="678"/>
      <c r="R200" s="675"/>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c r="EO200" s="41"/>
      <c r="EP200" s="41"/>
      <c r="EQ200" s="41"/>
      <c r="ER200" s="41"/>
      <c r="ES200" s="41"/>
      <c r="ET200" s="41"/>
      <c r="EU200" s="41"/>
      <c r="EV200" s="41"/>
      <c r="EW200" s="41"/>
      <c r="EX200" s="41"/>
      <c r="EY200" s="41"/>
      <c r="EZ200" s="41"/>
      <c r="FA200" s="41"/>
      <c r="FB200" s="41"/>
      <c r="FC200" s="41"/>
      <c r="FD200" s="41"/>
      <c r="FE200" s="41"/>
      <c r="FF200" s="41"/>
      <c r="FG200" s="41"/>
      <c r="FH200" s="41"/>
      <c r="FI200" s="41"/>
      <c r="FJ200" s="41"/>
      <c r="FK200" s="41"/>
      <c r="FL200" s="41"/>
      <c r="FM200" s="41"/>
      <c r="FN200" s="41"/>
      <c r="FO200" s="41"/>
      <c r="FP200" s="41"/>
      <c r="FQ200" s="41"/>
      <c r="FR200" s="41"/>
      <c r="FS200" s="41"/>
      <c r="FT200" s="41"/>
      <c r="FU200" s="41"/>
      <c r="FV200" s="41"/>
      <c r="FW200" s="41"/>
      <c r="FX200" s="41"/>
      <c r="FY200" s="41"/>
      <c r="FZ200" s="41"/>
      <c r="GA200" s="41"/>
      <c r="GB200" s="41"/>
      <c r="GC200" s="41"/>
      <c r="GD200" s="41"/>
      <c r="GE200" s="41"/>
      <c r="GF200" s="41"/>
      <c r="GG200" s="41"/>
      <c r="GH200" s="41"/>
      <c r="GI200" s="41"/>
      <c r="GJ200" s="41"/>
      <c r="GK200" s="41"/>
      <c r="GL200" s="41"/>
      <c r="GM200" s="41"/>
      <c r="GN200" s="41"/>
      <c r="GO200" s="41"/>
      <c r="GP200" s="41"/>
      <c r="GQ200" s="41"/>
      <c r="GR200" s="41"/>
      <c r="GS200" s="41"/>
      <c r="GT200" s="41"/>
      <c r="GU200" s="41"/>
      <c r="GV200" s="41"/>
      <c r="GW200" s="41"/>
      <c r="GX200" s="41"/>
      <c r="GY200" s="41"/>
      <c r="GZ200" s="41"/>
      <c r="HA200" s="41"/>
      <c r="HB200" s="41"/>
      <c r="HC200" s="41"/>
      <c r="HD200" s="41"/>
      <c r="HE200" s="41"/>
      <c r="HF200" s="41"/>
      <c r="HG200" s="41"/>
      <c r="HH200" s="41"/>
      <c r="HI200" s="41"/>
      <c r="HJ200" s="41"/>
      <c r="HK200" s="41"/>
      <c r="HL200" s="41"/>
      <c r="HM200" s="41"/>
      <c r="HN200" s="41"/>
      <c r="HO200" s="41"/>
      <c r="HP200" s="41"/>
      <c r="HQ200" s="41"/>
      <c r="HR200" s="41"/>
      <c r="HS200" s="41"/>
      <c r="HT200" s="41"/>
      <c r="HU200" s="41"/>
      <c r="HV200" s="41"/>
      <c r="HW200" s="41"/>
      <c r="HX200" s="41"/>
      <c r="HY200" s="41"/>
      <c r="HZ200" s="41"/>
      <c r="IA200" s="41"/>
      <c r="IB200" s="41"/>
      <c r="IC200" s="41"/>
      <c r="ID200" s="41"/>
      <c r="IE200" s="41"/>
      <c r="IF200" s="41"/>
      <c r="IG200" s="41"/>
      <c r="IH200" s="41"/>
      <c r="II200" s="41"/>
      <c r="IJ200" s="41"/>
      <c r="IK200" s="41"/>
      <c r="IL200" s="41"/>
      <c r="IM200" s="41"/>
      <c r="IN200" s="41"/>
      <c r="IO200" s="41"/>
      <c r="IP200" s="41"/>
      <c r="IQ200" s="41"/>
      <c r="IR200" s="41"/>
      <c r="IS200" s="41"/>
      <c r="IT200" s="41"/>
      <c r="IU200" s="41"/>
      <c r="IV200" s="41"/>
      <c r="IW200" s="41"/>
      <c r="IX200" s="41"/>
      <c r="IY200" s="41"/>
      <c r="IZ200" s="41"/>
      <c r="JA200" s="41"/>
      <c r="JB200" s="41"/>
      <c r="JC200" s="41"/>
      <c r="JD200" s="41"/>
      <c r="JE200" s="41"/>
      <c r="JF200" s="41"/>
      <c r="JG200" s="41"/>
      <c r="JH200" s="41"/>
      <c r="JI200" s="41"/>
      <c r="JJ200" s="41"/>
      <c r="JK200" s="41"/>
      <c r="JL200" s="41"/>
      <c r="JM200" s="41"/>
      <c r="JN200" s="41"/>
      <c r="JO200" s="41"/>
      <c r="JP200" s="41"/>
      <c r="JQ200" s="41"/>
      <c r="JR200" s="41"/>
      <c r="JS200" s="41"/>
      <c r="JT200" s="41"/>
      <c r="JU200" s="41"/>
    </row>
    <row r="201" spans="1:281" x14ac:dyDescent="0.25">
      <c r="A201" s="675"/>
      <c r="B201" s="675"/>
      <c r="C201" s="675"/>
      <c r="D201" s="675"/>
      <c r="E201" s="675"/>
      <c r="F201" s="675"/>
      <c r="G201" s="675"/>
      <c r="H201" s="707"/>
      <c r="I201" s="714"/>
      <c r="J201" s="675"/>
      <c r="K201" s="675"/>
      <c r="L201" s="675"/>
      <c r="M201" s="676"/>
      <c r="N201" s="677"/>
      <c r="O201" s="677"/>
      <c r="P201" s="677"/>
      <c r="Q201" s="678"/>
      <c r="R201" s="675"/>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c r="FF201" s="41"/>
      <c r="FG201" s="41"/>
      <c r="FH201" s="41"/>
      <c r="FI201" s="41"/>
      <c r="FJ201" s="41"/>
      <c r="FK201" s="41"/>
      <c r="FL201" s="41"/>
      <c r="FM201" s="41"/>
      <c r="FN201" s="41"/>
      <c r="FO201" s="41"/>
      <c r="FP201" s="41"/>
      <c r="FQ201" s="41"/>
      <c r="FR201" s="41"/>
      <c r="FS201" s="41"/>
      <c r="FT201" s="41"/>
      <c r="FU201" s="41"/>
      <c r="FV201" s="41"/>
      <c r="FW201" s="41"/>
      <c r="FX201" s="41"/>
      <c r="FY201" s="41"/>
      <c r="FZ201" s="41"/>
      <c r="GA201" s="41"/>
      <c r="GB201" s="41"/>
      <c r="GC201" s="41"/>
      <c r="GD201" s="41"/>
      <c r="GE201" s="41"/>
      <c r="GF201" s="41"/>
      <c r="GG201" s="41"/>
      <c r="GH201" s="41"/>
      <c r="GI201" s="41"/>
      <c r="GJ201" s="41"/>
      <c r="GK201" s="41"/>
      <c r="GL201" s="41"/>
      <c r="GM201" s="41"/>
      <c r="GN201" s="41"/>
      <c r="GO201" s="41"/>
      <c r="GP201" s="41"/>
      <c r="GQ201" s="41"/>
      <c r="GR201" s="41"/>
      <c r="GS201" s="41"/>
      <c r="GT201" s="41"/>
      <c r="GU201" s="41"/>
      <c r="GV201" s="41"/>
      <c r="GW201" s="41"/>
      <c r="GX201" s="41"/>
      <c r="GY201" s="41"/>
      <c r="GZ201" s="41"/>
      <c r="HA201" s="41"/>
      <c r="HB201" s="41"/>
      <c r="HC201" s="41"/>
      <c r="HD201" s="41"/>
      <c r="HE201" s="41"/>
      <c r="HF201" s="41"/>
      <c r="HG201" s="41"/>
      <c r="HH201" s="41"/>
      <c r="HI201" s="41"/>
      <c r="HJ201" s="41"/>
      <c r="HK201" s="41"/>
      <c r="HL201" s="41"/>
      <c r="HM201" s="41"/>
      <c r="HN201" s="41"/>
      <c r="HO201" s="41"/>
      <c r="HP201" s="41"/>
      <c r="HQ201" s="41"/>
      <c r="HR201" s="41"/>
      <c r="HS201" s="41"/>
      <c r="HT201" s="41"/>
      <c r="HU201" s="41"/>
      <c r="HV201" s="41"/>
      <c r="HW201" s="41"/>
      <c r="HX201" s="41"/>
      <c r="HY201" s="41"/>
      <c r="HZ201" s="41"/>
      <c r="IA201" s="41"/>
      <c r="IB201" s="41"/>
      <c r="IC201" s="41"/>
      <c r="ID201" s="41"/>
      <c r="IE201" s="41"/>
      <c r="IF201" s="41"/>
      <c r="IG201" s="41"/>
      <c r="IH201" s="41"/>
      <c r="II201" s="41"/>
      <c r="IJ201" s="41"/>
      <c r="IK201" s="41"/>
      <c r="IL201" s="41"/>
      <c r="IM201" s="41"/>
      <c r="IN201" s="41"/>
      <c r="IO201" s="41"/>
      <c r="IP201" s="41"/>
      <c r="IQ201" s="41"/>
      <c r="IR201" s="41"/>
      <c r="IS201" s="41"/>
      <c r="IT201" s="41"/>
      <c r="IU201" s="41"/>
      <c r="IV201" s="41"/>
      <c r="IW201" s="41"/>
      <c r="IX201" s="41"/>
      <c r="IY201" s="41"/>
      <c r="IZ201" s="41"/>
      <c r="JA201" s="41"/>
      <c r="JB201" s="41"/>
      <c r="JC201" s="41"/>
      <c r="JD201" s="41"/>
      <c r="JE201" s="41"/>
      <c r="JF201" s="41"/>
      <c r="JG201" s="41"/>
      <c r="JH201" s="41"/>
      <c r="JI201" s="41"/>
      <c r="JJ201" s="41"/>
      <c r="JK201" s="41"/>
      <c r="JL201" s="41"/>
      <c r="JM201" s="41"/>
      <c r="JN201" s="41"/>
      <c r="JO201" s="41"/>
      <c r="JP201" s="41"/>
      <c r="JQ201" s="41"/>
      <c r="JR201" s="41"/>
      <c r="JS201" s="41"/>
      <c r="JT201" s="41"/>
      <c r="JU201" s="41"/>
    </row>
    <row r="202" spans="1:281" ht="24" x14ac:dyDescent="0.25">
      <c r="A202" s="709">
        <v>49</v>
      </c>
      <c r="B202" s="709" t="s">
        <v>59</v>
      </c>
      <c r="C202" s="709">
        <v>1</v>
      </c>
      <c r="D202" s="675">
        <v>6</v>
      </c>
      <c r="E202" s="675" t="s">
        <v>3421</v>
      </c>
      <c r="F202" s="675" t="s">
        <v>3422</v>
      </c>
      <c r="G202" s="675" t="s">
        <v>835</v>
      </c>
      <c r="H202" s="344" t="s">
        <v>836</v>
      </c>
      <c r="I202" s="344">
        <v>1</v>
      </c>
      <c r="J202" s="675" t="s">
        <v>2663</v>
      </c>
      <c r="K202" s="707"/>
      <c r="L202" s="707" t="s">
        <v>55</v>
      </c>
      <c r="M202" s="708"/>
      <c r="N202" s="713">
        <v>16689.88</v>
      </c>
      <c r="O202" s="713"/>
      <c r="P202" s="713">
        <v>14959.88</v>
      </c>
      <c r="Q202" s="707" t="s">
        <v>2664</v>
      </c>
      <c r="R202" s="707" t="s">
        <v>2665</v>
      </c>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c r="FH202" s="41"/>
      <c r="FI202" s="41"/>
      <c r="FJ202" s="41"/>
      <c r="FK202" s="41"/>
      <c r="FL202" s="41"/>
      <c r="FM202" s="41"/>
      <c r="FN202" s="41"/>
      <c r="FO202" s="41"/>
      <c r="FP202" s="41"/>
      <c r="FQ202" s="41"/>
      <c r="FR202" s="41"/>
      <c r="FS202" s="41"/>
      <c r="FT202" s="41"/>
      <c r="FU202" s="41"/>
      <c r="FV202" s="41"/>
      <c r="FW202" s="41"/>
      <c r="FX202" s="41"/>
      <c r="FY202" s="41"/>
      <c r="FZ202" s="41"/>
      <c r="GA202" s="41"/>
      <c r="GB202" s="41"/>
      <c r="GC202" s="41"/>
      <c r="GD202" s="41"/>
      <c r="GE202" s="41"/>
      <c r="GF202" s="41"/>
      <c r="GG202" s="41"/>
      <c r="GH202" s="41"/>
      <c r="GI202" s="41"/>
      <c r="GJ202" s="41"/>
      <c r="GK202" s="41"/>
      <c r="GL202" s="41"/>
      <c r="GM202" s="41"/>
      <c r="GN202" s="41"/>
      <c r="GO202" s="41"/>
      <c r="GP202" s="41"/>
      <c r="GQ202" s="41"/>
      <c r="GR202" s="41"/>
      <c r="GS202" s="41"/>
      <c r="GT202" s="41"/>
      <c r="GU202" s="41"/>
      <c r="GV202" s="41"/>
      <c r="GW202" s="41"/>
      <c r="GX202" s="41"/>
      <c r="GY202" s="41"/>
      <c r="GZ202" s="41"/>
      <c r="HA202" s="41"/>
      <c r="HB202" s="41"/>
      <c r="HC202" s="41"/>
      <c r="HD202" s="41"/>
      <c r="HE202" s="41"/>
      <c r="HF202" s="41"/>
      <c r="HG202" s="41"/>
      <c r="HH202" s="41"/>
      <c r="HI202" s="41"/>
      <c r="HJ202" s="41"/>
      <c r="HK202" s="41"/>
      <c r="HL202" s="41"/>
      <c r="HM202" s="41"/>
      <c r="HN202" s="41"/>
      <c r="HO202" s="41"/>
      <c r="HP202" s="41"/>
      <c r="HQ202" s="41"/>
      <c r="HR202" s="41"/>
      <c r="HS202" s="41"/>
      <c r="HT202" s="41"/>
      <c r="HU202" s="41"/>
      <c r="HV202" s="41"/>
      <c r="HW202" s="41"/>
      <c r="HX202" s="41"/>
      <c r="HY202" s="41"/>
      <c r="HZ202" s="41"/>
      <c r="IA202" s="41"/>
      <c r="IB202" s="41"/>
      <c r="IC202" s="41"/>
      <c r="ID202" s="41"/>
      <c r="IE202" s="41"/>
      <c r="IF202" s="41"/>
      <c r="IG202" s="41"/>
      <c r="IH202" s="41"/>
      <c r="II202" s="41"/>
      <c r="IJ202" s="41"/>
      <c r="IK202" s="41"/>
      <c r="IL202" s="41"/>
      <c r="IM202" s="41"/>
      <c r="IN202" s="41"/>
      <c r="IO202" s="41"/>
      <c r="IP202" s="41"/>
      <c r="IQ202" s="41"/>
      <c r="IR202" s="41"/>
      <c r="IS202" s="41"/>
      <c r="IT202" s="41"/>
      <c r="IU202" s="41"/>
      <c r="IV202" s="41"/>
      <c r="IW202" s="41"/>
      <c r="IX202" s="41"/>
      <c r="IY202" s="41"/>
      <c r="IZ202" s="41"/>
      <c r="JA202" s="41"/>
      <c r="JB202" s="41"/>
      <c r="JC202" s="41"/>
      <c r="JD202" s="41"/>
      <c r="JE202" s="41"/>
      <c r="JF202" s="41"/>
      <c r="JG202" s="41"/>
      <c r="JH202" s="41"/>
      <c r="JI202" s="41"/>
      <c r="JJ202" s="41"/>
      <c r="JK202" s="41"/>
      <c r="JL202" s="41"/>
      <c r="JM202" s="41"/>
      <c r="JN202" s="41"/>
      <c r="JO202" s="41"/>
      <c r="JP202" s="41"/>
      <c r="JQ202" s="41"/>
      <c r="JR202" s="41"/>
      <c r="JS202" s="41"/>
      <c r="JT202" s="41"/>
      <c r="JU202" s="41"/>
    </row>
    <row r="203" spans="1:281" ht="45.75" customHeight="1" x14ac:dyDescent="0.25">
      <c r="A203" s="709"/>
      <c r="B203" s="709"/>
      <c r="C203" s="709"/>
      <c r="D203" s="675"/>
      <c r="E203" s="675"/>
      <c r="F203" s="675"/>
      <c r="G203" s="675"/>
      <c r="H203" s="344" t="s">
        <v>818</v>
      </c>
      <c r="I203" s="344">
        <v>70</v>
      </c>
      <c r="J203" s="675"/>
      <c r="K203" s="707"/>
      <c r="L203" s="707"/>
      <c r="M203" s="708"/>
      <c r="N203" s="713"/>
      <c r="O203" s="713"/>
      <c r="P203" s="713"/>
      <c r="Q203" s="675"/>
      <c r="R203" s="675"/>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c r="FF203" s="41"/>
      <c r="FG203" s="41"/>
      <c r="FH203" s="41"/>
      <c r="FI203" s="41"/>
      <c r="FJ203" s="41"/>
      <c r="FK203" s="41"/>
      <c r="FL203" s="41"/>
      <c r="FM203" s="41"/>
      <c r="FN203" s="41"/>
      <c r="FO203" s="41"/>
      <c r="FP203" s="41"/>
      <c r="FQ203" s="41"/>
      <c r="FR203" s="41"/>
      <c r="FS203" s="41"/>
      <c r="FT203" s="41"/>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1"/>
      <c r="GR203" s="41"/>
      <c r="GS203" s="41"/>
      <c r="GT203" s="41"/>
      <c r="GU203" s="41"/>
      <c r="GV203" s="41"/>
      <c r="GW203" s="41"/>
      <c r="GX203" s="41"/>
      <c r="GY203" s="41"/>
      <c r="GZ203" s="41"/>
      <c r="HA203" s="41"/>
      <c r="HB203" s="41"/>
      <c r="HC203" s="41"/>
      <c r="HD203" s="41"/>
      <c r="HE203" s="41"/>
      <c r="HF203" s="41"/>
      <c r="HG203" s="41"/>
      <c r="HH203" s="41"/>
      <c r="HI203" s="41"/>
      <c r="HJ203" s="41"/>
      <c r="HK203" s="41"/>
      <c r="HL203" s="41"/>
      <c r="HM203" s="41"/>
      <c r="HN203" s="41"/>
      <c r="HO203" s="41"/>
      <c r="HP203" s="41"/>
      <c r="HQ203" s="41"/>
      <c r="HR203" s="41"/>
      <c r="HS203" s="41"/>
      <c r="HT203" s="41"/>
      <c r="HU203" s="41"/>
      <c r="HV203" s="41"/>
      <c r="HW203" s="41"/>
      <c r="HX203" s="41"/>
      <c r="HY203" s="41"/>
      <c r="HZ203" s="41"/>
      <c r="IA203" s="41"/>
      <c r="IB203" s="41"/>
      <c r="IC203" s="41"/>
      <c r="ID203" s="41"/>
      <c r="IE203" s="41"/>
      <c r="IF203" s="41"/>
      <c r="IG203" s="41"/>
      <c r="IH203" s="41"/>
      <c r="II203" s="41"/>
      <c r="IJ203" s="41"/>
      <c r="IK203" s="41"/>
      <c r="IL203" s="41"/>
      <c r="IM203" s="41"/>
      <c r="IN203" s="41"/>
      <c r="IO203" s="41"/>
      <c r="IP203" s="41"/>
      <c r="IQ203" s="41"/>
      <c r="IR203" s="41"/>
      <c r="IS203" s="41"/>
      <c r="IT203" s="41"/>
      <c r="IU203" s="41"/>
      <c r="IV203" s="41"/>
      <c r="IW203" s="41"/>
      <c r="IX203" s="41"/>
      <c r="IY203" s="41"/>
      <c r="IZ203" s="41"/>
      <c r="JA203" s="41"/>
      <c r="JB203" s="41"/>
      <c r="JC203" s="41"/>
      <c r="JD203" s="41"/>
      <c r="JE203" s="41"/>
      <c r="JF203" s="41"/>
      <c r="JG203" s="41"/>
      <c r="JH203" s="41"/>
      <c r="JI203" s="41"/>
      <c r="JJ203" s="41"/>
      <c r="JK203" s="41"/>
      <c r="JL203" s="41"/>
      <c r="JM203" s="41"/>
      <c r="JN203" s="41"/>
      <c r="JO203" s="41"/>
      <c r="JP203" s="41"/>
      <c r="JQ203" s="41"/>
      <c r="JR203" s="41"/>
      <c r="JS203" s="41"/>
      <c r="JT203" s="41"/>
      <c r="JU203" s="41"/>
    </row>
    <row r="204" spans="1:281" ht="59.25" customHeight="1" x14ac:dyDescent="0.25">
      <c r="A204" s="709"/>
      <c r="B204" s="709"/>
      <c r="C204" s="709"/>
      <c r="D204" s="675"/>
      <c r="E204" s="675"/>
      <c r="F204" s="675"/>
      <c r="G204" s="675"/>
      <c r="H204" s="344" t="s">
        <v>833</v>
      </c>
      <c r="I204" s="344" t="s">
        <v>2666</v>
      </c>
      <c r="J204" s="675"/>
      <c r="K204" s="707"/>
      <c r="L204" s="707"/>
      <c r="M204" s="708"/>
      <c r="N204" s="713"/>
      <c r="O204" s="713"/>
      <c r="P204" s="713"/>
      <c r="Q204" s="675"/>
      <c r="R204" s="675"/>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c r="EL204" s="41"/>
      <c r="EM204" s="41"/>
      <c r="EN204" s="41"/>
      <c r="EO204" s="41"/>
      <c r="EP204" s="41"/>
      <c r="EQ204" s="41"/>
      <c r="ER204" s="41"/>
      <c r="ES204" s="41"/>
      <c r="ET204" s="41"/>
      <c r="EU204" s="41"/>
      <c r="EV204" s="41"/>
      <c r="EW204" s="41"/>
      <c r="EX204" s="41"/>
      <c r="EY204" s="41"/>
      <c r="EZ204" s="41"/>
      <c r="FA204" s="41"/>
      <c r="FB204" s="41"/>
      <c r="FC204" s="41"/>
      <c r="FD204" s="41"/>
      <c r="FE204" s="41"/>
      <c r="FF204" s="41"/>
      <c r="FG204" s="41"/>
      <c r="FH204" s="41"/>
      <c r="FI204" s="41"/>
      <c r="FJ204" s="41"/>
      <c r="FK204" s="41"/>
      <c r="FL204" s="41"/>
      <c r="FM204" s="41"/>
      <c r="FN204" s="41"/>
      <c r="FO204" s="41"/>
      <c r="FP204" s="41"/>
      <c r="FQ204" s="41"/>
      <c r="FR204" s="41"/>
      <c r="FS204" s="41"/>
      <c r="FT204" s="41"/>
      <c r="FU204" s="41"/>
      <c r="FV204" s="41"/>
      <c r="FW204" s="41"/>
      <c r="FX204" s="41"/>
      <c r="FY204" s="41"/>
      <c r="FZ204" s="41"/>
      <c r="GA204" s="41"/>
      <c r="GB204" s="41"/>
      <c r="GC204" s="41"/>
      <c r="GD204" s="41"/>
      <c r="GE204" s="41"/>
      <c r="GF204" s="41"/>
      <c r="GG204" s="41"/>
      <c r="GH204" s="41"/>
      <c r="GI204" s="41"/>
      <c r="GJ204" s="41"/>
      <c r="GK204" s="41"/>
      <c r="GL204" s="41"/>
      <c r="GM204" s="41"/>
      <c r="GN204" s="41"/>
      <c r="GO204" s="41"/>
      <c r="GP204" s="41"/>
      <c r="GQ204" s="41"/>
      <c r="GR204" s="41"/>
      <c r="GS204" s="41"/>
      <c r="GT204" s="41"/>
      <c r="GU204" s="41"/>
      <c r="GV204" s="41"/>
      <c r="GW204" s="41"/>
      <c r="GX204" s="41"/>
      <c r="GY204" s="41"/>
      <c r="GZ204" s="41"/>
      <c r="HA204" s="41"/>
      <c r="HB204" s="41"/>
      <c r="HC204" s="41"/>
      <c r="HD204" s="41"/>
      <c r="HE204" s="41"/>
      <c r="HF204" s="41"/>
      <c r="HG204" s="41"/>
      <c r="HH204" s="41"/>
      <c r="HI204" s="41"/>
      <c r="HJ204" s="41"/>
      <c r="HK204" s="41"/>
      <c r="HL204" s="41"/>
      <c r="HM204" s="41"/>
      <c r="HN204" s="41"/>
      <c r="HO204" s="41"/>
      <c r="HP204" s="41"/>
      <c r="HQ204" s="41"/>
      <c r="HR204" s="41"/>
      <c r="HS204" s="41"/>
      <c r="HT204" s="41"/>
      <c r="HU204" s="41"/>
      <c r="HV204" s="41"/>
      <c r="HW204" s="41"/>
      <c r="HX204" s="41"/>
      <c r="HY204" s="41"/>
      <c r="HZ204" s="41"/>
      <c r="IA204" s="41"/>
      <c r="IB204" s="41"/>
      <c r="IC204" s="41"/>
      <c r="ID204" s="41"/>
      <c r="IE204" s="41"/>
      <c r="IF204" s="41"/>
      <c r="IG204" s="41"/>
      <c r="IH204" s="41"/>
      <c r="II204" s="41"/>
      <c r="IJ204" s="41"/>
      <c r="IK204" s="41"/>
      <c r="IL204" s="41"/>
      <c r="IM204" s="41"/>
      <c r="IN204" s="41"/>
      <c r="IO204" s="41"/>
      <c r="IP204" s="41"/>
      <c r="IQ204" s="41"/>
      <c r="IR204" s="41"/>
      <c r="IS204" s="41"/>
      <c r="IT204" s="41"/>
      <c r="IU204" s="41"/>
      <c r="IV204" s="41"/>
      <c r="IW204" s="41"/>
      <c r="IX204" s="41"/>
      <c r="IY204" s="41"/>
      <c r="IZ204" s="41"/>
      <c r="JA204" s="41"/>
      <c r="JB204" s="41"/>
      <c r="JC204" s="41"/>
      <c r="JD204" s="41"/>
      <c r="JE204" s="41"/>
      <c r="JF204" s="41"/>
      <c r="JG204" s="41"/>
      <c r="JH204" s="41"/>
      <c r="JI204" s="41"/>
      <c r="JJ204" s="41"/>
      <c r="JK204" s="41"/>
      <c r="JL204" s="41"/>
      <c r="JM204" s="41"/>
      <c r="JN204" s="41"/>
      <c r="JO204" s="41"/>
      <c r="JP204" s="41"/>
      <c r="JQ204" s="41"/>
      <c r="JR204" s="41"/>
      <c r="JS204" s="41"/>
      <c r="JT204" s="41"/>
      <c r="JU204" s="41"/>
    </row>
    <row r="205" spans="1:281" ht="141" customHeight="1" x14ac:dyDescent="0.25">
      <c r="A205" s="680">
        <v>50</v>
      </c>
      <c r="B205" s="679" t="s">
        <v>59</v>
      </c>
      <c r="C205" s="679">
        <v>1</v>
      </c>
      <c r="D205" s="679">
        <v>6</v>
      </c>
      <c r="E205" s="679" t="s">
        <v>3423</v>
      </c>
      <c r="F205" s="679" t="s">
        <v>2667</v>
      </c>
      <c r="G205" s="679" t="s">
        <v>919</v>
      </c>
      <c r="H205" s="344" t="s">
        <v>923</v>
      </c>
      <c r="I205" s="344">
        <v>1</v>
      </c>
      <c r="J205" s="679" t="s">
        <v>954</v>
      </c>
      <c r="K205" s="679" t="s">
        <v>1510</v>
      </c>
      <c r="L205" s="679" t="s">
        <v>840</v>
      </c>
      <c r="M205" s="694"/>
      <c r="N205" s="696">
        <v>39600</v>
      </c>
      <c r="O205" s="696"/>
      <c r="P205" s="696">
        <v>31000</v>
      </c>
      <c r="Q205" s="691" t="s">
        <v>955</v>
      </c>
      <c r="R205" s="675" t="s">
        <v>2668</v>
      </c>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1"/>
      <c r="ET205" s="41"/>
      <c r="EU205" s="41"/>
      <c r="EV205" s="41"/>
      <c r="EW205" s="41"/>
      <c r="EX205" s="41"/>
      <c r="EY205" s="41"/>
      <c r="EZ205" s="41"/>
      <c r="FA205" s="41"/>
      <c r="FB205" s="41"/>
      <c r="FC205" s="41"/>
      <c r="FD205" s="41"/>
      <c r="FE205" s="41"/>
      <c r="FF205" s="41"/>
      <c r="FG205" s="41"/>
      <c r="FH205" s="41"/>
      <c r="FI205" s="41"/>
      <c r="FJ205" s="41"/>
      <c r="FK205" s="41"/>
      <c r="FL205" s="41"/>
      <c r="FM205" s="41"/>
      <c r="FN205" s="41"/>
      <c r="FO205" s="41"/>
      <c r="FP205" s="41"/>
      <c r="FQ205" s="41"/>
      <c r="FR205" s="41"/>
      <c r="FS205" s="41"/>
      <c r="FT205" s="41"/>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1"/>
      <c r="GR205" s="41"/>
      <c r="GS205" s="41"/>
      <c r="GT205" s="41"/>
      <c r="GU205" s="41"/>
      <c r="GV205" s="41"/>
      <c r="GW205" s="41"/>
      <c r="GX205" s="41"/>
      <c r="GY205" s="41"/>
      <c r="GZ205" s="41"/>
      <c r="HA205" s="41"/>
      <c r="HB205" s="41"/>
      <c r="HC205" s="41"/>
      <c r="HD205" s="41"/>
      <c r="HE205" s="41"/>
      <c r="HF205" s="41"/>
      <c r="HG205" s="41"/>
      <c r="HH205" s="41"/>
      <c r="HI205" s="41"/>
      <c r="HJ205" s="41"/>
      <c r="HK205" s="41"/>
      <c r="HL205" s="41"/>
      <c r="HM205" s="41"/>
      <c r="HN205" s="41"/>
      <c r="HO205" s="41"/>
      <c r="HP205" s="41"/>
      <c r="HQ205" s="41"/>
      <c r="HR205" s="41"/>
      <c r="HS205" s="41"/>
      <c r="HT205" s="41"/>
      <c r="HU205" s="41"/>
      <c r="HV205" s="41"/>
      <c r="HW205" s="41"/>
      <c r="HX205" s="41"/>
      <c r="HY205" s="41"/>
      <c r="HZ205" s="41"/>
      <c r="IA205" s="41"/>
      <c r="IB205" s="41"/>
      <c r="IC205" s="41"/>
      <c r="ID205" s="41"/>
      <c r="IE205" s="41"/>
      <c r="IF205" s="41"/>
      <c r="IG205" s="41"/>
      <c r="IH205" s="41"/>
      <c r="II205" s="41"/>
      <c r="IJ205" s="41"/>
      <c r="IK205" s="41"/>
      <c r="IL205" s="41"/>
      <c r="IM205" s="41"/>
      <c r="IN205" s="41"/>
      <c r="IO205" s="41"/>
      <c r="IP205" s="41"/>
      <c r="IQ205" s="41"/>
      <c r="IR205" s="41"/>
      <c r="IS205" s="41"/>
      <c r="IT205" s="41"/>
      <c r="IU205" s="41"/>
      <c r="IV205" s="41"/>
      <c r="IW205" s="41"/>
      <c r="IX205" s="41"/>
      <c r="IY205" s="41"/>
      <c r="IZ205" s="41"/>
      <c r="JA205" s="41"/>
      <c r="JB205" s="41"/>
      <c r="JC205" s="41"/>
      <c r="JD205" s="41"/>
      <c r="JE205" s="41"/>
      <c r="JF205" s="41"/>
      <c r="JG205" s="41"/>
      <c r="JH205" s="41"/>
      <c r="JI205" s="41"/>
      <c r="JJ205" s="41"/>
      <c r="JK205" s="41"/>
      <c r="JL205" s="41"/>
      <c r="JM205" s="41"/>
      <c r="JN205" s="41"/>
      <c r="JO205" s="41"/>
      <c r="JP205" s="41"/>
      <c r="JQ205" s="41"/>
      <c r="JR205" s="41"/>
      <c r="JS205" s="41"/>
      <c r="JT205" s="41"/>
      <c r="JU205" s="41"/>
    </row>
    <row r="206" spans="1:281" ht="81.75" customHeight="1" x14ac:dyDescent="0.25">
      <c r="A206" s="682"/>
      <c r="B206" s="684"/>
      <c r="C206" s="684"/>
      <c r="D206" s="684"/>
      <c r="E206" s="684"/>
      <c r="F206" s="684"/>
      <c r="G206" s="684"/>
      <c r="H206" s="344" t="s">
        <v>956</v>
      </c>
      <c r="I206" s="344">
        <v>1</v>
      </c>
      <c r="J206" s="684"/>
      <c r="K206" s="684"/>
      <c r="L206" s="684"/>
      <c r="M206" s="698"/>
      <c r="N206" s="699"/>
      <c r="O206" s="699"/>
      <c r="P206" s="699"/>
      <c r="Q206" s="693"/>
      <c r="R206" s="675"/>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1"/>
      <c r="ET206" s="41"/>
      <c r="EU206" s="41"/>
      <c r="EV206" s="41"/>
      <c r="EW206" s="41"/>
      <c r="EX206" s="41"/>
      <c r="EY206" s="41"/>
      <c r="EZ206" s="41"/>
      <c r="FA206" s="41"/>
      <c r="FB206" s="41"/>
      <c r="FC206" s="41"/>
      <c r="FD206" s="41"/>
      <c r="FE206" s="41"/>
      <c r="FF206" s="41"/>
      <c r="FG206" s="41"/>
      <c r="FH206" s="41"/>
      <c r="FI206" s="41"/>
      <c r="FJ206" s="41"/>
      <c r="FK206" s="41"/>
      <c r="FL206" s="41"/>
      <c r="FM206" s="41"/>
      <c r="FN206" s="41"/>
      <c r="FO206" s="41"/>
      <c r="FP206" s="41"/>
      <c r="FQ206" s="41"/>
      <c r="FR206" s="41"/>
      <c r="FS206" s="41"/>
      <c r="FT206" s="41"/>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1"/>
      <c r="GR206" s="41"/>
      <c r="GS206" s="41"/>
      <c r="GT206" s="41"/>
      <c r="GU206" s="41"/>
      <c r="GV206" s="41"/>
      <c r="GW206" s="41"/>
      <c r="GX206" s="41"/>
      <c r="GY206" s="41"/>
      <c r="GZ206" s="41"/>
      <c r="HA206" s="41"/>
      <c r="HB206" s="41"/>
      <c r="HC206" s="41"/>
      <c r="HD206" s="41"/>
      <c r="HE206" s="41"/>
      <c r="HF206" s="41"/>
      <c r="HG206" s="41"/>
      <c r="HH206" s="41"/>
      <c r="HI206" s="41"/>
      <c r="HJ206" s="41"/>
      <c r="HK206" s="41"/>
      <c r="HL206" s="41"/>
      <c r="HM206" s="41"/>
      <c r="HN206" s="41"/>
      <c r="HO206" s="41"/>
      <c r="HP206" s="41"/>
      <c r="HQ206" s="41"/>
      <c r="HR206" s="41"/>
      <c r="HS206" s="41"/>
      <c r="HT206" s="41"/>
      <c r="HU206" s="41"/>
      <c r="HV206" s="41"/>
      <c r="HW206" s="41"/>
      <c r="HX206" s="41"/>
      <c r="HY206" s="41"/>
      <c r="HZ206" s="41"/>
      <c r="IA206" s="41"/>
      <c r="IB206" s="41"/>
      <c r="IC206" s="41"/>
      <c r="ID206" s="41"/>
      <c r="IE206" s="41"/>
      <c r="IF206" s="41"/>
      <c r="IG206" s="41"/>
      <c r="IH206" s="41"/>
      <c r="II206" s="41"/>
      <c r="IJ206" s="41"/>
      <c r="IK206" s="41"/>
      <c r="IL206" s="41"/>
      <c r="IM206" s="41"/>
      <c r="IN206" s="41"/>
      <c r="IO206" s="41"/>
      <c r="IP206" s="41"/>
      <c r="IQ206" s="41"/>
      <c r="IR206" s="41"/>
      <c r="IS206" s="41"/>
      <c r="IT206" s="41"/>
      <c r="IU206" s="41"/>
      <c r="IV206" s="41"/>
      <c r="IW206" s="41"/>
      <c r="IX206" s="41"/>
      <c r="IY206" s="41"/>
      <c r="IZ206" s="41"/>
      <c r="JA206" s="41"/>
      <c r="JB206" s="41"/>
      <c r="JC206" s="41"/>
      <c r="JD206" s="41"/>
      <c r="JE206" s="41"/>
      <c r="JF206" s="41"/>
      <c r="JG206" s="41"/>
      <c r="JH206" s="41"/>
      <c r="JI206" s="41"/>
      <c r="JJ206" s="41"/>
      <c r="JK206" s="41"/>
      <c r="JL206" s="41"/>
      <c r="JM206" s="41"/>
      <c r="JN206" s="41"/>
      <c r="JO206" s="41"/>
      <c r="JP206" s="41"/>
      <c r="JQ206" s="41"/>
      <c r="JR206" s="41"/>
      <c r="JS206" s="41"/>
      <c r="JT206" s="41"/>
      <c r="JU206" s="41"/>
    </row>
    <row r="207" spans="1:281" ht="24" x14ac:dyDescent="0.25">
      <c r="A207" s="709">
        <v>51</v>
      </c>
      <c r="B207" s="709" t="s">
        <v>70</v>
      </c>
      <c r="C207" s="709">
        <v>5</v>
      </c>
      <c r="D207" s="675">
        <v>4</v>
      </c>
      <c r="E207" s="675" t="s">
        <v>2669</v>
      </c>
      <c r="F207" s="679" t="s">
        <v>3424</v>
      </c>
      <c r="G207" s="679" t="s">
        <v>613</v>
      </c>
      <c r="H207" s="341" t="s">
        <v>813</v>
      </c>
      <c r="I207" s="342" t="s">
        <v>215</v>
      </c>
      <c r="J207" s="675" t="s">
        <v>2670</v>
      </c>
      <c r="K207" s="707"/>
      <c r="L207" s="707" t="s">
        <v>840</v>
      </c>
      <c r="M207" s="708"/>
      <c r="N207" s="688">
        <v>29300</v>
      </c>
      <c r="O207" s="713"/>
      <c r="P207" s="713">
        <v>26000</v>
      </c>
      <c r="Q207" s="678" t="s">
        <v>829</v>
      </c>
      <c r="R207" s="675" t="s">
        <v>830</v>
      </c>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c r="EL207" s="41"/>
      <c r="EM207" s="41"/>
      <c r="EN207" s="41"/>
      <c r="EO207" s="41"/>
      <c r="EP207" s="41"/>
      <c r="EQ207" s="41"/>
      <c r="ER207" s="41"/>
      <c r="ES207" s="41"/>
      <c r="ET207" s="41"/>
      <c r="EU207" s="41"/>
      <c r="EV207" s="41"/>
      <c r="EW207" s="41"/>
      <c r="EX207" s="41"/>
      <c r="EY207" s="41"/>
      <c r="EZ207" s="41"/>
      <c r="FA207" s="41"/>
      <c r="FB207" s="41"/>
      <c r="FC207" s="41"/>
      <c r="FD207" s="41"/>
      <c r="FE207" s="41"/>
      <c r="FF207" s="41"/>
      <c r="FG207" s="41"/>
      <c r="FH207" s="41"/>
      <c r="FI207" s="41"/>
      <c r="FJ207" s="41"/>
      <c r="FK207" s="41"/>
      <c r="FL207" s="41"/>
      <c r="FM207" s="41"/>
      <c r="FN207" s="41"/>
      <c r="FO207" s="41"/>
      <c r="FP207" s="41"/>
      <c r="FQ207" s="41"/>
      <c r="FR207" s="41"/>
      <c r="FS207" s="41"/>
      <c r="FT207" s="41"/>
      <c r="FU207" s="41"/>
      <c r="FV207" s="41"/>
      <c r="FW207" s="41"/>
      <c r="FX207" s="41"/>
      <c r="FY207" s="41"/>
      <c r="FZ207" s="41"/>
      <c r="GA207" s="41"/>
      <c r="GB207" s="41"/>
      <c r="GC207" s="41"/>
      <c r="GD207" s="41"/>
      <c r="GE207" s="41"/>
      <c r="GF207" s="41"/>
      <c r="GG207" s="41"/>
      <c r="GH207" s="41"/>
      <c r="GI207" s="41"/>
      <c r="GJ207" s="41"/>
      <c r="GK207" s="41"/>
      <c r="GL207" s="41"/>
      <c r="GM207" s="41"/>
      <c r="GN207" s="41"/>
      <c r="GO207" s="41"/>
      <c r="GP207" s="41"/>
      <c r="GQ207" s="41"/>
      <c r="GR207" s="41"/>
      <c r="GS207" s="41"/>
      <c r="GT207" s="41"/>
      <c r="GU207" s="41"/>
      <c r="GV207" s="41"/>
      <c r="GW207" s="41"/>
      <c r="GX207" s="41"/>
      <c r="GY207" s="41"/>
      <c r="GZ207" s="41"/>
      <c r="HA207" s="41"/>
      <c r="HB207" s="41"/>
      <c r="HC207" s="41"/>
      <c r="HD207" s="41"/>
      <c r="HE207" s="41"/>
      <c r="HF207" s="41"/>
      <c r="HG207" s="41"/>
      <c r="HH207" s="41"/>
      <c r="HI207" s="41"/>
      <c r="HJ207" s="41"/>
      <c r="HK207" s="41"/>
      <c r="HL207" s="41"/>
      <c r="HM207" s="41"/>
      <c r="HN207" s="41"/>
      <c r="HO207" s="41"/>
      <c r="HP207" s="41"/>
      <c r="HQ207" s="41"/>
      <c r="HR207" s="41"/>
      <c r="HS207" s="41"/>
      <c r="HT207" s="41"/>
      <c r="HU207" s="41"/>
      <c r="HV207" s="41"/>
      <c r="HW207" s="41"/>
      <c r="HX207" s="41"/>
      <c r="HY207" s="41"/>
      <c r="HZ207" s="41"/>
      <c r="IA207" s="41"/>
      <c r="IB207" s="41"/>
      <c r="IC207" s="41"/>
      <c r="ID207" s="41"/>
      <c r="IE207" s="41"/>
      <c r="IF207" s="41"/>
      <c r="IG207" s="41"/>
      <c r="IH207" s="41"/>
      <c r="II207" s="41"/>
      <c r="IJ207" s="41"/>
      <c r="IK207" s="41"/>
      <c r="IL207" s="41"/>
      <c r="IM207" s="41"/>
      <c r="IN207" s="41"/>
      <c r="IO207" s="41"/>
      <c r="IP207" s="41"/>
      <c r="IQ207" s="41"/>
      <c r="IR207" s="41"/>
      <c r="IS207" s="41"/>
      <c r="IT207" s="41"/>
      <c r="IU207" s="41"/>
      <c r="IV207" s="41"/>
      <c r="IW207" s="41"/>
      <c r="IX207" s="41"/>
      <c r="IY207" s="41"/>
      <c r="IZ207" s="41"/>
      <c r="JA207" s="41"/>
      <c r="JB207" s="41"/>
      <c r="JC207" s="41"/>
      <c r="JD207" s="41"/>
      <c r="JE207" s="41"/>
      <c r="JF207" s="41"/>
      <c r="JG207" s="41"/>
      <c r="JH207" s="41"/>
      <c r="JI207" s="41"/>
      <c r="JJ207" s="41"/>
      <c r="JK207" s="41"/>
      <c r="JL207" s="41"/>
      <c r="JM207" s="41"/>
      <c r="JN207" s="41"/>
      <c r="JO207" s="41"/>
      <c r="JP207" s="41"/>
      <c r="JQ207" s="41"/>
      <c r="JR207" s="41"/>
      <c r="JS207" s="41"/>
      <c r="JT207" s="41"/>
      <c r="JU207" s="41"/>
    </row>
    <row r="208" spans="1:281" x14ac:dyDescent="0.25">
      <c r="A208" s="709"/>
      <c r="B208" s="709"/>
      <c r="C208" s="709"/>
      <c r="D208" s="675"/>
      <c r="E208" s="675"/>
      <c r="F208" s="683"/>
      <c r="G208" s="683"/>
      <c r="H208" s="341" t="s">
        <v>818</v>
      </c>
      <c r="I208" s="342" t="s">
        <v>819</v>
      </c>
      <c r="J208" s="675"/>
      <c r="K208" s="707"/>
      <c r="L208" s="707"/>
      <c r="M208" s="708"/>
      <c r="N208" s="689"/>
      <c r="O208" s="713"/>
      <c r="P208" s="713"/>
      <c r="Q208" s="678"/>
      <c r="R208" s="675"/>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c r="CH208" s="41"/>
      <c r="CI208" s="41"/>
      <c r="CJ208" s="41"/>
      <c r="CK208" s="41"/>
      <c r="CL208" s="41"/>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c r="DU208" s="41"/>
      <c r="DV208" s="41"/>
      <c r="DW208" s="41"/>
      <c r="DX208" s="41"/>
      <c r="DY208" s="41"/>
      <c r="DZ208" s="41"/>
      <c r="EA208" s="41"/>
      <c r="EB208" s="41"/>
      <c r="EC208" s="41"/>
      <c r="ED208" s="41"/>
      <c r="EE208" s="41"/>
      <c r="EF208" s="41"/>
      <c r="EG208" s="41"/>
      <c r="EH208" s="41"/>
      <c r="EI208" s="41"/>
      <c r="EJ208" s="41"/>
      <c r="EK208" s="41"/>
      <c r="EL208" s="41"/>
      <c r="EM208" s="41"/>
      <c r="EN208" s="41"/>
      <c r="EO208" s="41"/>
      <c r="EP208" s="41"/>
      <c r="EQ208" s="41"/>
      <c r="ER208" s="41"/>
      <c r="ES208" s="41"/>
      <c r="ET208" s="41"/>
      <c r="EU208" s="41"/>
      <c r="EV208" s="41"/>
      <c r="EW208" s="41"/>
      <c r="EX208" s="41"/>
      <c r="EY208" s="41"/>
      <c r="EZ208" s="41"/>
      <c r="FA208" s="41"/>
      <c r="FB208" s="41"/>
      <c r="FC208" s="41"/>
      <c r="FD208" s="41"/>
      <c r="FE208" s="41"/>
      <c r="FF208" s="41"/>
      <c r="FG208" s="41"/>
      <c r="FH208" s="41"/>
      <c r="FI208" s="41"/>
      <c r="FJ208" s="41"/>
      <c r="FK208" s="41"/>
      <c r="FL208" s="41"/>
      <c r="FM208" s="41"/>
      <c r="FN208" s="41"/>
      <c r="FO208" s="41"/>
      <c r="FP208" s="41"/>
      <c r="FQ208" s="41"/>
      <c r="FR208" s="41"/>
      <c r="FS208" s="41"/>
      <c r="FT208" s="41"/>
      <c r="FU208" s="41"/>
      <c r="FV208" s="41"/>
      <c r="FW208" s="41"/>
      <c r="FX208" s="41"/>
      <c r="FY208" s="41"/>
      <c r="FZ208" s="41"/>
      <c r="GA208" s="41"/>
      <c r="GB208" s="41"/>
      <c r="GC208" s="41"/>
      <c r="GD208" s="41"/>
      <c r="GE208" s="41"/>
      <c r="GF208" s="41"/>
      <c r="GG208" s="41"/>
      <c r="GH208" s="41"/>
      <c r="GI208" s="41"/>
      <c r="GJ208" s="41"/>
      <c r="GK208" s="41"/>
      <c r="GL208" s="41"/>
      <c r="GM208" s="41"/>
      <c r="GN208" s="41"/>
      <c r="GO208" s="41"/>
      <c r="GP208" s="41"/>
      <c r="GQ208" s="41"/>
      <c r="GR208" s="41"/>
      <c r="GS208" s="41"/>
      <c r="GT208" s="41"/>
      <c r="GU208" s="41"/>
      <c r="GV208" s="41"/>
      <c r="GW208" s="41"/>
      <c r="GX208" s="41"/>
      <c r="GY208" s="41"/>
      <c r="GZ208" s="41"/>
      <c r="HA208" s="41"/>
      <c r="HB208" s="41"/>
      <c r="HC208" s="41"/>
      <c r="HD208" s="41"/>
      <c r="HE208" s="41"/>
      <c r="HF208" s="41"/>
      <c r="HG208" s="41"/>
      <c r="HH208" s="41"/>
      <c r="HI208" s="41"/>
      <c r="HJ208" s="41"/>
      <c r="HK208" s="41"/>
      <c r="HL208" s="41"/>
      <c r="HM208" s="41"/>
      <c r="HN208" s="41"/>
      <c r="HO208" s="41"/>
      <c r="HP208" s="41"/>
      <c r="HQ208" s="41"/>
      <c r="HR208" s="41"/>
      <c r="HS208" s="41"/>
      <c r="HT208" s="41"/>
      <c r="HU208" s="41"/>
      <c r="HV208" s="41"/>
      <c r="HW208" s="41"/>
      <c r="HX208" s="41"/>
      <c r="HY208" s="41"/>
      <c r="HZ208" s="41"/>
      <c r="IA208" s="41"/>
      <c r="IB208" s="41"/>
      <c r="IC208" s="41"/>
      <c r="ID208" s="41"/>
      <c r="IE208" s="41"/>
      <c r="IF208" s="41"/>
      <c r="IG208" s="41"/>
      <c r="IH208" s="41"/>
      <c r="II208" s="41"/>
      <c r="IJ208" s="41"/>
      <c r="IK208" s="41"/>
      <c r="IL208" s="41"/>
      <c r="IM208" s="41"/>
      <c r="IN208" s="41"/>
      <c r="IO208" s="41"/>
      <c r="IP208" s="41"/>
      <c r="IQ208" s="41"/>
      <c r="IR208" s="41"/>
      <c r="IS208" s="41"/>
      <c r="IT208" s="41"/>
      <c r="IU208" s="41"/>
      <c r="IV208" s="41"/>
      <c r="IW208" s="41"/>
      <c r="IX208" s="41"/>
      <c r="IY208" s="41"/>
      <c r="IZ208" s="41"/>
      <c r="JA208" s="41"/>
      <c r="JB208" s="41"/>
      <c r="JC208" s="41"/>
      <c r="JD208" s="41"/>
      <c r="JE208" s="41"/>
      <c r="JF208" s="41"/>
      <c r="JG208" s="41"/>
      <c r="JH208" s="41"/>
      <c r="JI208" s="41"/>
      <c r="JJ208" s="41"/>
      <c r="JK208" s="41"/>
      <c r="JL208" s="41"/>
      <c r="JM208" s="41"/>
      <c r="JN208" s="41"/>
      <c r="JO208" s="41"/>
      <c r="JP208" s="41"/>
      <c r="JQ208" s="41"/>
      <c r="JR208" s="41"/>
      <c r="JS208" s="41"/>
      <c r="JT208" s="41"/>
      <c r="JU208" s="41"/>
    </row>
    <row r="209" spans="1:281" ht="24" x14ac:dyDescent="0.25">
      <c r="A209" s="709"/>
      <c r="B209" s="709"/>
      <c r="C209" s="709"/>
      <c r="D209" s="675"/>
      <c r="E209" s="675"/>
      <c r="F209" s="683"/>
      <c r="G209" s="683"/>
      <c r="H209" s="341" t="s">
        <v>820</v>
      </c>
      <c r="I209" s="342" t="s">
        <v>850</v>
      </c>
      <c r="J209" s="675"/>
      <c r="K209" s="707"/>
      <c r="L209" s="707"/>
      <c r="M209" s="708"/>
      <c r="N209" s="689"/>
      <c r="O209" s="713"/>
      <c r="P209" s="713"/>
      <c r="Q209" s="678"/>
      <c r="R209" s="675"/>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41"/>
      <c r="DP209" s="41"/>
      <c r="DQ209" s="41"/>
      <c r="DR209" s="41"/>
      <c r="DS209" s="41"/>
      <c r="DT209" s="41"/>
      <c r="DU209" s="41"/>
      <c r="DV209" s="41"/>
      <c r="DW209" s="41"/>
      <c r="DX209" s="41"/>
      <c r="DY209" s="41"/>
      <c r="DZ209" s="41"/>
      <c r="EA209" s="41"/>
      <c r="EB209" s="41"/>
      <c r="EC209" s="41"/>
      <c r="ED209" s="41"/>
      <c r="EE209" s="41"/>
      <c r="EF209" s="41"/>
      <c r="EG209" s="41"/>
      <c r="EH209" s="41"/>
      <c r="EI209" s="41"/>
      <c r="EJ209" s="41"/>
      <c r="EK209" s="41"/>
      <c r="EL209" s="41"/>
      <c r="EM209" s="41"/>
      <c r="EN209" s="41"/>
      <c r="EO209" s="41"/>
      <c r="EP209" s="41"/>
      <c r="EQ209" s="41"/>
      <c r="ER209" s="41"/>
      <c r="ES209" s="41"/>
      <c r="ET209" s="41"/>
      <c r="EU209" s="41"/>
      <c r="EV209" s="41"/>
      <c r="EW209" s="41"/>
      <c r="EX209" s="41"/>
      <c r="EY209" s="41"/>
      <c r="EZ209" s="41"/>
      <c r="FA209" s="41"/>
      <c r="FB209" s="41"/>
      <c r="FC209" s="41"/>
      <c r="FD209" s="41"/>
      <c r="FE209" s="41"/>
      <c r="FF209" s="41"/>
      <c r="FG209" s="41"/>
      <c r="FH209" s="41"/>
      <c r="FI209" s="41"/>
      <c r="FJ209" s="41"/>
      <c r="FK209" s="41"/>
      <c r="FL209" s="41"/>
      <c r="FM209" s="41"/>
      <c r="FN209" s="41"/>
      <c r="FO209" s="41"/>
      <c r="FP209" s="41"/>
      <c r="FQ209" s="41"/>
      <c r="FR209" s="41"/>
      <c r="FS209" s="41"/>
      <c r="FT209" s="41"/>
      <c r="FU209" s="41"/>
      <c r="FV209" s="41"/>
      <c r="FW209" s="41"/>
      <c r="FX209" s="41"/>
      <c r="FY209" s="41"/>
      <c r="FZ209" s="41"/>
      <c r="GA209" s="41"/>
      <c r="GB209" s="41"/>
      <c r="GC209" s="41"/>
      <c r="GD209" s="41"/>
      <c r="GE209" s="41"/>
      <c r="GF209" s="41"/>
      <c r="GG209" s="41"/>
      <c r="GH209" s="41"/>
      <c r="GI209" s="41"/>
      <c r="GJ209" s="41"/>
      <c r="GK209" s="41"/>
      <c r="GL209" s="41"/>
      <c r="GM209" s="41"/>
      <c r="GN209" s="41"/>
      <c r="GO209" s="41"/>
      <c r="GP209" s="41"/>
      <c r="GQ209" s="41"/>
      <c r="GR209" s="41"/>
      <c r="GS209" s="41"/>
      <c r="GT209" s="41"/>
      <c r="GU209" s="41"/>
      <c r="GV209" s="41"/>
      <c r="GW209" s="41"/>
      <c r="GX209" s="41"/>
      <c r="GY209" s="41"/>
      <c r="GZ209" s="41"/>
      <c r="HA209" s="41"/>
      <c r="HB209" s="41"/>
      <c r="HC209" s="41"/>
      <c r="HD209" s="41"/>
      <c r="HE209" s="41"/>
      <c r="HF209" s="41"/>
      <c r="HG209" s="41"/>
      <c r="HH209" s="41"/>
      <c r="HI209" s="41"/>
      <c r="HJ209" s="41"/>
      <c r="HK209" s="41"/>
      <c r="HL209" s="41"/>
      <c r="HM209" s="41"/>
      <c r="HN209" s="41"/>
      <c r="HO209" s="41"/>
      <c r="HP209" s="41"/>
      <c r="HQ209" s="41"/>
      <c r="HR209" s="41"/>
      <c r="HS209" s="41"/>
      <c r="HT209" s="41"/>
      <c r="HU209" s="41"/>
      <c r="HV209" s="41"/>
      <c r="HW209" s="41"/>
      <c r="HX209" s="41"/>
      <c r="HY209" s="41"/>
      <c r="HZ209" s="41"/>
      <c r="IA209" s="41"/>
      <c r="IB209" s="41"/>
      <c r="IC209" s="41"/>
      <c r="ID209" s="41"/>
      <c r="IE209" s="41"/>
      <c r="IF209" s="41"/>
      <c r="IG209" s="41"/>
      <c r="IH209" s="41"/>
      <c r="II209" s="41"/>
      <c r="IJ209" s="41"/>
      <c r="IK209" s="41"/>
      <c r="IL209" s="41"/>
      <c r="IM209" s="41"/>
      <c r="IN209" s="41"/>
      <c r="IO209" s="41"/>
      <c r="IP209" s="41"/>
      <c r="IQ209" s="41"/>
      <c r="IR209" s="41"/>
      <c r="IS209" s="41"/>
      <c r="IT209" s="41"/>
      <c r="IU209" s="41"/>
      <c r="IV209" s="41"/>
      <c r="IW209" s="41"/>
      <c r="IX209" s="41"/>
      <c r="IY209" s="41"/>
      <c r="IZ209" s="41"/>
      <c r="JA209" s="41"/>
      <c r="JB209" s="41"/>
      <c r="JC209" s="41"/>
      <c r="JD209" s="41"/>
      <c r="JE209" s="41"/>
      <c r="JF209" s="41"/>
      <c r="JG209" s="41"/>
      <c r="JH209" s="41"/>
      <c r="JI209" s="41"/>
      <c r="JJ209" s="41"/>
      <c r="JK209" s="41"/>
      <c r="JL209" s="41"/>
      <c r="JM209" s="41"/>
      <c r="JN209" s="41"/>
      <c r="JO209" s="41"/>
      <c r="JP209" s="41"/>
      <c r="JQ209" s="41"/>
      <c r="JR209" s="41"/>
      <c r="JS209" s="41"/>
      <c r="JT209" s="41"/>
      <c r="JU209" s="41"/>
    </row>
    <row r="210" spans="1:281" x14ac:dyDescent="0.25">
      <c r="A210" s="709"/>
      <c r="B210" s="712"/>
      <c r="C210" s="712"/>
      <c r="D210" s="712"/>
      <c r="E210" s="712"/>
      <c r="F210" s="684"/>
      <c r="G210" s="684"/>
      <c r="H210" s="341" t="s">
        <v>833</v>
      </c>
      <c r="I210" s="343">
        <v>1</v>
      </c>
      <c r="J210" s="675"/>
      <c r="K210" s="675"/>
      <c r="L210" s="675"/>
      <c r="M210" s="708"/>
      <c r="N210" s="690"/>
      <c r="O210" s="713"/>
      <c r="P210" s="713"/>
      <c r="Q210" s="678"/>
      <c r="R210" s="675"/>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41"/>
      <c r="EK210" s="41"/>
      <c r="EL210" s="41"/>
      <c r="EM210" s="41"/>
      <c r="EN210" s="41"/>
      <c r="EO210" s="41"/>
      <c r="EP210" s="41"/>
      <c r="EQ210" s="41"/>
      <c r="ER210" s="41"/>
      <c r="ES210" s="41"/>
      <c r="ET210" s="41"/>
      <c r="EU210" s="41"/>
      <c r="EV210" s="41"/>
      <c r="EW210" s="41"/>
      <c r="EX210" s="41"/>
      <c r="EY210" s="41"/>
      <c r="EZ210" s="41"/>
      <c r="FA210" s="41"/>
      <c r="FB210" s="41"/>
      <c r="FC210" s="41"/>
      <c r="FD210" s="41"/>
      <c r="FE210" s="41"/>
      <c r="FF210" s="41"/>
      <c r="FG210" s="41"/>
      <c r="FH210" s="41"/>
      <c r="FI210" s="41"/>
      <c r="FJ210" s="41"/>
      <c r="FK210" s="41"/>
      <c r="FL210" s="41"/>
      <c r="FM210" s="41"/>
      <c r="FN210" s="41"/>
      <c r="FO210" s="41"/>
      <c r="FP210" s="41"/>
      <c r="FQ210" s="41"/>
      <c r="FR210" s="41"/>
      <c r="FS210" s="41"/>
      <c r="FT210" s="41"/>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1"/>
      <c r="GR210" s="41"/>
      <c r="GS210" s="41"/>
      <c r="GT210" s="41"/>
      <c r="GU210" s="41"/>
      <c r="GV210" s="41"/>
      <c r="GW210" s="41"/>
      <c r="GX210" s="41"/>
      <c r="GY210" s="41"/>
      <c r="GZ210" s="41"/>
      <c r="HA210" s="41"/>
      <c r="HB210" s="41"/>
      <c r="HC210" s="41"/>
      <c r="HD210" s="41"/>
      <c r="HE210" s="41"/>
      <c r="HF210" s="41"/>
      <c r="HG210" s="41"/>
      <c r="HH210" s="41"/>
      <c r="HI210" s="41"/>
      <c r="HJ210" s="41"/>
      <c r="HK210" s="41"/>
      <c r="HL210" s="41"/>
      <c r="HM210" s="41"/>
      <c r="HN210" s="41"/>
      <c r="HO210" s="41"/>
      <c r="HP210" s="41"/>
      <c r="HQ210" s="41"/>
      <c r="HR210" s="41"/>
      <c r="HS210" s="41"/>
      <c r="HT210" s="41"/>
      <c r="HU210" s="41"/>
      <c r="HV210" s="41"/>
      <c r="HW210" s="41"/>
      <c r="HX210" s="41"/>
      <c r="HY210" s="41"/>
      <c r="HZ210" s="41"/>
      <c r="IA210" s="41"/>
      <c r="IB210" s="41"/>
      <c r="IC210" s="41"/>
      <c r="ID210" s="41"/>
      <c r="IE210" s="41"/>
      <c r="IF210" s="41"/>
      <c r="IG210" s="41"/>
      <c r="IH210" s="41"/>
      <c r="II210" s="41"/>
      <c r="IJ210" s="41"/>
      <c r="IK210" s="41"/>
      <c r="IL210" s="41"/>
      <c r="IM210" s="41"/>
      <c r="IN210" s="41"/>
      <c r="IO210" s="41"/>
      <c r="IP210" s="41"/>
      <c r="IQ210" s="41"/>
      <c r="IR210" s="41"/>
      <c r="IS210" s="41"/>
      <c r="IT210" s="41"/>
      <c r="IU210" s="41"/>
      <c r="IV210" s="41"/>
      <c r="IW210" s="41"/>
      <c r="IX210" s="41"/>
      <c r="IY210" s="41"/>
      <c r="IZ210" s="41"/>
      <c r="JA210" s="41"/>
      <c r="JB210" s="41"/>
      <c r="JC210" s="41"/>
      <c r="JD210" s="41"/>
      <c r="JE210" s="41"/>
      <c r="JF210" s="41"/>
      <c r="JG210" s="41"/>
      <c r="JH210" s="41"/>
      <c r="JI210" s="41"/>
      <c r="JJ210" s="41"/>
      <c r="JK210" s="41"/>
      <c r="JL210" s="41"/>
      <c r="JM210" s="41"/>
      <c r="JN210" s="41"/>
      <c r="JO210" s="41"/>
      <c r="JP210" s="41"/>
      <c r="JQ210" s="41"/>
      <c r="JR210" s="41"/>
      <c r="JS210" s="41"/>
      <c r="JT210" s="41"/>
      <c r="JU210" s="41"/>
    </row>
    <row r="211" spans="1:281" ht="36" x14ac:dyDescent="0.25">
      <c r="A211" s="679">
        <v>52</v>
      </c>
      <c r="B211" s="679" t="s">
        <v>59</v>
      </c>
      <c r="C211" s="679">
        <v>1</v>
      </c>
      <c r="D211" s="679">
        <v>6</v>
      </c>
      <c r="E211" s="679" t="s">
        <v>2671</v>
      </c>
      <c r="F211" s="679" t="s">
        <v>3425</v>
      </c>
      <c r="G211" s="344" t="s">
        <v>2234</v>
      </c>
      <c r="H211" s="344" t="s">
        <v>2672</v>
      </c>
      <c r="I211" s="344">
        <v>3</v>
      </c>
      <c r="J211" s="679" t="s">
        <v>3426</v>
      </c>
      <c r="K211" s="679"/>
      <c r="L211" s="679" t="s">
        <v>38</v>
      </c>
      <c r="M211" s="694"/>
      <c r="N211" s="696">
        <v>35016</v>
      </c>
      <c r="O211" s="696"/>
      <c r="P211" s="696">
        <v>29640</v>
      </c>
      <c r="Q211" s="679" t="s">
        <v>2673</v>
      </c>
      <c r="R211" s="679" t="s">
        <v>2674</v>
      </c>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41"/>
      <c r="EK211" s="41"/>
      <c r="EL211" s="41"/>
      <c r="EM211" s="41"/>
      <c r="EN211" s="41"/>
      <c r="EO211" s="41"/>
      <c r="EP211" s="41"/>
      <c r="EQ211" s="41"/>
      <c r="ER211" s="41"/>
      <c r="ES211" s="41"/>
      <c r="ET211" s="41"/>
      <c r="EU211" s="41"/>
      <c r="EV211" s="41"/>
      <c r="EW211" s="41"/>
      <c r="EX211" s="41"/>
      <c r="EY211" s="41"/>
      <c r="EZ211" s="41"/>
      <c r="FA211" s="41"/>
      <c r="FB211" s="41"/>
      <c r="FC211" s="41"/>
      <c r="FD211" s="41"/>
      <c r="FE211" s="41"/>
      <c r="FF211" s="41"/>
      <c r="FG211" s="41"/>
      <c r="FH211" s="41"/>
      <c r="FI211" s="41"/>
      <c r="FJ211" s="41"/>
      <c r="FK211" s="41"/>
      <c r="FL211" s="41"/>
      <c r="FM211" s="41"/>
      <c r="FN211" s="41"/>
      <c r="FO211" s="41"/>
      <c r="FP211" s="41"/>
      <c r="FQ211" s="41"/>
      <c r="FR211" s="41"/>
      <c r="FS211" s="41"/>
      <c r="FT211" s="41"/>
      <c r="FU211" s="41"/>
      <c r="FV211" s="41"/>
      <c r="FW211" s="41"/>
      <c r="FX211" s="41"/>
      <c r="FY211" s="41"/>
      <c r="FZ211" s="41"/>
      <c r="GA211" s="41"/>
      <c r="GB211" s="41"/>
      <c r="GC211" s="41"/>
      <c r="GD211" s="41"/>
      <c r="GE211" s="41"/>
      <c r="GF211" s="41"/>
      <c r="GG211" s="41"/>
      <c r="GH211" s="41"/>
      <c r="GI211" s="41"/>
      <c r="GJ211" s="41"/>
      <c r="GK211" s="41"/>
      <c r="GL211" s="41"/>
      <c r="GM211" s="41"/>
      <c r="GN211" s="41"/>
      <c r="GO211" s="41"/>
      <c r="GP211" s="41"/>
      <c r="GQ211" s="41"/>
      <c r="GR211" s="41"/>
      <c r="GS211" s="41"/>
      <c r="GT211" s="41"/>
      <c r="GU211" s="41"/>
      <c r="GV211" s="41"/>
      <c r="GW211" s="41"/>
      <c r="GX211" s="41"/>
      <c r="GY211" s="41"/>
      <c r="GZ211" s="41"/>
      <c r="HA211" s="41"/>
      <c r="HB211" s="41"/>
      <c r="HC211" s="41"/>
      <c r="HD211" s="41"/>
      <c r="HE211" s="41"/>
      <c r="HF211" s="41"/>
      <c r="HG211" s="41"/>
      <c r="HH211" s="41"/>
      <c r="HI211" s="41"/>
      <c r="HJ211" s="41"/>
      <c r="HK211" s="41"/>
      <c r="HL211" s="41"/>
      <c r="HM211" s="41"/>
      <c r="HN211" s="41"/>
      <c r="HO211" s="41"/>
      <c r="HP211" s="41"/>
      <c r="HQ211" s="41"/>
      <c r="HR211" s="41"/>
      <c r="HS211" s="41"/>
      <c r="HT211" s="41"/>
      <c r="HU211" s="41"/>
      <c r="HV211" s="41"/>
      <c r="HW211" s="41"/>
      <c r="HX211" s="41"/>
      <c r="HY211" s="41"/>
      <c r="HZ211" s="41"/>
      <c r="IA211" s="41"/>
      <c r="IB211" s="41"/>
      <c r="IC211" s="41"/>
      <c r="ID211" s="41"/>
      <c r="IE211" s="41"/>
      <c r="IF211" s="41"/>
      <c r="IG211" s="41"/>
      <c r="IH211" s="41"/>
      <c r="II211" s="41"/>
      <c r="IJ211" s="41"/>
      <c r="IK211" s="41"/>
      <c r="IL211" s="41"/>
      <c r="IM211" s="41"/>
      <c r="IN211" s="41"/>
      <c r="IO211" s="41"/>
      <c r="IP211" s="41"/>
      <c r="IQ211" s="41"/>
      <c r="IR211" s="41"/>
      <c r="IS211" s="41"/>
      <c r="IT211" s="41"/>
      <c r="IU211" s="41"/>
      <c r="IV211" s="41"/>
      <c r="IW211" s="41"/>
      <c r="IX211" s="41"/>
      <c r="IY211" s="41"/>
      <c r="IZ211" s="41"/>
      <c r="JA211" s="41"/>
      <c r="JB211" s="41"/>
      <c r="JC211" s="41"/>
      <c r="JD211" s="41"/>
      <c r="JE211" s="41"/>
      <c r="JF211" s="41"/>
      <c r="JG211" s="41"/>
      <c r="JH211" s="41"/>
      <c r="JI211" s="41"/>
      <c r="JJ211" s="41"/>
      <c r="JK211" s="41"/>
      <c r="JL211" s="41"/>
      <c r="JM211" s="41"/>
      <c r="JN211" s="41"/>
      <c r="JO211" s="41"/>
      <c r="JP211" s="41"/>
      <c r="JQ211" s="41"/>
      <c r="JR211" s="41"/>
      <c r="JS211" s="41"/>
      <c r="JT211" s="41"/>
      <c r="JU211" s="41"/>
    </row>
    <row r="212" spans="1:281" ht="36" x14ac:dyDescent="0.25">
      <c r="A212" s="683"/>
      <c r="B212" s="683"/>
      <c r="C212" s="683"/>
      <c r="D212" s="683"/>
      <c r="E212" s="683"/>
      <c r="F212" s="683"/>
      <c r="G212" s="675" t="s">
        <v>899</v>
      </c>
      <c r="H212" s="341" t="s">
        <v>900</v>
      </c>
      <c r="I212" s="342" t="s">
        <v>374</v>
      </c>
      <c r="J212" s="683"/>
      <c r="K212" s="683"/>
      <c r="L212" s="683"/>
      <c r="M212" s="695"/>
      <c r="N212" s="697"/>
      <c r="O212" s="697"/>
      <c r="P212" s="697"/>
      <c r="Q212" s="683"/>
      <c r="R212" s="683"/>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41"/>
      <c r="DZ212" s="41"/>
      <c r="EA212" s="41"/>
      <c r="EB212" s="41"/>
      <c r="EC212" s="41"/>
      <c r="ED212" s="41"/>
      <c r="EE212" s="41"/>
      <c r="EF212" s="41"/>
      <c r="EG212" s="41"/>
      <c r="EH212" s="41"/>
      <c r="EI212" s="41"/>
      <c r="EJ212" s="41"/>
      <c r="EK212" s="41"/>
      <c r="EL212" s="41"/>
      <c r="EM212" s="41"/>
      <c r="EN212" s="41"/>
      <c r="EO212" s="41"/>
      <c r="EP212" s="41"/>
      <c r="EQ212" s="41"/>
      <c r="ER212" s="41"/>
      <c r="ES212" s="41"/>
      <c r="ET212" s="41"/>
      <c r="EU212" s="41"/>
      <c r="EV212" s="41"/>
      <c r="EW212" s="41"/>
      <c r="EX212" s="41"/>
      <c r="EY212" s="41"/>
      <c r="EZ212" s="41"/>
      <c r="FA212" s="41"/>
      <c r="FB212" s="41"/>
      <c r="FC212" s="41"/>
      <c r="FD212" s="41"/>
      <c r="FE212" s="41"/>
      <c r="FF212" s="41"/>
      <c r="FG212" s="41"/>
      <c r="FH212" s="41"/>
      <c r="FI212" s="41"/>
      <c r="FJ212" s="41"/>
      <c r="FK212" s="41"/>
      <c r="FL212" s="41"/>
      <c r="FM212" s="41"/>
      <c r="FN212" s="41"/>
      <c r="FO212" s="41"/>
      <c r="FP212" s="41"/>
      <c r="FQ212" s="41"/>
      <c r="FR212" s="41"/>
      <c r="FS212" s="41"/>
      <c r="FT212" s="41"/>
      <c r="FU212" s="41"/>
      <c r="FV212" s="41"/>
      <c r="FW212" s="41"/>
      <c r="FX212" s="41"/>
      <c r="FY212" s="41"/>
      <c r="FZ212" s="41"/>
      <c r="GA212" s="41"/>
      <c r="GB212" s="41"/>
      <c r="GC212" s="41"/>
      <c r="GD212" s="41"/>
      <c r="GE212" s="41"/>
      <c r="GF212" s="41"/>
      <c r="GG212" s="41"/>
      <c r="GH212" s="41"/>
      <c r="GI212" s="41"/>
      <c r="GJ212" s="41"/>
      <c r="GK212" s="41"/>
      <c r="GL212" s="41"/>
      <c r="GM212" s="41"/>
      <c r="GN212" s="41"/>
      <c r="GO212" s="41"/>
      <c r="GP212" s="41"/>
      <c r="GQ212" s="41"/>
      <c r="GR212" s="41"/>
      <c r="GS212" s="41"/>
      <c r="GT212" s="41"/>
      <c r="GU212" s="41"/>
      <c r="GV212" s="41"/>
      <c r="GW212" s="41"/>
      <c r="GX212" s="41"/>
      <c r="GY212" s="41"/>
      <c r="GZ212" s="41"/>
      <c r="HA212" s="41"/>
      <c r="HB212" s="41"/>
      <c r="HC212" s="41"/>
      <c r="HD212" s="41"/>
      <c r="HE212" s="41"/>
      <c r="HF212" s="41"/>
      <c r="HG212" s="41"/>
      <c r="HH212" s="41"/>
      <c r="HI212" s="41"/>
      <c r="HJ212" s="41"/>
      <c r="HK212" s="41"/>
      <c r="HL212" s="41"/>
      <c r="HM212" s="41"/>
      <c r="HN212" s="41"/>
      <c r="HO212" s="41"/>
      <c r="HP212" s="41"/>
      <c r="HQ212" s="41"/>
      <c r="HR212" s="41"/>
      <c r="HS212" s="41"/>
      <c r="HT212" s="41"/>
      <c r="HU212" s="41"/>
      <c r="HV212" s="41"/>
      <c r="HW212" s="41"/>
      <c r="HX212" s="41"/>
      <c r="HY212" s="41"/>
      <c r="HZ212" s="41"/>
      <c r="IA212" s="41"/>
      <c r="IB212" s="41"/>
      <c r="IC212" s="41"/>
      <c r="ID212" s="41"/>
      <c r="IE212" s="41"/>
      <c r="IF212" s="41"/>
      <c r="IG212" s="41"/>
      <c r="IH212" s="41"/>
      <c r="II212" s="41"/>
      <c r="IJ212" s="41"/>
      <c r="IK212" s="41"/>
      <c r="IL212" s="41"/>
      <c r="IM212" s="41"/>
      <c r="IN212" s="41"/>
      <c r="IO212" s="41"/>
      <c r="IP212" s="41"/>
      <c r="IQ212" s="41"/>
      <c r="IR212" s="41"/>
      <c r="IS212" s="41"/>
      <c r="IT212" s="41"/>
      <c r="IU212" s="41"/>
      <c r="IV212" s="41"/>
      <c r="IW212" s="41"/>
      <c r="IX212" s="41"/>
      <c r="IY212" s="41"/>
      <c r="IZ212" s="41"/>
      <c r="JA212" s="41"/>
      <c r="JB212" s="41"/>
      <c r="JC212" s="41"/>
      <c r="JD212" s="41"/>
      <c r="JE212" s="41"/>
      <c r="JF212" s="41"/>
      <c r="JG212" s="41"/>
      <c r="JH212" s="41"/>
      <c r="JI212" s="41"/>
      <c r="JJ212" s="41"/>
      <c r="JK212" s="41"/>
      <c r="JL212" s="41"/>
      <c r="JM212" s="41"/>
      <c r="JN212" s="41"/>
      <c r="JO212" s="41"/>
      <c r="JP212" s="41"/>
      <c r="JQ212" s="41"/>
      <c r="JR212" s="41"/>
      <c r="JS212" s="41"/>
      <c r="JT212" s="41"/>
      <c r="JU212" s="41"/>
    </row>
    <row r="213" spans="1:281" ht="48" x14ac:dyDescent="0.25">
      <c r="A213" s="683"/>
      <c r="B213" s="683"/>
      <c r="C213" s="683"/>
      <c r="D213" s="683"/>
      <c r="E213" s="683"/>
      <c r="F213" s="683"/>
      <c r="G213" s="675"/>
      <c r="H213" s="341" t="s">
        <v>901</v>
      </c>
      <c r="I213" s="342" t="s">
        <v>2675</v>
      </c>
      <c r="J213" s="683"/>
      <c r="K213" s="683"/>
      <c r="L213" s="683"/>
      <c r="M213" s="695"/>
      <c r="N213" s="697"/>
      <c r="O213" s="697"/>
      <c r="P213" s="697"/>
      <c r="Q213" s="683"/>
      <c r="R213" s="683"/>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41"/>
      <c r="DZ213" s="41"/>
      <c r="EA213" s="41"/>
      <c r="EB213" s="41"/>
      <c r="EC213" s="41"/>
      <c r="ED213" s="41"/>
      <c r="EE213" s="41"/>
      <c r="EF213" s="41"/>
      <c r="EG213" s="41"/>
      <c r="EH213" s="41"/>
      <c r="EI213" s="41"/>
      <c r="EJ213" s="41"/>
      <c r="EK213" s="41"/>
      <c r="EL213" s="41"/>
      <c r="EM213" s="41"/>
      <c r="EN213" s="41"/>
      <c r="EO213" s="41"/>
      <c r="EP213" s="41"/>
      <c r="EQ213" s="41"/>
      <c r="ER213" s="41"/>
      <c r="ES213" s="41"/>
      <c r="ET213" s="41"/>
      <c r="EU213" s="41"/>
      <c r="EV213" s="41"/>
      <c r="EW213" s="41"/>
      <c r="EX213" s="41"/>
      <c r="EY213" s="41"/>
      <c r="EZ213" s="41"/>
      <c r="FA213" s="41"/>
      <c r="FB213" s="41"/>
      <c r="FC213" s="41"/>
      <c r="FD213" s="41"/>
      <c r="FE213" s="41"/>
      <c r="FF213" s="41"/>
      <c r="FG213" s="41"/>
      <c r="FH213" s="41"/>
      <c r="FI213" s="41"/>
      <c r="FJ213" s="41"/>
      <c r="FK213" s="41"/>
      <c r="FL213" s="41"/>
      <c r="FM213" s="41"/>
      <c r="FN213" s="41"/>
      <c r="FO213" s="41"/>
      <c r="FP213" s="41"/>
      <c r="FQ213" s="41"/>
      <c r="FR213" s="41"/>
      <c r="FS213" s="41"/>
      <c r="FT213" s="41"/>
      <c r="FU213" s="41"/>
      <c r="FV213" s="41"/>
      <c r="FW213" s="41"/>
      <c r="FX213" s="41"/>
      <c r="FY213" s="41"/>
      <c r="FZ213" s="41"/>
      <c r="GA213" s="41"/>
      <c r="GB213" s="41"/>
      <c r="GC213" s="41"/>
      <c r="GD213" s="41"/>
      <c r="GE213" s="41"/>
      <c r="GF213" s="41"/>
      <c r="GG213" s="41"/>
      <c r="GH213" s="41"/>
      <c r="GI213" s="41"/>
      <c r="GJ213" s="41"/>
      <c r="GK213" s="41"/>
      <c r="GL213" s="41"/>
      <c r="GM213" s="41"/>
      <c r="GN213" s="41"/>
      <c r="GO213" s="41"/>
      <c r="GP213" s="41"/>
      <c r="GQ213" s="41"/>
      <c r="GR213" s="41"/>
      <c r="GS213" s="41"/>
      <c r="GT213" s="41"/>
      <c r="GU213" s="41"/>
      <c r="GV213" s="41"/>
      <c r="GW213" s="41"/>
      <c r="GX213" s="41"/>
      <c r="GY213" s="41"/>
      <c r="GZ213" s="41"/>
      <c r="HA213" s="41"/>
      <c r="HB213" s="41"/>
      <c r="HC213" s="41"/>
      <c r="HD213" s="41"/>
      <c r="HE213" s="41"/>
      <c r="HF213" s="41"/>
      <c r="HG213" s="41"/>
      <c r="HH213" s="41"/>
      <c r="HI213" s="41"/>
      <c r="HJ213" s="41"/>
      <c r="HK213" s="41"/>
      <c r="HL213" s="41"/>
      <c r="HM213" s="41"/>
      <c r="HN213" s="41"/>
      <c r="HO213" s="41"/>
      <c r="HP213" s="41"/>
      <c r="HQ213" s="41"/>
      <c r="HR213" s="41"/>
      <c r="HS213" s="41"/>
      <c r="HT213" s="41"/>
      <c r="HU213" s="41"/>
      <c r="HV213" s="41"/>
      <c r="HW213" s="41"/>
      <c r="HX213" s="41"/>
      <c r="HY213" s="41"/>
      <c r="HZ213" s="41"/>
      <c r="IA213" s="41"/>
      <c r="IB213" s="41"/>
      <c r="IC213" s="41"/>
      <c r="ID213" s="41"/>
      <c r="IE213" s="41"/>
      <c r="IF213" s="41"/>
      <c r="IG213" s="41"/>
      <c r="IH213" s="41"/>
      <c r="II213" s="41"/>
      <c r="IJ213" s="41"/>
      <c r="IK213" s="41"/>
      <c r="IL213" s="41"/>
      <c r="IM213" s="41"/>
      <c r="IN213" s="41"/>
      <c r="IO213" s="41"/>
      <c r="IP213" s="41"/>
      <c r="IQ213" s="41"/>
      <c r="IR213" s="41"/>
      <c r="IS213" s="41"/>
      <c r="IT213" s="41"/>
      <c r="IU213" s="41"/>
      <c r="IV213" s="41"/>
      <c r="IW213" s="41"/>
      <c r="IX213" s="41"/>
      <c r="IY213" s="41"/>
      <c r="IZ213" s="41"/>
      <c r="JA213" s="41"/>
      <c r="JB213" s="41"/>
      <c r="JC213" s="41"/>
      <c r="JD213" s="41"/>
      <c r="JE213" s="41"/>
      <c r="JF213" s="41"/>
      <c r="JG213" s="41"/>
      <c r="JH213" s="41"/>
      <c r="JI213" s="41"/>
      <c r="JJ213" s="41"/>
      <c r="JK213" s="41"/>
      <c r="JL213" s="41"/>
      <c r="JM213" s="41"/>
      <c r="JN213" s="41"/>
      <c r="JO213" s="41"/>
      <c r="JP213" s="41"/>
      <c r="JQ213" s="41"/>
      <c r="JR213" s="41"/>
      <c r="JS213" s="41"/>
      <c r="JT213" s="41"/>
      <c r="JU213" s="41"/>
    </row>
    <row r="214" spans="1:281" ht="36" x14ac:dyDescent="0.25">
      <c r="A214" s="683"/>
      <c r="B214" s="683"/>
      <c r="C214" s="683"/>
      <c r="D214" s="683"/>
      <c r="E214" s="683"/>
      <c r="F214" s="683"/>
      <c r="G214" s="675" t="s">
        <v>632</v>
      </c>
      <c r="H214" s="344" t="s">
        <v>2635</v>
      </c>
      <c r="I214" s="344">
        <v>3</v>
      </c>
      <c r="J214" s="683"/>
      <c r="K214" s="683"/>
      <c r="L214" s="683"/>
      <c r="M214" s="695"/>
      <c r="N214" s="697"/>
      <c r="O214" s="697"/>
      <c r="P214" s="697"/>
      <c r="Q214" s="683"/>
      <c r="R214" s="683"/>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c r="ED214" s="41"/>
      <c r="EE214" s="41"/>
      <c r="EF214" s="41"/>
      <c r="EG214" s="41"/>
      <c r="EH214" s="41"/>
      <c r="EI214" s="41"/>
      <c r="EJ214" s="41"/>
      <c r="EK214" s="41"/>
      <c r="EL214" s="41"/>
      <c r="EM214" s="41"/>
      <c r="EN214" s="41"/>
      <c r="EO214" s="41"/>
      <c r="EP214" s="41"/>
      <c r="EQ214" s="41"/>
      <c r="ER214" s="41"/>
      <c r="ES214" s="41"/>
      <c r="ET214" s="41"/>
      <c r="EU214" s="41"/>
      <c r="EV214" s="41"/>
      <c r="EW214" s="41"/>
      <c r="EX214" s="41"/>
      <c r="EY214" s="41"/>
      <c r="EZ214" s="41"/>
      <c r="FA214" s="41"/>
      <c r="FB214" s="41"/>
      <c r="FC214" s="41"/>
      <c r="FD214" s="41"/>
      <c r="FE214" s="41"/>
      <c r="FF214" s="41"/>
      <c r="FG214" s="41"/>
      <c r="FH214" s="41"/>
      <c r="FI214" s="41"/>
      <c r="FJ214" s="41"/>
      <c r="FK214" s="41"/>
      <c r="FL214" s="41"/>
      <c r="FM214" s="41"/>
      <c r="FN214" s="41"/>
      <c r="FO214" s="41"/>
      <c r="FP214" s="41"/>
      <c r="FQ214" s="41"/>
      <c r="FR214" s="41"/>
      <c r="FS214" s="41"/>
      <c r="FT214" s="41"/>
      <c r="FU214" s="41"/>
      <c r="FV214" s="41"/>
      <c r="FW214" s="41"/>
      <c r="FX214" s="41"/>
      <c r="FY214" s="41"/>
      <c r="FZ214" s="41"/>
      <c r="GA214" s="41"/>
      <c r="GB214" s="41"/>
      <c r="GC214" s="41"/>
      <c r="GD214" s="41"/>
      <c r="GE214" s="41"/>
      <c r="GF214" s="41"/>
      <c r="GG214" s="41"/>
      <c r="GH214" s="41"/>
      <c r="GI214" s="41"/>
      <c r="GJ214" s="41"/>
      <c r="GK214" s="41"/>
      <c r="GL214" s="41"/>
      <c r="GM214" s="41"/>
      <c r="GN214" s="41"/>
      <c r="GO214" s="41"/>
      <c r="GP214" s="41"/>
      <c r="GQ214" s="41"/>
      <c r="GR214" s="41"/>
      <c r="GS214" s="41"/>
      <c r="GT214" s="41"/>
      <c r="GU214" s="41"/>
      <c r="GV214" s="41"/>
      <c r="GW214" s="41"/>
      <c r="GX214" s="41"/>
      <c r="GY214" s="41"/>
      <c r="GZ214" s="41"/>
      <c r="HA214" s="41"/>
      <c r="HB214" s="41"/>
      <c r="HC214" s="41"/>
      <c r="HD214" s="41"/>
      <c r="HE214" s="41"/>
      <c r="HF214" s="41"/>
      <c r="HG214" s="41"/>
      <c r="HH214" s="41"/>
      <c r="HI214" s="41"/>
      <c r="HJ214" s="41"/>
      <c r="HK214" s="41"/>
      <c r="HL214" s="41"/>
      <c r="HM214" s="41"/>
      <c r="HN214" s="41"/>
      <c r="HO214" s="41"/>
      <c r="HP214" s="41"/>
      <c r="HQ214" s="41"/>
      <c r="HR214" s="41"/>
      <c r="HS214" s="41"/>
      <c r="HT214" s="41"/>
      <c r="HU214" s="41"/>
      <c r="HV214" s="41"/>
      <c r="HW214" s="41"/>
      <c r="HX214" s="41"/>
      <c r="HY214" s="41"/>
      <c r="HZ214" s="41"/>
      <c r="IA214" s="41"/>
      <c r="IB214" s="41"/>
      <c r="IC214" s="41"/>
      <c r="ID214" s="41"/>
      <c r="IE214" s="41"/>
      <c r="IF214" s="41"/>
      <c r="IG214" s="41"/>
      <c r="IH214" s="41"/>
      <c r="II214" s="41"/>
      <c r="IJ214" s="41"/>
      <c r="IK214" s="41"/>
      <c r="IL214" s="41"/>
      <c r="IM214" s="41"/>
      <c r="IN214" s="41"/>
      <c r="IO214" s="41"/>
      <c r="IP214" s="41"/>
      <c r="IQ214" s="41"/>
      <c r="IR214" s="41"/>
      <c r="IS214" s="41"/>
      <c r="IT214" s="41"/>
      <c r="IU214" s="41"/>
      <c r="IV214" s="41"/>
      <c r="IW214" s="41"/>
      <c r="IX214" s="41"/>
      <c r="IY214" s="41"/>
      <c r="IZ214" s="41"/>
      <c r="JA214" s="41"/>
      <c r="JB214" s="41"/>
      <c r="JC214" s="41"/>
      <c r="JD214" s="41"/>
      <c r="JE214" s="41"/>
      <c r="JF214" s="41"/>
      <c r="JG214" s="41"/>
      <c r="JH214" s="41"/>
      <c r="JI214" s="41"/>
      <c r="JJ214" s="41"/>
      <c r="JK214" s="41"/>
      <c r="JL214" s="41"/>
      <c r="JM214" s="41"/>
      <c r="JN214" s="41"/>
      <c r="JO214" s="41"/>
      <c r="JP214" s="41"/>
      <c r="JQ214" s="41"/>
      <c r="JR214" s="41"/>
      <c r="JS214" s="41"/>
      <c r="JT214" s="41"/>
      <c r="JU214" s="41"/>
    </row>
    <row r="215" spans="1:281" ht="60" x14ac:dyDescent="0.25">
      <c r="A215" s="683"/>
      <c r="B215" s="683"/>
      <c r="C215" s="683"/>
      <c r="D215" s="683"/>
      <c r="E215" s="683"/>
      <c r="F215" s="683"/>
      <c r="G215" s="675"/>
      <c r="H215" s="344" t="s">
        <v>2636</v>
      </c>
      <c r="I215" s="344">
        <v>3</v>
      </c>
      <c r="J215" s="683"/>
      <c r="K215" s="683"/>
      <c r="L215" s="683"/>
      <c r="M215" s="695"/>
      <c r="N215" s="697"/>
      <c r="O215" s="697"/>
      <c r="P215" s="697"/>
      <c r="Q215" s="683"/>
      <c r="R215" s="683"/>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41"/>
      <c r="DZ215" s="41"/>
      <c r="EA215" s="41"/>
      <c r="EB215" s="41"/>
      <c r="EC215" s="41"/>
      <c r="ED215" s="41"/>
      <c r="EE215" s="41"/>
      <c r="EF215" s="41"/>
      <c r="EG215" s="41"/>
      <c r="EH215" s="41"/>
      <c r="EI215" s="41"/>
      <c r="EJ215" s="41"/>
      <c r="EK215" s="41"/>
      <c r="EL215" s="41"/>
      <c r="EM215" s="41"/>
      <c r="EN215" s="41"/>
      <c r="EO215" s="41"/>
      <c r="EP215" s="41"/>
      <c r="EQ215" s="41"/>
      <c r="ER215" s="41"/>
      <c r="ES215" s="41"/>
      <c r="ET215" s="41"/>
      <c r="EU215" s="41"/>
      <c r="EV215" s="41"/>
      <c r="EW215" s="41"/>
      <c r="EX215" s="41"/>
      <c r="EY215" s="41"/>
      <c r="EZ215" s="41"/>
      <c r="FA215" s="41"/>
      <c r="FB215" s="41"/>
      <c r="FC215" s="41"/>
      <c r="FD215" s="41"/>
      <c r="FE215" s="41"/>
      <c r="FF215" s="41"/>
      <c r="FG215" s="41"/>
      <c r="FH215" s="41"/>
      <c r="FI215" s="41"/>
      <c r="FJ215" s="41"/>
      <c r="FK215" s="41"/>
      <c r="FL215" s="41"/>
      <c r="FM215" s="41"/>
      <c r="FN215" s="41"/>
      <c r="FO215" s="41"/>
      <c r="FP215" s="41"/>
      <c r="FQ215" s="41"/>
      <c r="FR215" s="41"/>
      <c r="FS215" s="41"/>
      <c r="FT215" s="41"/>
      <c r="FU215" s="41"/>
      <c r="FV215" s="41"/>
      <c r="FW215" s="41"/>
      <c r="FX215" s="41"/>
      <c r="FY215" s="41"/>
      <c r="FZ215" s="41"/>
      <c r="GA215" s="41"/>
      <c r="GB215" s="41"/>
      <c r="GC215" s="41"/>
      <c r="GD215" s="41"/>
      <c r="GE215" s="41"/>
      <c r="GF215" s="41"/>
      <c r="GG215" s="41"/>
      <c r="GH215" s="41"/>
      <c r="GI215" s="41"/>
      <c r="GJ215" s="41"/>
      <c r="GK215" s="41"/>
      <c r="GL215" s="41"/>
      <c r="GM215" s="41"/>
      <c r="GN215" s="41"/>
      <c r="GO215" s="41"/>
      <c r="GP215" s="41"/>
      <c r="GQ215" s="41"/>
      <c r="GR215" s="41"/>
      <c r="GS215" s="41"/>
      <c r="GT215" s="41"/>
      <c r="GU215" s="41"/>
      <c r="GV215" s="41"/>
      <c r="GW215" s="41"/>
      <c r="GX215" s="41"/>
      <c r="GY215" s="41"/>
      <c r="GZ215" s="41"/>
      <c r="HA215" s="41"/>
      <c r="HB215" s="41"/>
      <c r="HC215" s="41"/>
      <c r="HD215" s="41"/>
      <c r="HE215" s="41"/>
      <c r="HF215" s="41"/>
      <c r="HG215" s="41"/>
      <c r="HH215" s="41"/>
      <c r="HI215" s="41"/>
      <c r="HJ215" s="41"/>
      <c r="HK215" s="41"/>
      <c r="HL215" s="41"/>
      <c r="HM215" s="41"/>
      <c r="HN215" s="41"/>
      <c r="HO215" s="41"/>
      <c r="HP215" s="41"/>
      <c r="HQ215" s="41"/>
      <c r="HR215" s="41"/>
      <c r="HS215" s="41"/>
      <c r="HT215" s="41"/>
      <c r="HU215" s="41"/>
      <c r="HV215" s="41"/>
      <c r="HW215" s="41"/>
      <c r="HX215" s="41"/>
      <c r="HY215" s="41"/>
      <c r="HZ215" s="41"/>
      <c r="IA215" s="41"/>
      <c r="IB215" s="41"/>
      <c r="IC215" s="41"/>
      <c r="ID215" s="41"/>
      <c r="IE215" s="41"/>
      <c r="IF215" s="41"/>
      <c r="IG215" s="41"/>
      <c r="IH215" s="41"/>
      <c r="II215" s="41"/>
      <c r="IJ215" s="41"/>
      <c r="IK215" s="41"/>
      <c r="IL215" s="41"/>
      <c r="IM215" s="41"/>
      <c r="IN215" s="41"/>
      <c r="IO215" s="41"/>
      <c r="IP215" s="41"/>
      <c r="IQ215" s="41"/>
      <c r="IR215" s="41"/>
      <c r="IS215" s="41"/>
      <c r="IT215" s="41"/>
      <c r="IU215" s="41"/>
      <c r="IV215" s="41"/>
      <c r="IW215" s="41"/>
      <c r="IX215" s="41"/>
      <c r="IY215" s="41"/>
      <c r="IZ215" s="41"/>
      <c r="JA215" s="41"/>
      <c r="JB215" s="41"/>
      <c r="JC215" s="41"/>
      <c r="JD215" s="41"/>
      <c r="JE215" s="41"/>
      <c r="JF215" s="41"/>
      <c r="JG215" s="41"/>
      <c r="JH215" s="41"/>
      <c r="JI215" s="41"/>
      <c r="JJ215" s="41"/>
      <c r="JK215" s="41"/>
      <c r="JL215" s="41"/>
      <c r="JM215" s="41"/>
      <c r="JN215" s="41"/>
      <c r="JO215" s="41"/>
      <c r="JP215" s="41"/>
      <c r="JQ215" s="41"/>
      <c r="JR215" s="41"/>
      <c r="JS215" s="41"/>
      <c r="JT215" s="41"/>
      <c r="JU215" s="41"/>
    </row>
    <row r="216" spans="1:281" ht="24" x14ac:dyDescent="0.25">
      <c r="A216" s="684"/>
      <c r="B216" s="684"/>
      <c r="C216" s="684"/>
      <c r="D216" s="684"/>
      <c r="E216" s="684"/>
      <c r="F216" s="684"/>
      <c r="G216" s="675"/>
      <c r="H216" s="344" t="s">
        <v>3415</v>
      </c>
      <c r="I216" s="344">
        <v>523853</v>
      </c>
      <c r="J216" s="684"/>
      <c r="K216" s="684"/>
      <c r="L216" s="684"/>
      <c r="M216" s="698"/>
      <c r="N216" s="699"/>
      <c r="O216" s="699"/>
      <c r="P216" s="699"/>
      <c r="Q216" s="684"/>
      <c r="R216" s="684"/>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c r="EO216" s="41"/>
      <c r="EP216" s="41"/>
      <c r="EQ216" s="41"/>
      <c r="ER216" s="41"/>
      <c r="ES216" s="41"/>
      <c r="ET216" s="41"/>
      <c r="EU216" s="41"/>
      <c r="EV216" s="41"/>
      <c r="EW216" s="41"/>
      <c r="EX216" s="41"/>
      <c r="EY216" s="41"/>
      <c r="EZ216" s="41"/>
      <c r="FA216" s="41"/>
      <c r="FB216" s="41"/>
      <c r="FC216" s="41"/>
      <c r="FD216" s="41"/>
      <c r="FE216" s="41"/>
      <c r="FF216" s="41"/>
      <c r="FG216" s="41"/>
      <c r="FH216" s="41"/>
      <c r="FI216" s="41"/>
      <c r="FJ216" s="41"/>
      <c r="FK216" s="41"/>
      <c r="FL216" s="41"/>
      <c r="FM216" s="41"/>
      <c r="FN216" s="41"/>
      <c r="FO216" s="41"/>
      <c r="FP216" s="41"/>
      <c r="FQ216" s="41"/>
      <c r="FR216" s="41"/>
      <c r="FS216" s="41"/>
      <c r="FT216" s="41"/>
      <c r="FU216" s="41"/>
      <c r="FV216" s="41"/>
      <c r="FW216" s="41"/>
      <c r="FX216" s="41"/>
      <c r="FY216" s="41"/>
      <c r="FZ216" s="41"/>
      <c r="GA216" s="41"/>
      <c r="GB216" s="41"/>
      <c r="GC216" s="41"/>
      <c r="GD216" s="41"/>
      <c r="GE216" s="41"/>
      <c r="GF216" s="41"/>
      <c r="GG216" s="41"/>
      <c r="GH216" s="41"/>
      <c r="GI216" s="41"/>
      <c r="GJ216" s="41"/>
      <c r="GK216" s="41"/>
      <c r="GL216" s="41"/>
      <c r="GM216" s="41"/>
      <c r="GN216" s="41"/>
      <c r="GO216" s="41"/>
      <c r="GP216" s="41"/>
      <c r="GQ216" s="41"/>
      <c r="GR216" s="41"/>
      <c r="GS216" s="41"/>
      <c r="GT216" s="41"/>
      <c r="GU216" s="41"/>
      <c r="GV216" s="41"/>
      <c r="GW216" s="41"/>
      <c r="GX216" s="41"/>
      <c r="GY216" s="41"/>
      <c r="GZ216" s="41"/>
      <c r="HA216" s="41"/>
      <c r="HB216" s="41"/>
      <c r="HC216" s="41"/>
      <c r="HD216" s="41"/>
      <c r="HE216" s="41"/>
      <c r="HF216" s="41"/>
      <c r="HG216" s="41"/>
      <c r="HH216" s="41"/>
      <c r="HI216" s="41"/>
      <c r="HJ216" s="41"/>
      <c r="HK216" s="41"/>
      <c r="HL216" s="41"/>
      <c r="HM216" s="41"/>
      <c r="HN216" s="41"/>
      <c r="HO216" s="41"/>
      <c r="HP216" s="41"/>
      <c r="HQ216" s="41"/>
      <c r="HR216" s="41"/>
      <c r="HS216" s="41"/>
      <c r="HT216" s="41"/>
      <c r="HU216" s="41"/>
      <c r="HV216" s="41"/>
      <c r="HW216" s="41"/>
      <c r="HX216" s="41"/>
      <c r="HY216" s="41"/>
      <c r="HZ216" s="41"/>
      <c r="IA216" s="41"/>
      <c r="IB216" s="41"/>
      <c r="IC216" s="41"/>
      <c r="ID216" s="41"/>
      <c r="IE216" s="41"/>
      <c r="IF216" s="41"/>
      <c r="IG216" s="41"/>
      <c r="IH216" s="41"/>
      <c r="II216" s="41"/>
      <c r="IJ216" s="41"/>
      <c r="IK216" s="41"/>
      <c r="IL216" s="41"/>
      <c r="IM216" s="41"/>
      <c r="IN216" s="41"/>
      <c r="IO216" s="41"/>
      <c r="IP216" s="41"/>
      <c r="IQ216" s="41"/>
      <c r="IR216" s="41"/>
      <c r="IS216" s="41"/>
      <c r="IT216" s="41"/>
      <c r="IU216" s="41"/>
      <c r="IV216" s="41"/>
      <c r="IW216" s="41"/>
      <c r="IX216" s="41"/>
      <c r="IY216" s="41"/>
      <c r="IZ216" s="41"/>
      <c r="JA216" s="41"/>
      <c r="JB216" s="41"/>
      <c r="JC216" s="41"/>
      <c r="JD216" s="41"/>
      <c r="JE216" s="41"/>
      <c r="JF216" s="41"/>
      <c r="JG216" s="41"/>
      <c r="JH216" s="41"/>
      <c r="JI216" s="41"/>
      <c r="JJ216" s="41"/>
      <c r="JK216" s="41"/>
      <c r="JL216" s="41"/>
      <c r="JM216" s="41"/>
      <c r="JN216" s="41"/>
      <c r="JO216" s="41"/>
      <c r="JP216" s="41"/>
      <c r="JQ216" s="41"/>
      <c r="JR216" s="41"/>
      <c r="JS216" s="41"/>
      <c r="JT216" s="41"/>
      <c r="JU216" s="41"/>
    </row>
    <row r="217" spans="1:281" ht="36" x14ac:dyDescent="0.25">
      <c r="A217" s="709">
        <v>53</v>
      </c>
      <c r="B217" s="675" t="s">
        <v>70</v>
      </c>
      <c r="C217" s="675">
        <v>1</v>
      </c>
      <c r="D217" s="675">
        <v>6</v>
      </c>
      <c r="E217" s="675" t="s">
        <v>2676</v>
      </c>
      <c r="F217" s="675" t="s">
        <v>3427</v>
      </c>
      <c r="G217" s="675" t="s">
        <v>725</v>
      </c>
      <c r="H217" s="344" t="s">
        <v>851</v>
      </c>
      <c r="I217" s="344">
        <v>1</v>
      </c>
      <c r="J217" s="675" t="s">
        <v>2677</v>
      </c>
      <c r="K217" s="707"/>
      <c r="L217" s="707" t="s">
        <v>840</v>
      </c>
      <c r="M217" s="708"/>
      <c r="N217" s="677">
        <v>28543</v>
      </c>
      <c r="O217" s="677"/>
      <c r="P217" s="677">
        <v>25350</v>
      </c>
      <c r="Q217" s="678" t="s">
        <v>871</v>
      </c>
      <c r="R217" s="675" t="s">
        <v>872</v>
      </c>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c r="EL217" s="41"/>
      <c r="EM217" s="41"/>
      <c r="EN217" s="41"/>
      <c r="EO217" s="41"/>
      <c r="EP217" s="41"/>
      <c r="EQ217" s="41"/>
      <c r="ER217" s="41"/>
      <c r="ES217" s="41"/>
      <c r="ET217" s="41"/>
      <c r="EU217" s="41"/>
      <c r="EV217" s="41"/>
      <c r="EW217" s="41"/>
      <c r="EX217" s="41"/>
      <c r="EY217" s="41"/>
      <c r="EZ217" s="41"/>
      <c r="FA217" s="41"/>
      <c r="FB217" s="41"/>
      <c r="FC217" s="41"/>
      <c r="FD217" s="41"/>
      <c r="FE217" s="41"/>
      <c r="FF217" s="41"/>
      <c r="FG217" s="41"/>
      <c r="FH217" s="41"/>
      <c r="FI217" s="41"/>
      <c r="FJ217" s="41"/>
      <c r="FK217" s="41"/>
      <c r="FL217" s="41"/>
      <c r="FM217" s="41"/>
      <c r="FN217" s="41"/>
      <c r="FO217" s="41"/>
      <c r="FP217" s="41"/>
      <c r="FQ217" s="41"/>
      <c r="FR217" s="41"/>
      <c r="FS217" s="41"/>
      <c r="FT217" s="41"/>
      <c r="FU217" s="41"/>
      <c r="FV217" s="41"/>
      <c r="FW217" s="41"/>
      <c r="FX217" s="41"/>
      <c r="FY217" s="41"/>
      <c r="FZ217" s="41"/>
      <c r="GA217" s="41"/>
      <c r="GB217" s="41"/>
      <c r="GC217" s="41"/>
      <c r="GD217" s="41"/>
      <c r="GE217" s="41"/>
      <c r="GF217" s="41"/>
      <c r="GG217" s="41"/>
      <c r="GH217" s="41"/>
      <c r="GI217" s="41"/>
      <c r="GJ217" s="41"/>
      <c r="GK217" s="41"/>
      <c r="GL217" s="41"/>
      <c r="GM217" s="41"/>
      <c r="GN217" s="41"/>
      <c r="GO217" s="41"/>
      <c r="GP217" s="41"/>
      <c r="GQ217" s="41"/>
      <c r="GR217" s="41"/>
      <c r="GS217" s="41"/>
      <c r="GT217" s="41"/>
      <c r="GU217" s="41"/>
      <c r="GV217" s="41"/>
      <c r="GW217" s="41"/>
      <c r="GX217" s="41"/>
      <c r="GY217" s="41"/>
      <c r="GZ217" s="41"/>
      <c r="HA217" s="41"/>
      <c r="HB217" s="41"/>
      <c r="HC217" s="41"/>
      <c r="HD217" s="41"/>
      <c r="HE217" s="41"/>
      <c r="HF217" s="41"/>
      <c r="HG217" s="41"/>
      <c r="HH217" s="41"/>
      <c r="HI217" s="41"/>
      <c r="HJ217" s="41"/>
      <c r="HK217" s="41"/>
      <c r="HL217" s="41"/>
      <c r="HM217" s="41"/>
      <c r="HN217" s="41"/>
      <c r="HO217" s="41"/>
      <c r="HP217" s="41"/>
      <c r="HQ217" s="41"/>
      <c r="HR217" s="41"/>
      <c r="HS217" s="41"/>
      <c r="HT217" s="41"/>
      <c r="HU217" s="41"/>
      <c r="HV217" s="41"/>
      <c r="HW217" s="41"/>
      <c r="HX217" s="41"/>
      <c r="HY217" s="41"/>
      <c r="HZ217" s="41"/>
      <c r="IA217" s="41"/>
      <c r="IB217" s="41"/>
      <c r="IC217" s="41"/>
      <c r="ID217" s="41"/>
      <c r="IE217" s="41"/>
      <c r="IF217" s="41"/>
      <c r="IG217" s="41"/>
      <c r="IH217" s="41"/>
      <c r="II217" s="41"/>
      <c r="IJ217" s="41"/>
      <c r="IK217" s="41"/>
      <c r="IL217" s="41"/>
      <c r="IM217" s="41"/>
      <c r="IN217" s="41"/>
      <c r="IO217" s="41"/>
      <c r="IP217" s="41"/>
      <c r="IQ217" s="41"/>
      <c r="IR217" s="41"/>
      <c r="IS217" s="41"/>
      <c r="IT217" s="41"/>
      <c r="IU217" s="41"/>
      <c r="IV217" s="41"/>
      <c r="IW217" s="41"/>
      <c r="IX217" s="41"/>
      <c r="IY217" s="41"/>
      <c r="IZ217" s="41"/>
      <c r="JA217" s="41"/>
      <c r="JB217" s="41"/>
      <c r="JC217" s="41"/>
      <c r="JD217" s="41"/>
      <c r="JE217" s="41"/>
      <c r="JF217" s="41"/>
      <c r="JG217" s="41"/>
      <c r="JH217" s="41"/>
      <c r="JI217" s="41"/>
      <c r="JJ217" s="41"/>
      <c r="JK217" s="41"/>
      <c r="JL217" s="41"/>
      <c r="JM217" s="41"/>
      <c r="JN217" s="41"/>
      <c r="JO217" s="41"/>
      <c r="JP217" s="41"/>
      <c r="JQ217" s="41"/>
      <c r="JR217" s="41"/>
      <c r="JS217" s="41"/>
      <c r="JT217" s="41"/>
      <c r="JU217" s="41"/>
    </row>
    <row r="218" spans="1:281" ht="64.5" customHeight="1" x14ac:dyDescent="0.25">
      <c r="A218" s="709"/>
      <c r="B218" s="675"/>
      <c r="C218" s="675"/>
      <c r="D218" s="675"/>
      <c r="E218" s="675"/>
      <c r="F218" s="675"/>
      <c r="G218" s="675"/>
      <c r="H218" s="344" t="s">
        <v>818</v>
      </c>
      <c r="I218" s="342" t="s">
        <v>892</v>
      </c>
      <c r="J218" s="675"/>
      <c r="K218" s="707"/>
      <c r="L218" s="707"/>
      <c r="M218" s="708"/>
      <c r="N218" s="677"/>
      <c r="O218" s="677"/>
      <c r="P218" s="677"/>
      <c r="Q218" s="678"/>
      <c r="R218" s="675"/>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c r="ER218" s="41"/>
      <c r="ES218" s="41"/>
      <c r="ET218" s="41"/>
      <c r="EU218" s="41"/>
      <c r="EV218" s="41"/>
      <c r="EW218" s="41"/>
      <c r="EX218" s="41"/>
      <c r="EY218" s="41"/>
      <c r="EZ218" s="41"/>
      <c r="FA218" s="41"/>
      <c r="FB218" s="41"/>
      <c r="FC218" s="41"/>
      <c r="FD218" s="41"/>
      <c r="FE218" s="41"/>
      <c r="FF218" s="41"/>
      <c r="FG218" s="41"/>
      <c r="FH218" s="41"/>
      <c r="FI218" s="41"/>
      <c r="FJ218" s="41"/>
      <c r="FK218" s="41"/>
      <c r="FL218" s="41"/>
      <c r="FM218" s="41"/>
      <c r="FN218" s="41"/>
      <c r="FO218" s="41"/>
      <c r="FP218" s="41"/>
      <c r="FQ218" s="41"/>
      <c r="FR218" s="41"/>
      <c r="FS218" s="41"/>
      <c r="FT218" s="41"/>
      <c r="FU218" s="41"/>
      <c r="FV218" s="41"/>
      <c r="FW218" s="41"/>
      <c r="FX218" s="41"/>
      <c r="FY218" s="41"/>
      <c r="FZ218" s="41"/>
      <c r="GA218" s="41"/>
      <c r="GB218" s="41"/>
      <c r="GC218" s="41"/>
      <c r="GD218" s="41"/>
      <c r="GE218" s="41"/>
      <c r="GF218" s="41"/>
      <c r="GG218" s="41"/>
      <c r="GH218" s="41"/>
      <c r="GI218" s="41"/>
      <c r="GJ218" s="41"/>
      <c r="GK218" s="41"/>
      <c r="GL218" s="41"/>
      <c r="GM218" s="41"/>
      <c r="GN218" s="41"/>
      <c r="GO218" s="41"/>
      <c r="GP218" s="41"/>
      <c r="GQ218" s="41"/>
      <c r="GR218" s="41"/>
      <c r="GS218" s="41"/>
      <c r="GT218" s="41"/>
      <c r="GU218" s="41"/>
      <c r="GV218" s="41"/>
      <c r="GW218" s="41"/>
      <c r="GX218" s="41"/>
      <c r="GY218" s="41"/>
      <c r="GZ218" s="41"/>
      <c r="HA218" s="41"/>
      <c r="HB218" s="41"/>
      <c r="HC218" s="41"/>
      <c r="HD218" s="41"/>
      <c r="HE218" s="41"/>
      <c r="HF218" s="41"/>
      <c r="HG218" s="41"/>
      <c r="HH218" s="41"/>
      <c r="HI218" s="41"/>
      <c r="HJ218" s="41"/>
      <c r="HK218" s="41"/>
      <c r="HL218" s="41"/>
      <c r="HM218" s="41"/>
      <c r="HN218" s="41"/>
      <c r="HO218" s="41"/>
      <c r="HP218" s="41"/>
      <c r="HQ218" s="41"/>
      <c r="HR218" s="41"/>
      <c r="HS218" s="41"/>
      <c r="HT218" s="41"/>
      <c r="HU218" s="41"/>
      <c r="HV218" s="41"/>
      <c r="HW218" s="41"/>
      <c r="HX218" s="41"/>
      <c r="HY218" s="41"/>
      <c r="HZ218" s="41"/>
      <c r="IA218" s="41"/>
      <c r="IB218" s="41"/>
      <c r="IC218" s="41"/>
      <c r="ID218" s="41"/>
      <c r="IE218" s="41"/>
      <c r="IF218" s="41"/>
      <c r="IG218" s="41"/>
      <c r="IH218" s="41"/>
      <c r="II218" s="41"/>
      <c r="IJ218" s="41"/>
      <c r="IK218" s="41"/>
      <c r="IL218" s="41"/>
      <c r="IM218" s="41"/>
      <c r="IN218" s="41"/>
      <c r="IO218" s="41"/>
      <c r="IP218" s="41"/>
      <c r="IQ218" s="41"/>
      <c r="IR218" s="41"/>
      <c r="IS218" s="41"/>
      <c r="IT218" s="41"/>
      <c r="IU218" s="41"/>
      <c r="IV218" s="41"/>
      <c r="IW218" s="41"/>
      <c r="IX218" s="41"/>
      <c r="IY218" s="41"/>
      <c r="IZ218" s="41"/>
      <c r="JA218" s="41"/>
      <c r="JB218" s="41"/>
      <c r="JC218" s="41"/>
      <c r="JD218" s="41"/>
      <c r="JE218" s="41"/>
      <c r="JF218" s="41"/>
      <c r="JG218" s="41"/>
      <c r="JH218" s="41"/>
      <c r="JI218" s="41"/>
      <c r="JJ218" s="41"/>
      <c r="JK218" s="41"/>
      <c r="JL218" s="41"/>
      <c r="JM218" s="41"/>
      <c r="JN218" s="41"/>
      <c r="JO218" s="41"/>
      <c r="JP218" s="41"/>
      <c r="JQ218" s="41"/>
      <c r="JR218" s="41"/>
      <c r="JS218" s="41"/>
      <c r="JT218" s="41"/>
      <c r="JU218" s="41"/>
    </row>
    <row r="219" spans="1:281" ht="24" x14ac:dyDescent="0.25">
      <c r="A219" s="709"/>
      <c r="B219" s="675"/>
      <c r="C219" s="675"/>
      <c r="D219" s="675"/>
      <c r="E219" s="675"/>
      <c r="F219" s="675"/>
      <c r="G219" s="675" t="s">
        <v>911</v>
      </c>
      <c r="H219" s="344" t="s">
        <v>930</v>
      </c>
      <c r="I219" s="343">
        <v>1</v>
      </c>
      <c r="J219" s="675"/>
      <c r="K219" s="707"/>
      <c r="L219" s="707"/>
      <c r="M219" s="708"/>
      <c r="N219" s="677"/>
      <c r="O219" s="677"/>
      <c r="P219" s="677"/>
      <c r="Q219" s="678"/>
      <c r="R219" s="675"/>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c r="ER219" s="41"/>
      <c r="ES219" s="41"/>
      <c r="ET219" s="41"/>
      <c r="EU219" s="41"/>
      <c r="EV219" s="41"/>
      <c r="EW219" s="41"/>
      <c r="EX219" s="41"/>
      <c r="EY219" s="41"/>
      <c r="EZ219" s="41"/>
      <c r="FA219" s="41"/>
      <c r="FB219" s="41"/>
      <c r="FC219" s="41"/>
      <c r="FD219" s="41"/>
      <c r="FE219" s="41"/>
      <c r="FF219" s="41"/>
      <c r="FG219" s="41"/>
      <c r="FH219" s="41"/>
      <c r="FI219" s="41"/>
      <c r="FJ219" s="41"/>
      <c r="FK219" s="41"/>
      <c r="FL219" s="41"/>
      <c r="FM219" s="41"/>
      <c r="FN219" s="41"/>
      <c r="FO219" s="41"/>
      <c r="FP219" s="41"/>
      <c r="FQ219" s="41"/>
      <c r="FR219" s="41"/>
      <c r="FS219" s="41"/>
      <c r="FT219" s="41"/>
      <c r="FU219" s="41"/>
      <c r="FV219" s="41"/>
      <c r="FW219" s="41"/>
      <c r="FX219" s="41"/>
      <c r="FY219" s="41"/>
      <c r="FZ219" s="41"/>
      <c r="GA219" s="41"/>
      <c r="GB219" s="41"/>
      <c r="GC219" s="41"/>
      <c r="GD219" s="41"/>
      <c r="GE219" s="41"/>
      <c r="GF219" s="41"/>
      <c r="GG219" s="41"/>
      <c r="GH219" s="41"/>
      <c r="GI219" s="41"/>
      <c r="GJ219" s="41"/>
      <c r="GK219" s="41"/>
      <c r="GL219" s="41"/>
      <c r="GM219" s="41"/>
      <c r="GN219" s="41"/>
      <c r="GO219" s="41"/>
      <c r="GP219" s="41"/>
      <c r="GQ219" s="41"/>
      <c r="GR219" s="41"/>
      <c r="GS219" s="41"/>
      <c r="GT219" s="41"/>
      <c r="GU219" s="41"/>
      <c r="GV219" s="41"/>
      <c r="GW219" s="41"/>
      <c r="GX219" s="41"/>
      <c r="GY219" s="41"/>
      <c r="GZ219" s="41"/>
      <c r="HA219" s="41"/>
      <c r="HB219" s="41"/>
      <c r="HC219" s="41"/>
      <c r="HD219" s="41"/>
      <c r="HE219" s="41"/>
      <c r="HF219" s="41"/>
      <c r="HG219" s="41"/>
      <c r="HH219" s="41"/>
      <c r="HI219" s="41"/>
      <c r="HJ219" s="41"/>
      <c r="HK219" s="41"/>
      <c r="HL219" s="41"/>
      <c r="HM219" s="41"/>
      <c r="HN219" s="41"/>
      <c r="HO219" s="41"/>
      <c r="HP219" s="41"/>
      <c r="HQ219" s="41"/>
      <c r="HR219" s="41"/>
      <c r="HS219" s="41"/>
      <c r="HT219" s="41"/>
      <c r="HU219" s="41"/>
      <c r="HV219" s="41"/>
      <c r="HW219" s="41"/>
      <c r="HX219" s="41"/>
      <c r="HY219" s="41"/>
      <c r="HZ219" s="41"/>
      <c r="IA219" s="41"/>
      <c r="IB219" s="41"/>
      <c r="IC219" s="41"/>
      <c r="ID219" s="41"/>
      <c r="IE219" s="41"/>
      <c r="IF219" s="41"/>
      <c r="IG219" s="41"/>
      <c r="IH219" s="41"/>
      <c r="II219" s="41"/>
      <c r="IJ219" s="41"/>
      <c r="IK219" s="41"/>
      <c r="IL219" s="41"/>
      <c r="IM219" s="41"/>
      <c r="IN219" s="41"/>
      <c r="IO219" s="41"/>
      <c r="IP219" s="41"/>
      <c r="IQ219" s="41"/>
      <c r="IR219" s="41"/>
      <c r="IS219" s="41"/>
      <c r="IT219" s="41"/>
      <c r="IU219" s="41"/>
      <c r="IV219" s="41"/>
      <c r="IW219" s="41"/>
      <c r="IX219" s="41"/>
      <c r="IY219" s="41"/>
      <c r="IZ219" s="41"/>
      <c r="JA219" s="41"/>
      <c r="JB219" s="41"/>
      <c r="JC219" s="41"/>
      <c r="JD219" s="41"/>
      <c r="JE219" s="41"/>
      <c r="JF219" s="41"/>
      <c r="JG219" s="41"/>
      <c r="JH219" s="41"/>
      <c r="JI219" s="41"/>
      <c r="JJ219" s="41"/>
      <c r="JK219" s="41"/>
      <c r="JL219" s="41"/>
      <c r="JM219" s="41"/>
      <c r="JN219" s="41"/>
      <c r="JO219" s="41"/>
      <c r="JP219" s="41"/>
      <c r="JQ219" s="41"/>
      <c r="JR219" s="41"/>
      <c r="JS219" s="41"/>
      <c r="JT219" s="41"/>
      <c r="JU219" s="41"/>
    </row>
    <row r="220" spans="1:281" ht="24" x14ac:dyDescent="0.25">
      <c r="A220" s="709"/>
      <c r="B220" s="675"/>
      <c r="C220" s="675"/>
      <c r="D220" s="675"/>
      <c r="E220" s="675"/>
      <c r="F220" s="675"/>
      <c r="G220" s="675"/>
      <c r="H220" s="344" t="s">
        <v>913</v>
      </c>
      <c r="I220" s="343">
        <v>11</v>
      </c>
      <c r="J220" s="675"/>
      <c r="K220" s="707"/>
      <c r="L220" s="675"/>
      <c r="M220" s="708"/>
      <c r="N220" s="677"/>
      <c r="O220" s="677"/>
      <c r="P220" s="677"/>
      <c r="Q220" s="678"/>
      <c r="R220" s="675"/>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1"/>
      <c r="ET220" s="41"/>
      <c r="EU220" s="41"/>
      <c r="EV220" s="41"/>
      <c r="EW220" s="41"/>
      <c r="EX220" s="41"/>
      <c r="EY220" s="41"/>
      <c r="EZ220" s="41"/>
      <c r="FA220" s="41"/>
      <c r="FB220" s="41"/>
      <c r="FC220" s="41"/>
      <c r="FD220" s="41"/>
      <c r="FE220" s="41"/>
      <c r="FF220" s="41"/>
      <c r="FG220" s="41"/>
      <c r="FH220" s="41"/>
      <c r="FI220" s="41"/>
      <c r="FJ220" s="41"/>
      <c r="FK220" s="41"/>
      <c r="FL220" s="41"/>
      <c r="FM220" s="41"/>
      <c r="FN220" s="41"/>
      <c r="FO220" s="41"/>
      <c r="FP220" s="41"/>
      <c r="FQ220" s="41"/>
      <c r="FR220" s="41"/>
      <c r="FS220" s="41"/>
      <c r="FT220" s="41"/>
      <c r="FU220" s="41"/>
      <c r="FV220" s="41"/>
      <c r="FW220" s="41"/>
      <c r="FX220" s="41"/>
      <c r="FY220" s="41"/>
      <c r="FZ220" s="41"/>
      <c r="GA220" s="41"/>
      <c r="GB220" s="41"/>
      <c r="GC220" s="41"/>
      <c r="GD220" s="41"/>
      <c r="GE220" s="41"/>
      <c r="GF220" s="41"/>
      <c r="GG220" s="41"/>
      <c r="GH220" s="41"/>
      <c r="GI220" s="41"/>
      <c r="GJ220" s="41"/>
      <c r="GK220" s="41"/>
      <c r="GL220" s="41"/>
      <c r="GM220" s="41"/>
      <c r="GN220" s="41"/>
      <c r="GO220" s="41"/>
      <c r="GP220" s="41"/>
      <c r="GQ220" s="41"/>
      <c r="GR220" s="41"/>
      <c r="GS220" s="41"/>
      <c r="GT220" s="41"/>
      <c r="GU220" s="41"/>
      <c r="GV220" s="41"/>
      <c r="GW220" s="41"/>
      <c r="GX220" s="41"/>
      <c r="GY220" s="41"/>
      <c r="GZ220" s="41"/>
      <c r="HA220" s="41"/>
      <c r="HB220" s="41"/>
      <c r="HC220" s="41"/>
      <c r="HD220" s="41"/>
      <c r="HE220" s="41"/>
      <c r="HF220" s="41"/>
      <c r="HG220" s="41"/>
      <c r="HH220" s="41"/>
      <c r="HI220" s="41"/>
      <c r="HJ220" s="41"/>
      <c r="HK220" s="41"/>
      <c r="HL220" s="41"/>
      <c r="HM220" s="41"/>
      <c r="HN220" s="41"/>
      <c r="HO220" s="41"/>
      <c r="HP220" s="41"/>
      <c r="HQ220" s="41"/>
      <c r="HR220" s="41"/>
      <c r="HS220" s="41"/>
      <c r="HT220" s="41"/>
      <c r="HU220" s="41"/>
      <c r="HV220" s="41"/>
      <c r="HW220" s="41"/>
      <c r="HX220" s="41"/>
      <c r="HY220" s="41"/>
      <c r="HZ220" s="41"/>
      <c r="IA220" s="41"/>
      <c r="IB220" s="41"/>
      <c r="IC220" s="41"/>
      <c r="ID220" s="41"/>
      <c r="IE220" s="41"/>
      <c r="IF220" s="41"/>
      <c r="IG220" s="41"/>
      <c r="IH220" s="41"/>
      <c r="II220" s="41"/>
      <c r="IJ220" s="41"/>
      <c r="IK220" s="41"/>
      <c r="IL220" s="41"/>
      <c r="IM220" s="41"/>
      <c r="IN220" s="41"/>
      <c r="IO220" s="41"/>
      <c r="IP220" s="41"/>
      <c r="IQ220" s="41"/>
      <c r="IR220" s="41"/>
      <c r="IS220" s="41"/>
      <c r="IT220" s="41"/>
      <c r="IU220" s="41"/>
      <c r="IV220" s="41"/>
      <c r="IW220" s="41"/>
      <c r="IX220" s="41"/>
      <c r="IY220" s="41"/>
      <c r="IZ220" s="41"/>
      <c r="JA220" s="41"/>
      <c r="JB220" s="41"/>
      <c r="JC220" s="41"/>
      <c r="JD220" s="41"/>
      <c r="JE220" s="41"/>
      <c r="JF220" s="41"/>
      <c r="JG220" s="41"/>
      <c r="JH220" s="41"/>
      <c r="JI220" s="41"/>
      <c r="JJ220" s="41"/>
      <c r="JK220" s="41"/>
      <c r="JL220" s="41"/>
      <c r="JM220" s="41"/>
      <c r="JN220" s="41"/>
      <c r="JO220" s="41"/>
      <c r="JP220" s="41"/>
      <c r="JQ220" s="41"/>
      <c r="JR220" s="41"/>
      <c r="JS220" s="41"/>
      <c r="JT220" s="41"/>
      <c r="JU220" s="41"/>
    </row>
    <row r="221" spans="1:281" x14ac:dyDescent="0.25">
      <c r="A221" s="679">
        <v>54</v>
      </c>
      <c r="B221" s="679" t="s">
        <v>59</v>
      </c>
      <c r="C221" s="679">
        <v>1</v>
      </c>
      <c r="D221" s="679">
        <v>9</v>
      </c>
      <c r="E221" s="679" t="s">
        <v>2678</v>
      </c>
      <c r="F221" s="679" t="s">
        <v>3428</v>
      </c>
      <c r="G221" s="675" t="s">
        <v>839</v>
      </c>
      <c r="H221" s="675" t="s">
        <v>1263</v>
      </c>
      <c r="I221" s="675">
        <v>5</v>
      </c>
      <c r="J221" s="679" t="s">
        <v>2679</v>
      </c>
      <c r="K221" s="679"/>
      <c r="L221" s="679" t="s">
        <v>840</v>
      </c>
      <c r="M221" s="694"/>
      <c r="N221" s="696">
        <v>37177.11</v>
      </c>
      <c r="O221" s="696"/>
      <c r="P221" s="696">
        <v>32501.48</v>
      </c>
      <c r="Q221" s="679" t="s">
        <v>2680</v>
      </c>
      <c r="R221" s="679" t="s">
        <v>2681</v>
      </c>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c r="ER221" s="41"/>
      <c r="ES221" s="41"/>
      <c r="ET221" s="41"/>
      <c r="EU221" s="41"/>
      <c r="EV221" s="41"/>
      <c r="EW221" s="41"/>
      <c r="EX221" s="41"/>
      <c r="EY221" s="41"/>
      <c r="EZ221" s="41"/>
      <c r="FA221" s="41"/>
      <c r="FB221" s="41"/>
      <c r="FC221" s="41"/>
      <c r="FD221" s="41"/>
      <c r="FE221" s="41"/>
      <c r="FF221" s="41"/>
      <c r="FG221" s="41"/>
      <c r="FH221" s="41"/>
      <c r="FI221" s="41"/>
      <c r="FJ221" s="41"/>
      <c r="FK221" s="41"/>
      <c r="FL221" s="41"/>
      <c r="FM221" s="41"/>
      <c r="FN221" s="41"/>
      <c r="FO221" s="41"/>
      <c r="FP221" s="41"/>
      <c r="FQ221" s="41"/>
      <c r="FR221" s="41"/>
      <c r="FS221" s="41"/>
      <c r="FT221" s="41"/>
      <c r="FU221" s="41"/>
      <c r="FV221" s="41"/>
      <c r="FW221" s="41"/>
      <c r="FX221" s="41"/>
      <c r="FY221" s="41"/>
      <c r="FZ221" s="41"/>
      <c r="GA221" s="41"/>
      <c r="GB221" s="41"/>
      <c r="GC221" s="41"/>
      <c r="GD221" s="41"/>
      <c r="GE221" s="41"/>
      <c r="GF221" s="41"/>
      <c r="GG221" s="41"/>
      <c r="GH221" s="41"/>
      <c r="GI221" s="41"/>
      <c r="GJ221" s="41"/>
      <c r="GK221" s="41"/>
      <c r="GL221" s="41"/>
      <c r="GM221" s="41"/>
      <c r="GN221" s="41"/>
      <c r="GO221" s="41"/>
      <c r="GP221" s="41"/>
      <c r="GQ221" s="41"/>
      <c r="GR221" s="41"/>
      <c r="GS221" s="41"/>
      <c r="GT221" s="41"/>
      <c r="GU221" s="41"/>
      <c r="GV221" s="41"/>
      <c r="GW221" s="41"/>
      <c r="GX221" s="41"/>
      <c r="GY221" s="41"/>
      <c r="GZ221" s="41"/>
      <c r="HA221" s="41"/>
      <c r="HB221" s="41"/>
      <c r="HC221" s="41"/>
      <c r="HD221" s="41"/>
      <c r="HE221" s="41"/>
      <c r="HF221" s="41"/>
      <c r="HG221" s="41"/>
      <c r="HH221" s="41"/>
      <c r="HI221" s="41"/>
      <c r="HJ221" s="41"/>
      <c r="HK221" s="41"/>
      <c r="HL221" s="41"/>
      <c r="HM221" s="41"/>
      <c r="HN221" s="41"/>
      <c r="HO221" s="41"/>
      <c r="HP221" s="41"/>
      <c r="HQ221" s="41"/>
      <c r="HR221" s="41"/>
      <c r="HS221" s="41"/>
      <c r="HT221" s="41"/>
      <c r="HU221" s="41"/>
      <c r="HV221" s="41"/>
      <c r="HW221" s="41"/>
      <c r="HX221" s="41"/>
      <c r="HY221" s="41"/>
      <c r="HZ221" s="41"/>
      <c r="IA221" s="41"/>
      <c r="IB221" s="41"/>
      <c r="IC221" s="41"/>
      <c r="ID221" s="41"/>
      <c r="IE221" s="41"/>
      <c r="IF221" s="41"/>
      <c r="IG221" s="41"/>
      <c r="IH221" s="41"/>
      <c r="II221" s="41"/>
      <c r="IJ221" s="41"/>
      <c r="IK221" s="41"/>
      <c r="IL221" s="41"/>
      <c r="IM221" s="41"/>
      <c r="IN221" s="41"/>
      <c r="IO221" s="41"/>
      <c r="IP221" s="41"/>
      <c r="IQ221" s="41"/>
      <c r="IR221" s="41"/>
      <c r="IS221" s="41"/>
      <c r="IT221" s="41"/>
      <c r="IU221" s="41"/>
      <c r="IV221" s="41"/>
      <c r="IW221" s="41"/>
      <c r="IX221" s="41"/>
      <c r="IY221" s="41"/>
      <c r="IZ221" s="41"/>
      <c r="JA221" s="41"/>
      <c r="JB221" s="41"/>
      <c r="JC221" s="41"/>
      <c r="JD221" s="41"/>
      <c r="JE221" s="41"/>
      <c r="JF221" s="41"/>
      <c r="JG221" s="41"/>
      <c r="JH221" s="41"/>
      <c r="JI221" s="41"/>
      <c r="JJ221" s="41"/>
      <c r="JK221" s="41"/>
      <c r="JL221" s="41"/>
      <c r="JM221" s="41"/>
      <c r="JN221" s="41"/>
      <c r="JO221" s="41"/>
      <c r="JP221" s="41"/>
      <c r="JQ221" s="41"/>
      <c r="JR221" s="41"/>
      <c r="JS221" s="41"/>
      <c r="JT221" s="41"/>
      <c r="JU221" s="41"/>
    </row>
    <row r="222" spans="1:281" x14ac:dyDescent="0.25">
      <c r="A222" s="683"/>
      <c r="B222" s="683"/>
      <c r="C222" s="683"/>
      <c r="D222" s="683"/>
      <c r="E222" s="683"/>
      <c r="F222" s="683"/>
      <c r="G222" s="675" t="s">
        <v>839</v>
      </c>
      <c r="H222" s="675"/>
      <c r="I222" s="675"/>
      <c r="J222" s="683"/>
      <c r="K222" s="683"/>
      <c r="L222" s="683"/>
      <c r="M222" s="695"/>
      <c r="N222" s="697"/>
      <c r="O222" s="697"/>
      <c r="P222" s="697"/>
      <c r="Q222" s="683"/>
      <c r="R222" s="683"/>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1"/>
      <c r="DS222" s="41"/>
      <c r="DT222" s="41"/>
      <c r="DU222" s="41"/>
      <c r="DV222" s="41"/>
      <c r="DW222" s="41"/>
      <c r="DX222" s="41"/>
      <c r="DY222" s="41"/>
      <c r="DZ222" s="41"/>
      <c r="EA222" s="41"/>
      <c r="EB222" s="41"/>
      <c r="EC222" s="41"/>
      <c r="ED222" s="41"/>
      <c r="EE222" s="41"/>
      <c r="EF222" s="41"/>
      <c r="EG222" s="41"/>
      <c r="EH222" s="41"/>
      <c r="EI222" s="41"/>
      <c r="EJ222" s="41"/>
      <c r="EK222" s="41"/>
      <c r="EL222" s="41"/>
      <c r="EM222" s="41"/>
      <c r="EN222" s="41"/>
      <c r="EO222" s="41"/>
      <c r="EP222" s="41"/>
      <c r="EQ222" s="41"/>
      <c r="ER222" s="41"/>
      <c r="ES222" s="41"/>
      <c r="ET222" s="41"/>
      <c r="EU222" s="41"/>
      <c r="EV222" s="41"/>
      <c r="EW222" s="41"/>
      <c r="EX222" s="41"/>
      <c r="EY222" s="41"/>
      <c r="EZ222" s="41"/>
      <c r="FA222" s="41"/>
      <c r="FB222" s="41"/>
      <c r="FC222" s="41"/>
      <c r="FD222" s="41"/>
      <c r="FE222" s="41"/>
      <c r="FF222" s="41"/>
      <c r="FG222" s="41"/>
      <c r="FH222" s="41"/>
      <c r="FI222" s="41"/>
      <c r="FJ222" s="41"/>
      <c r="FK222" s="41"/>
      <c r="FL222" s="41"/>
      <c r="FM222" s="41"/>
      <c r="FN222" s="41"/>
      <c r="FO222" s="41"/>
      <c r="FP222" s="41"/>
      <c r="FQ222" s="41"/>
      <c r="FR222" s="41"/>
      <c r="FS222" s="41"/>
      <c r="FT222" s="41"/>
      <c r="FU222" s="41"/>
      <c r="FV222" s="41"/>
      <c r="FW222" s="41"/>
      <c r="FX222" s="41"/>
      <c r="FY222" s="41"/>
      <c r="FZ222" s="41"/>
      <c r="GA222" s="41"/>
      <c r="GB222" s="41"/>
      <c r="GC222" s="41"/>
      <c r="GD222" s="41"/>
      <c r="GE222" s="41"/>
      <c r="GF222" s="41"/>
      <c r="GG222" s="41"/>
      <c r="GH222" s="41"/>
      <c r="GI222" s="41"/>
      <c r="GJ222" s="41"/>
      <c r="GK222" s="41"/>
      <c r="GL222" s="41"/>
      <c r="GM222" s="41"/>
      <c r="GN222" s="41"/>
      <c r="GO222" s="41"/>
      <c r="GP222" s="41"/>
      <c r="GQ222" s="41"/>
      <c r="GR222" s="41"/>
      <c r="GS222" s="41"/>
      <c r="GT222" s="41"/>
      <c r="GU222" s="41"/>
      <c r="GV222" s="41"/>
      <c r="GW222" s="41"/>
      <c r="GX222" s="41"/>
      <c r="GY222" s="41"/>
      <c r="GZ222" s="41"/>
      <c r="HA222" s="41"/>
      <c r="HB222" s="41"/>
      <c r="HC222" s="41"/>
      <c r="HD222" s="41"/>
      <c r="HE222" s="41"/>
      <c r="HF222" s="41"/>
      <c r="HG222" s="41"/>
      <c r="HH222" s="41"/>
      <c r="HI222" s="41"/>
      <c r="HJ222" s="41"/>
      <c r="HK222" s="41"/>
      <c r="HL222" s="41"/>
      <c r="HM222" s="41"/>
      <c r="HN222" s="41"/>
      <c r="HO222" s="41"/>
      <c r="HP222" s="41"/>
      <c r="HQ222" s="41"/>
      <c r="HR222" s="41"/>
      <c r="HS222" s="41"/>
      <c r="HT222" s="41"/>
      <c r="HU222" s="41"/>
      <c r="HV222" s="41"/>
      <c r="HW222" s="41"/>
      <c r="HX222" s="41"/>
      <c r="HY222" s="41"/>
      <c r="HZ222" s="41"/>
      <c r="IA222" s="41"/>
      <c r="IB222" s="41"/>
      <c r="IC222" s="41"/>
      <c r="ID222" s="41"/>
      <c r="IE222" s="41"/>
      <c r="IF222" s="41"/>
      <c r="IG222" s="41"/>
      <c r="IH222" s="41"/>
      <c r="II222" s="41"/>
      <c r="IJ222" s="41"/>
      <c r="IK222" s="41"/>
      <c r="IL222" s="41"/>
      <c r="IM222" s="41"/>
      <c r="IN222" s="41"/>
      <c r="IO222" s="41"/>
      <c r="IP222" s="41"/>
      <c r="IQ222" s="41"/>
      <c r="IR222" s="41"/>
      <c r="IS222" s="41"/>
      <c r="IT222" s="41"/>
      <c r="IU222" s="41"/>
      <c r="IV222" s="41"/>
      <c r="IW222" s="41"/>
      <c r="IX222" s="41"/>
      <c r="IY222" s="41"/>
      <c r="IZ222" s="41"/>
      <c r="JA222" s="41"/>
      <c r="JB222" s="41"/>
      <c r="JC222" s="41"/>
      <c r="JD222" s="41"/>
      <c r="JE222" s="41"/>
      <c r="JF222" s="41"/>
      <c r="JG222" s="41"/>
      <c r="JH222" s="41"/>
      <c r="JI222" s="41"/>
      <c r="JJ222" s="41"/>
      <c r="JK222" s="41"/>
      <c r="JL222" s="41"/>
      <c r="JM222" s="41"/>
      <c r="JN222" s="41"/>
      <c r="JO222" s="41"/>
      <c r="JP222" s="41"/>
      <c r="JQ222" s="41"/>
      <c r="JR222" s="41"/>
      <c r="JS222" s="41"/>
      <c r="JT222" s="41"/>
      <c r="JU222" s="41"/>
    </row>
    <row r="223" spans="1:281" ht="36" x14ac:dyDescent="0.25">
      <c r="A223" s="683"/>
      <c r="B223" s="683"/>
      <c r="C223" s="683"/>
      <c r="D223" s="683"/>
      <c r="E223" s="683"/>
      <c r="F223" s="683"/>
      <c r="G223" s="675" t="s">
        <v>632</v>
      </c>
      <c r="H223" s="344" t="s">
        <v>2635</v>
      </c>
      <c r="I223" s="344">
        <v>32</v>
      </c>
      <c r="J223" s="683"/>
      <c r="K223" s="683"/>
      <c r="L223" s="683"/>
      <c r="M223" s="695"/>
      <c r="N223" s="697"/>
      <c r="O223" s="697"/>
      <c r="P223" s="697"/>
      <c r="Q223" s="683"/>
      <c r="R223" s="683"/>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s="41"/>
      <c r="DC223" s="41"/>
      <c r="DD223" s="41"/>
      <c r="DE223" s="41"/>
      <c r="DF223" s="41"/>
      <c r="DG223" s="41"/>
      <c r="DH223" s="41"/>
      <c r="DI223" s="41"/>
      <c r="DJ223" s="41"/>
      <c r="DK223" s="41"/>
      <c r="DL223" s="41"/>
      <c r="DM223" s="41"/>
      <c r="DN223" s="41"/>
      <c r="DO223" s="41"/>
      <c r="DP223" s="41"/>
      <c r="DQ223" s="41"/>
      <c r="DR223" s="41"/>
      <c r="DS223" s="41"/>
      <c r="DT223" s="41"/>
      <c r="DU223" s="41"/>
      <c r="DV223" s="41"/>
      <c r="DW223" s="41"/>
      <c r="DX223" s="41"/>
      <c r="DY223" s="41"/>
      <c r="DZ223" s="41"/>
      <c r="EA223" s="41"/>
      <c r="EB223" s="41"/>
      <c r="EC223" s="41"/>
      <c r="ED223" s="41"/>
      <c r="EE223" s="41"/>
      <c r="EF223" s="41"/>
      <c r="EG223" s="41"/>
      <c r="EH223" s="41"/>
      <c r="EI223" s="41"/>
      <c r="EJ223" s="41"/>
      <c r="EK223" s="41"/>
      <c r="EL223" s="41"/>
      <c r="EM223" s="41"/>
      <c r="EN223" s="41"/>
      <c r="EO223" s="41"/>
      <c r="EP223" s="41"/>
      <c r="EQ223" s="41"/>
      <c r="ER223" s="41"/>
      <c r="ES223" s="41"/>
      <c r="ET223" s="41"/>
      <c r="EU223" s="41"/>
      <c r="EV223" s="41"/>
      <c r="EW223" s="41"/>
      <c r="EX223" s="41"/>
      <c r="EY223" s="41"/>
      <c r="EZ223" s="41"/>
      <c r="FA223" s="41"/>
      <c r="FB223" s="41"/>
      <c r="FC223" s="41"/>
      <c r="FD223" s="41"/>
      <c r="FE223" s="41"/>
      <c r="FF223" s="41"/>
      <c r="FG223" s="41"/>
      <c r="FH223" s="41"/>
      <c r="FI223" s="41"/>
      <c r="FJ223" s="41"/>
      <c r="FK223" s="41"/>
      <c r="FL223" s="41"/>
      <c r="FM223" s="41"/>
      <c r="FN223" s="41"/>
      <c r="FO223" s="41"/>
      <c r="FP223" s="41"/>
      <c r="FQ223" s="41"/>
      <c r="FR223" s="41"/>
      <c r="FS223" s="41"/>
      <c r="FT223" s="41"/>
      <c r="FU223" s="41"/>
      <c r="FV223" s="41"/>
      <c r="FW223" s="41"/>
      <c r="FX223" s="41"/>
      <c r="FY223" s="41"/>
      <c r="FZ223" s="41"/>
      <c r="GA223" s="41"/>
      <c r="GB223" s="41"/>
      <c r="GC223" s="41"/>
      <c r="GD223" s="41"/>
      <c r="GE223" s="41"/>
      <c r="GF223" s="41"/>
      <c r="GG223" s="41"/>
      <c r="GH223" s="41"/>
      <c r="GI223" s="41"/>
      <c r="GJ223" s="41"/>
      <c r="GK223" s="41"/>
      <c r="GL223" s="41"/>
      <c r="GM223" s="41"/>
      <c r="GN223" s="41"/>
      <c r="GO223" s="41"/>
      <c r="GP223" s="41"/>
      <c r="GQ223" s="41"/>
      <c r="GR223" s="41"/>
      <c r="GS223" s="41"/>
      <c r="GT223" s="41"/>
      <c r="GU223" s="41"/>
      <c r="GV223" s="41"/>
      <c r="GW223" s="41"/>
      <c r="GX223" s="41"/>
      <c r="GY223" s="41"/>
      <c r="GZ223" s="41"/>
      <c r="HA223" s="41"/>
      <c r="HB223" s="41"/>
      <c r="HC223" s="41"/>
      <c r="HD223" s="41"/>
      <c r="HE223" s="41"/>
      <c r="HF223" s="41"/>
      <c r="HG223" s="41"/>
      <c r="HH223" s="41"/>
      <c r="HI223" s="41"/>
      <c r="HJ223" s="41"/>
      <c r="HK223" s="41"/>
      <c r="HL223" s="41"/>
      <c r="HM223" s="41"/>
      <c r="HN223" s="41"/>
      <c r="HO223" s="41"/>
      <c r="HP223" s="41"/>
      <c r="HQ223" s="41"/>
      <c r="HR223" s="41"/>
      <c r="HS223" s="41"/>
      <c r="HT223" s="41"/>
      <c r="HU223" s="41"/>
      <c r="HV223" s="41"/>
      <c r="HW223" s="41"/>
      <c r="HX223" s="41"/>
      <c r="HY223" s="41"/>
      <c r="HZ223" s="41"/>
      <c r="IA223" s="41"/>
      <c r="IB223" s="41"/>
      <c r="IC223" s="41"/>
      <c r="ID223" s="41"/>
      <c r="IE223" s="41"/>
      <c r="IF223" s="41"/>
      <c r="IG223" s="41"/>
      <c r="IH223" s="41"/>
      <c r="II223" s="41"/>
      <c r="IJ223" s="41"/>
      <c r="IK223" s="41"/>
      <c r="IL223" s="41"/>
      <c r="IM223" s="41"/>
      <c r="IN223" s="41"/>
      <c r="IO223" s="41"/>
      <c r="IP223" s="41"/>
      <c r="IQ223" s="41"/>
      <c r="IR223" s="41"/>
      <c r="IS223" s="41"/>
      <c r="IT223" s="41"/>
      <c r="IU223" s="41"/>
      <c r="IV223" s="41"/>
      <c r="IW223" s="41"/>
      <c r="IX223" s="41"/>
      <c r="IY223" s="41"/>
      <c r="IZ223" s="41"/>
      <c r="JA223" s="41"/>
      <c r="JB223" s="41"/>
      <c r="JC223" s="41"/>
      <c r="JD223" s="41"/>
      <c r="JE223" s="41"/>
      <c r="JF223" s="41"/>
      <c r="JG223" s="41"/>
      <c r="JH223" s="41"/>
      <c r="JI223" s="41"/>
      <c r="JJ223" s="41"/>
      <c r="JK223" s="41"/>
      <c r="JL223" s="41"/>
      <c r="JM223" s="41"/>
      <c r="JN223" s="41"/>
      <c r="JO223" s="41"/>
      <c r="JP223" s="41"/>
      <c r="JQ223" s="41"/>
      <c r="JR223" s="41"/>
      <c r="JS223" s="41"/>
      <c r="JT223" s="41"/>
      <c r="JU223" s="41"/>
    </row>
    <row r="224" spans="1:281" ht="60" x14ac:dyDescent="0.25">
      <c r="A224" s="683"/>
      <c r="B224" s="683"/>
      <c r="C224" s="683"/>
      <c r="D224" s="683"/>
      <c r="E224" s="683"/>
      <c r="F224" s="683"/>
      <c r="G224" s="675"/>
      <c r="H224" s="344" t="s">
        <v>2636</v>
      </c>
      <c r="I224" s="344">
        <v>1</v>
      </c>
      <c r="J224" s="683"/>
      <c r="K224" s="683"/>
      <c r="L224" s="683"/>
      <c r="M224" s="695"/>
      <c r="N224" s="697"/>
      <c r="O224" s="697"/>
      <c r="P224" s="697"/>
      <c r="Q224" s="683"/>
      <c r="R224" s="683"/>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c r="EN224" s="41"/>
      <c r="EO224" s="41"/>
      <c r="EP224" s="41"/>
      <c r="EQ224" s="41"/>
      <c r="ER224" s="41"/>
      <c r="ES224" s="41"/>
      <c r="ET224" s="41"/>
      <c r="EU224" s="41"/>
      <c r="EV224" s="41"/>
      <c r="EW224" s="41"/>
      <c r="EX224" s="41"/>
      <c r="EY224" s="41"/>
      <c r="EZ224" s="41"/>
      <c r="FA224" s="41"/>
      <c r="FB224" s="41"/>
      <c r="FC224" s="41"/>
      <c r="FD224" s="41"/>
      <c r="FE224" s="41"/>
      <c r="FF224" s="41"/>
      <c r="FG224" s="41"/>
      <c r="FH224" s="41"/>
      <c r="FI224" s="41"/>
      <c r="FJ224" s="41"/>
      <c r="FK224" s="41"/>
      <c r="FL224" s="41"/>
      <c r="FM224" s="41"/>
      <c r="FN224" s="41"/>
      <c r="FO224" s="41"/>
      <c r="FP224" s="41"/>
      <c r="FQ224" s="41"/>
      <c r="FR224" s="41"/>
      <c r="FS224" s="41"/>
      <c r="FT224" s="41"/>
      <c r="FU224" s="41"/>
      <c r="FV224" s="41"/>
      <c r="FW224" s="41"/>
      <c r="FX224" s="41"/>
      <c r="FY224" s="41"/>
      <c r="FZ224" s="41"/>
      <c r="GA224" s="41"/>
      <c r="GB224" s="41"/>
      <c r="GC224" s="41"/>
      <c r="GD224" s="41"/>
      <c r="GE224" s="41"/>
      <c r="GF224" s="41"/>
      <c r="GG224" s="41"/>
      <c r="GH224" s="41"/>
      <c r="GI224" s="41"/>
      <c r="GJ224" s="41"/>
      <c r="GK224" s="41"/>
      <c r="GL224" s="41"/>
      <c r="GM224" s="41"/>
      <c r="GN224" s="41"/>
      <c r="GO224" s="41"/>
      <c r="GP224" s="41"/>
      <c r="GQ224" s="41"/>
      <c r="GR224" s="41"/>
      <c r="GS224" s="41"/>
      <c r="GT224" s="41"/>
      <c r="GU224" s="41"/>
      <c r="GV224" s="41"/>
      <c r="GW224" s="41"/>
      <c r="GX224" s="41"/>
      <c r="GY224" s="41"/>
      <c r="GZ224" s="41"/>
      <c r="HA224" s="41"/>
      <c r="HB224" s="41"/>
      <c r="HC224" s="41"/>
      <c r="HD224" s="41"/>
      <c r="HE224" s="41"/>
      <c r="HF224" s="41"/>
      <c r="HG224" s="41"/>
      <c r="HH224" s="41"/>
      <c r="HI224" s="41"/>
      <c r="HJ224" s="41"/>
      <c r="HK224" s="41"/>
      <c r="HL224" s="41"/>
      <c r="HM224" s="41"/>
      <c r="HN224" s="41"/>
      <c r="HO224" s="41"/>
      <c r="HP224" s="41"/>
      <c r="HQ224" s="41"/>
      <c r="HR224" s="41"/>
      <c r="HS224" s="41"/>
      <c r="HT224" s="41"/>
      <c r="HU224" s="41"/>
      <c r="HV224" s="41"/>
      <c r="HW224" s="41"/>
      <c r="HX224" s="41"/>
      <c r="HY224" s="41"/>
      <c r="HZ224" s="41"/>
      <c r="IA224" s="41"/>
      <c r="IB224" s="41"/>
      <c r="IC224" s="41"/>
      <c r="ID224" s="41"/>
      <c r="IE224" s="41"/>
      <c r="IF224" s="41"/>
      <c r="IG224" s="41"/>
      <c r="IH224" s="41"/>
      <c r="II224" s="41"/>
      <c r="IJ224" s="41"/>
      <c r="IK224" s="41"/>
      <c r="IL224" s="41"/>
      <c r="IM224" s="41"/>
      <c r="IN224" s="41"/>
      <c r="IO224" s="41"/>
      <c r="IP224" s="41"/>
      <c r="IQ224" s="41"/>
      <c r="IR224" s="41"/>
      <c r="IS224" s="41"/>
      <c r="IT224" s="41"/>
      <c r="IU224" s="41"/>
      <c r="IV224" s="41"/>
      <c r="IW224" s="41"/>
      <c r="IX224" s="41"/>
      <c r="IY224" s="41"/>
      <c r="IZ224" s="41"/>
      <c r="JA224" s="41"/>
      <c r="JB224" s="41"/>
      <c r="JC224" s="41"/>
      <c r="JD224" s="41"/>
      <c r="JE224" s="41"/>
      <c r="JF224" s="41"/>
      <c r="JG224" s="41"/>
      <c r="JH224" s="41"/>
      <c r="JI224" s="41"/>
      <c r="JJ224" s="41"/>
      <c r="JK224" s="41"/>
      <c r="JL224" s="41"/>
      <c r="JM224" s="41"/>
      <c r="JN224" s="41"/>
      <c r="JO224" s="41"/>
      <c r="JP224" s="41"/>
      <c r="JQ224" s="41"/>
      <c r="JR224" s="41"/>
      <c r="JS224" s="41"/>
      <c r="JT224" s="41"/>
      <c r="JU224" s="41"/>
    </row>
    <row r="225" spans="1:281" ht="24" x14ac:dyDescent="0.25">
      <c r="A225" s="684"/>
      <c r="B225" s="684"/>
      <c r="C225" s="684"/>
      <c r="D225" s="684"/>
      <c r="E225" s="684"/>
      <c r="F225" s="684"/>
      <c r="G225" s="675"/>
      <c r="H225" s="344" t="s">
        <v>471</v>
      </c>
      <c r="I225" s="344">
        <v>10000</v>
      </c>
      <c r="J225" s="684"/>
      <c r="K225" s="684"/>
      <c r="L225" s="684"/>
      <c r="M225" s="698"/>
      <c r="N225" s="699"/>
      <c r="O225" s="699"/>
      <c r="P225" s="699"/>
      <c r="Q225" s="684"/>
      <c r="R225" s="684"/>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c r="EO225" s="41"/>
      <c r="EP225" s="41"/>
      <c r="EQ225" s="41"/>
      <c r="ER225" s="41"/>
      <c r="ES225" s="41"/>
      <c r="ET225" s="41"/>
      <c r="EU225" s="41"/>
      <c r="EV225" s="41"/>
      <c r="EW225" s="41"/>
      <c r="EX225" s="41"/>
      <c r="EY225" s="41"/>
      <c r="EZ225" s="41"/>
      <c r="FA225" s="41"/>
      <c r="FB225" s="41"/>
      <c r="FC225" s="41"/>
      <c r="FD225" s="41"/>
      <c r="FE225" s="41"/>
      <c r="FF225" s="41"/>
      <c r="FG225" s="41"/>
      <c r="FH225" s="41"/>
      <c r="FI225" s="41"/>
      <c r="FJ225" s="41"/>
      <c r="FK225" s="41"/>
      <c r="FL225" s="41"/>
      <c r="FM225" s="41"/>
      <c r="FN225" s="41"/>
      <c r="FO225" s="41"/>
      <c r="FP225" s="41"/>
      <c r="FQ225" s="41"/>
      <c r="FR225" s="41"/>
      <c r="FS225" s="41"/>
      <c r="FT225" s="41"/>
      <c r="FU225" s="41"/>
      <c r="FV225" s="41"/>
      <c r="FW225" s="41"/>
      <c r="FX225" s="41"/>
      <c r="FY225" s="41"/>
      <c r="FZ225" s="41"/>
      <c r="GA225" s="41"/>
      <c r="GB225" s="41"/>
      <c r="GC225" s="41"/>
      <c r="GD225" s="41"/>
      <c r="GE225" s="41"/>
      <c r="GF225" s="41"/>
      <c r="GG225" s="41"/>
      <c r="GH225" s="41"/>
      <c r="GI225" s="41"/>
      <c r="GJ225" s="41"/>
      <c r="GK225" s="41"/>
      <c r="GL225" s="41"/>
      <c r="GM225" s="41"/>
      <c r="GN225" s="41"/>
      <c r="GO225" s="41"/>
      <c r="GP225" s="41"/>
      <c r="GQ225" s="41"/>
      <c r="GR225" s="41"/>
      <c r="GS225" s="41"/>
      <c r="GT225" s="41"/>
      <c r="GU225" s="41"/>
      <c r="GV225" s="41"/>
      <c r="GW225" s="41"/>
      <c r="GX225" s="41"/>
      <c r="GY225" s="41"/>
      <c r="GZ225" s="41"/>
      <c r="HA225" s="41"/>
      <c r="HB225" s="41"/>
      <c r="HC225" s="41"/>
      <c r="HD225" s="41"/>
      <c r="HE225" s="41"/>
      <c r="HF225" s="41"/>
      <c r="HG225" s="41"/>
      <c r="HH225" s="41"/>
      <c r="HI225" s="41"/>
      <c r="HJ225" s="41"/>
      <c r="HK225" s="41"/>
      <c r="HL225" s="41"/>
      <c r="HM225" s="41"/>
      <c r="HN225" s="41"/>
      <c r="HO225" s="41"/>
      <c r="HP225" s="41"/>
      <c r="HQ225" s="41"/>
      <c r="HR225" s="41"/>
      <c r="HS225" s="41"/>
      <c r="HT225" s="41"/>
      <c r="HU225" s="41"/>
      <c r="HV225" s="41"/>
      <c r="HW225" s="41"/>
      <c r="HX225" s="41"/>
      <c r="HY225" s="41"/>
      <c r="HZ225" s="41"/>
      <c r="IA225" s="41"/>
      <c r="IB225" s="41"/>
      <c r="IC225" s="41"/>
      <c r="ID225" s="41"/>
      <c r="IE225" s="41"/>
      <c r="IF225" s="41"/>
      <c r="IG225" s="41"/>
      <c r="IH225" s="41"/>
      <c r="II225" s="41"/>
      <c r="IJ225" s="41"/>
      <c r="IK225" s="41"/>
      <c r="IL225" s="41"/>
      <c r="IM225" s="41"/>
      <c r="IN225" s="41"/>
      <c r="IO225" s="41"/>
      <c r="IP225" s="41"/>
      <c r="IQ225" s="41"/>
      <c r="IR225" s="41"/>
      <c r="IS225" s="41"/>
      <c r="IT225" s="41"/>
      <c r="IU225" s="41"/>
      <c r="IV225" s="41"/>
      <c r="IW225" s="41"/>
      <c r="IX225" s="41"/>
      <c r="IY225" s="41"/>
      <c r="IZ225" s="41"/>
      <c r="JA225" s="41"/>
      <c r="JB225" s="41"/>
      <c r="JC225" s="41"/>
      <c r="JD225" s="41"/>
      <c r="JE225" s="41"/>
      <c r="JF225" s="41"/>
      <c r="JG225" s="41"/>
      <c r="JH225" s="41"/>
      <c r="JI225" s="41"/>
      <c r="JJ225" s="41"/>
      <c r="JK225" s="41"/>
      <c r="JL225" s="41"/>
      <c r="JM225" s="41"/>
      <c r="JN225" s="41"/>
      <c r="JO225" s="41"/>
      <c r="JP225" s="41"/>
      <c r="JQ225" s="41"/>
      <c r="JR225" s="41"/>
      <c r="JS225" s="41"/>
      <c r="JT225" s="41"/>
      <c r="JU225" s="41"/>
    </row>
    <row r="226" spans="1:281" ht="36" x14ac:dyDescent="0.25">
      <c r="A226" s="680">
        <v>55</v>
      </c>
      <c r="B226" s="680" t="s">
        <v>70</v>
      </c>
      <c r="C226" s="680">
        <v>1</v>
      </c>
      <c r="D226" s="680">
        <v>6</v>
      </c>
      <c r="E226" s="679" t="s">
        <v>2682</v>
      </c>
      <c r="F226" s="679" t="s">
        <v>2683</v>
      </c>
      <c r="G226" s="680" t="s">
        <v>725</v>
      </c>
      <c r="H226" s="344" t="s">
        <v>851</v>
      </c>
      <c r="I226" s="342" t="s">
        <v>850</v>
      </c>
      <c r="J226" s="679" t="s">
        <v>2684</v>
      </c>
      <c r="K226" s="680"/>
      <c r="L226" s="707" t="s">
        <v>840</v>
      </c>
      <c r="M226" s="685"/>
      <c r="N226" s="688">
        <v>68397.740000000005</v>
      </c>
      <c r="O226" s="688"/>
      <c r="P226" s="688">
        <v>60859.24</v>
      </c>
      <c r="Q226" s="710" t="s">
        <v>228</v>
      </c>
      <c r="R226" s="700" t="s">
        <v>229</v>
      </c>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41"/>
      <c r="FI226" s="41"/>
      <c r="FJ226" s="41"/>
      <c r="FK226" s="41"/>
      <c r="FL226" s="41"/>
      <c r="FM226" s="41"/>
      <c r="FN226" s="41"/>
      <c r="FO226" s="41"/>
      <c r="FP226" s="41"/>
      <c r="FQ226" s="41"/>
      <c r="FR226" s="41"/>
      <c r="FS226" s="41"/>
      <c r="FT226" s="41"/>
      <c r="FU226" s="41"/>
      <c r="FV226" s="41"/>
      <c r="FW226" s="41"/>
      <c r="FX226" s="41"/>
      <c r="FY226" s="41"/>
      <c r="FZ226" s="41"/>
      <c r="GA226" s="41"/>
      <c r="GB226" s="41"/>
      <c r="GC226" s="41"/>
      <c r="GD226" s="41"/>
      <c r="GE226" s="41"/>
      <c r="GF226" s="41"/>
      <c r="GG226" s="41"/>
      <c r="GH226" s="41"/>
      <c r="GI226" s="41"/>
      <c r="GJ226" s="41"/>
      <c r="GK226" s="41"/>
      <c r="GL226" s="41"/>
      <c r="GM226" s="41"/>
      <c r="GN226" s="41"/>
      <c r="GO226" s="41"/>
      <c r="GP226" s="41"/>
      <c r="GQ226" s="41"/>
      <c r="GR226" s="41"/>
      <c r="GS226" s="41"/>
      <c r="GT226" s="41"/>
      <c r="GU226" s="41"/>
      <c r="GV226" s="41"/>
      <c r="GW226" s="41"/>
      <c r="GX226" s="41"/>
      <c r="GY226" s="41"/>
      <c r="GZ226" s="41"/>
      <c r="HA226" s="41"/>
      <c r="HB226" s="41"/>
      <c r="HC226" s="41"/>
      <c r="HD226" s="41"/>
      <c r="HE226" s="41"/>
      <c r="HF226" s="41"/>
      <c r="HG226" s="41"/>
      <c r="HH226" s="41"/>
      <c r="HI226" s="41"/>
      <c r="HJ226" s="41"/>
      <c r="HK226" s="41"/>
      <c r="HL226" s="41"/>
      <c r="HM226" s="41"/>
      <c r="HN226" s="41"/>
      <c r="HO226" s="41"/>
      <c r="HP226" s="41"/>
      <c r="HQ226" s="41"/>
      <c r="HR226" s="41"/>
      <c r="HS226" s="41"/>
      <c r="HT226" s="41"/>
      <c r="HU226" s="41"/>
      <c r="HV226" s="41"/>
      <c r="HW226" s="41"/>
      <c r="HX226" s="41"/>
      <c r="HY226" s="41"/>
      <c r="HZ226" s="41"/>
      <c r="IA226" s="41"/>
      <c r="IB226" s="41"/>
      <c r="IC226" s="41"/>
      <c r="ID226" s="41"/>
      <c r="IE226" s="41"/>
      <c r="IF226" s="41"/>
      <c r="IG226" s="41"/>
      <c r="IH226" s="41"/>
      <c r="II226" s="41"/>
      <c r="IJ226" s="41"/>
      <c r="IK226" s="41"/>
      <c r="IL226" s="41"/>
      <c r="IM226" s="41"/>
      <c r="IN226" s="41"/>
      <c r="IO226" s="41"/>
      <c r="IP226" s="41"/>
      <c r="IQ226" s="41"/>
      <c r="IR226" s="41"/>
      <c r="IS226" s="41"/>
      <c r="IT226" s="41"/>
      <c r="IU226" s="41"/>
      <c r="IV226" s="41"/>
      <c r="IW226" s="41"/>
      <c r="IX226" s="41"/>
      <c r="IY226" s="41"/>
      <c r="IZ226" s="41"/>
      <c r="JA226" s="41"/>
      <c r="JB226" s="41"/>
      <c r="JC226" s="41"/>
      <c r="JD226" s="41"/>
      <c r="JE226" s="41"/>
      <c r="JF226" s="41"/>
      <c r="JG226" s="41"/>
      <c r="JH226" s="41"/>
      <c r="JI226" s="41"/>
      <c r="JJ226" s="41"/>
      <c r="JK226" s="41"/>
      <c r="JL226" s="41"/>
      <c r="JM226" s="41"/>
      <c r="JN226" s="41"/>
      <c r="JO226" s="41"/>
      <c r="JP226" s="41"/>
      <c r="JQ226" s="41"/>
      <c r="JR226" s="41"/>
      <c r="JS226" s="41"/>
      <c r="JT226" s="41"/>
      <c r="JU226" s="41"/>
    </row>
    <row r="227" spans="1:281" ht="54.75" customHeight="1" x14ac:dyDescent="0.25">
      <c r="A227" s="682"/>
      <c r="B227" s="682"/>
      <c r="C227" s="682"/>
      <c r="D227" s="682"/>
      <c r="E227" s="684"/>
      <c r="F227" s="684"/>
      <c r="G227" s="682"/>
      <c r="H227" s="344" t="s">
        <v>818</v>
      </c>
      <c r="I227" s="342" t="s">
        <v>308</v>
      </c>
      <c r="J227" s="684"/>
      <c r="K227" s="682"/>
      <c r="L227" s="707"/>
      <c r="M227" s="687"/>
      <c r="N227" s="690"/>
      <c r="O227" s="690"/>
      <c r="P227" s="690"/>
      <c r="Q227" s="693"/>
      <c r="R227" s="675"/>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c r="EO227" s="41"/>
      <c r="EP227" s="41"/>
      <c r="EQ227" s="41"/>
      <c r="ER227" s="41"/>
      <c r="ES227" s="41"/>
      <c r="ET227" s="41"/>
      <c r="EU227" s="41"/>
      <c r="EV227" s="41"/>
      <c r="EW227" s="41"/>
      <c r="EX227" s="41"/>
      <c r="EY227" s="41"/>
      <c r="EZ227" s="41"/>
      <c r="FA227" s="41"/>
      <c r="FB227" s="41"/>
      <c r="FC227" s="41"/>
      <c r="FD227" s="41"/>
      <c r="FE227" s="41"/>
      <c r="FF227" s="41"/>
      <c r="FG227" s="41"/>
      <c r="FH227" s="41"/>
      <c r="FI227" s="41"/>
      <c r="FJ227" s="41"/>
      <c r="FK227" s="41"/>
      <c r="FL227" s="41"/>
      <c r="FM227" s="41"/>
      <c r="FN227" s="41"/>
      <c r="FO227" s="41"/>
      <c r="FP227" s="41"/>
      <c r="FQ227" s="41"/>
      <c r="FR227" s="41"/>
      <c r="FS227" s="41"/>
      <c r="FT227" s="41"/>
      <c r="FU227" s="41"/>
      <c r="FV227" s="41"/>
      <c r="FW227" s="41"/>
      <c r="FX227" s="41"/>
      <c r="FY227" s="41"/>
      <c r="FZ227" s="41"/>
      <c r="GA227" s="41"/>
      <c r="GB227" s="41"/>
      <c r="GC227" s="41"/>
      <c r="GD227" s="41"/>
      <c r="GE227" s="41"/>
      <c r="GF227" s="41"/>
      <c r="GG227" s="41"/>
      <c r="GH227" s="41"/>
      <c r="GI227" s="41"/>
      <c r="GJ227" s="41"/>
      <c r="GK227" s="41"/>
      <c r="GL227" s="41"/>
      <c r="GM227" s="41"/>
      <c r="GN227" s="41"/>
      <c r="GO227" s="41"/>
      <c r="GP227" s="41"/>
      <c r="GQ227" s="41"/>
      <c r="GR227" s="41"/>
      <c r="GS227" s="41"/>
      <c r="GT227" s="41"/>
      <c r="GU227" s="41"/>
      <c r="GV227" s="41"/>
      <c r="GW227" s="41"/>
      <c r="GX227" s="41"/>
      <c r="GY227" s="41"/>
      <c r="GZ227" s="41"/>
      <c r="HA227" s="41"/>
      <c r="HB227" s="41"/>
      <c r="HC227" s="41"/>
      <c r="HD227" s="41"/>
      <c r="HE227" s="41"/>
      <c r="HF227" s="41"/>
      <c r="HG227" s="41"/>
      <c r="HH227" s="41"/>
      <c r="HI227" s="41"/>
      <c r="HJ227" s="41"/>
      <c r="HK227" s="41"/>
      <c r="HL227" s="41"/>
      <c r="HM227" s="41"/>
      <c r="HN227" s="41"/>
      <c r="HO227" s="41"/>
      <c r="HP227" s="41"/>
      <c r="HQ227" s="41"/>
      <c r="HR227" s="41"/>
      <c r="HS227" s="41"/>
      <c r="HT227" s="41"/>
      <c r="HU227" s="41"/>
      <c r="HV227" s="41"/>
      <c r="HW227" s="41"/>
      <c r="HX227" s="41"/>
      <c r="HY227" s="41"/>
      <c r="HZ227" s="41"/>
      <c r="IA227" s="41"/>
      <c r="IB227" s="41"/>
      <c r="IC227" s="41"/>
      <c r="ID227" s="41"/>
      <c r="IE227" s="41"/>
      <c r="IF227" s="41"/>
      <c r="IG227" s="41"/>
      <c r="IH227" s="41"/>
      <c r="II227" s="41"/>
      <c r="IJ227" s="41"/>
      <c r="IK227" s="41"/>
      <c r="IL227" s="41"/>
      <c r="IM227" s="41"/>
      <c r="IN227" s="41"/>
      <c r="IO227" s="41"/>
      <c r="IP227" s="41"/>
      <c r="IQ227" s="41"/>
      <c r="IR227" s="41"/>
      <c r="IS227" s="41"/>
      <c r="IT227" s="41"/>
      <c r="IU227" s="41"/>
      <c r="IV227" s="41"/>
      <c r="IW227" s="41"/>
      <c r="IX227" s="41"/>
      <c r="IY227" s="41"/>
      <c r="IZ227" s="41"/>
      <c r="JA227" s="41"/>
      <c r="JB227" s="41"/>
      <c r="JC227" s="41"/>
      <c r="JD227" s="41"/>
      <c r="JE227" s="41"/>
      <c r="JF227" s="41"/>
      <c r="JG227" s="41"/>
      <c r="JH227" s="41"/>
      <c r="JI227" s="41"/>
      <c r="JJ227" s="41"/>
      <c r="JK227" s="41"/>
      <c r="JL227" s="41"/>
      <c r="JM227" s="41"/>
      <c r="JN227" s="41"/>
      <c r="JO227" s="41"/>
      <c r="JP227" s="41"/>
      <c r="JQ227" s="41"/>
      <c r="JR227" s="41"/>
      <c r="JS227" s="41"/>
      <c r="JT227" s="41"/>
      <c r="JU227" s="41"/>
    </row>
    <row r="228" spans="1:281" ht="36" x14ac:dyDescent="0.25">
      <c r="A228" s="680">
        <v>56</v>
      </c>
      <c r="B228" s="680" t="s">
        <v>2685</v>
      </c>
      <c r="C228" s="680">
        <v>5</v>
      </c>
      <c r="D228" s="680">
        <v>11</v>
      </c>
      <c r="E228" s="679" t="s">
        <v>2686</v>
      </c>
      <c r="F228" s="679" t="s">
        <v>3429</v>
      </c>
      <c r="G228" s="709" t="s">
        <v>725</v>
      </c>
      <c r="H228" s="344" t="s">
        <v>851</v>
      </c>
      <c r="I228" s="342" t="s">
        <v>832</v>
      </c>
      <c r="J228" s="679" t="s">
        <v>2687</v>
      </c>
      <c r="K228" s="680"/>
      <c r="L228" s="707" t="s">
        <v>138</v>
      </c>
      <c r="M228" s="685"/>
      <c r="N228" s="688">
        <v>17730.05</v>
      </c>
      <c r="O228" s="688"/>
      <c r="P228" s="688">
        <v>14985.05</v>
      </c>
      <c r="Q228" s="710" t="s">
        <v>2688</v>
      </c>
      <c r="R228" s="700" t="s">
        <v>2689</v>
      </c>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c r="EO228" s="41"/>
      <c r="EP228" s="41"/>
      <c r="EQ228" s="41"/>
      <c r="ER228" s="41"/>
      <c r="ES228" s="41"/>
      <c r="ET228" s="41"/>
      <c r="EU228" s="41"/>
      <c r="EV228" s="41"/>
      <c r="EW228" s="41"/>
      <c r="EX228" s="41"/>
      <c r="EY228" s="41"/>
      <c r="EZ228" s="41"/>
      <c r="FA228" s="41"/>
      <c r="FB228" s="41"/>
      <c r="FC228" s="41"/>
      <c r="FD228" s="41"/>
      <c r="FE228" s="41"/>
      <c r="FF228" s="41"/>
      <c r="FG228" s="41"/>
      <c r="FH228" s="41"/>
      <c r="FI228" s="41"/>
      <c r="FJ228" s="41"/>
      <c r="FK228" s="41"/>
      <c r="FL228" s="41"/>
      <c r="FM228" s="41"/>
      <c r="FN228" s="41"/>
      <c r="FO228" s="41"/>
      <c r="FP228" s="41"/>
      <c r="FQ228" s="41"/>
      <c r="FR228" s="41"/>
      <c r="FS228" s="41"/>
      <c r="FT228" s="41"/>
      <c r="FU228" s="41"/>
      <c r="FV228" s="41"/>
      <c r="FW228" s="41"/>
      <c r="FX228" s="41"/>
      <c r="FY228" s="41"/>
      <c r="FZ228" s="41"/>
      <c r="GA228" s="41"/>
      <c r="GB228" s="41"/>
      <c r="GC228" s="41"/>
      <c r="GD228" s="41"/>
      <c r="GE228" s="41"/>
      <c r="GF228" s="41"/>
      <c r="GG228" s="41"/>
      <c r="GH228" s="41"/>
      <c r="GI228" s="41"/>
      <c r="GJ228" s="41"/>
      <c r="GK228" s="41"/>
      <c r="GL228" s="41"/>
      <c r="GM228" s="41"/>
      <c r="GN228" s="41"/>
      <c r="GO228" s="41"/>
      <c r="GP228" s="41"/>
      <c r="GQ228" s="41"/>
      <c r="GR228" s="41"/>
      <c r="GS228" s="41"/>
      <c r="GT228" s="41"/>
      <c r="GU228" s="41"/>
      <c r="GV228" s="41"/>
      <c r="GW228" s="41"/>
      <c r="GX228" s="41"/>
      <c r="GY228" s="41"/>
      <c r="GZ228" s="41"/>
      <c r="HA228" s="41"/>
      <c r="HB228" s="41"/>
      <c r="HC228" s="41"/>
      <c r="HD228" s="41"/>
      <c r="HE228" s="41"/>
      <c r="HF228" s="41"/>
      <c r="HG228" s="41"/>
      <c r="HH228" s="41"/>
      <c r="HI228" s="41"/>
      <c r="HJ228" s="41"/>
      <c r="HK228" s="41"/>
      <c r="HL228" s="41"/>
      <c r="HM228" s="41"/>
      <c r="HN228" s="41"/>
      <c r="HO228" s="41"/>
      <c r="HP228" s="41"/>
      <c r="HQ228" s="41"/>
      <c r="HR228" s="41"/>
      <c r="HS228" s="41"/>
      <c r="HT228" s="41"/>
      <c r="HU228" s="41"/>
      <c r="HV228" s="41"/>
      <c r="HW228" s="41"/>
      <c r="HX228" s="41"/>
      <c r="HY228" s="41"/>
      <c r="HZ228" s="41"/>
      <c r="IA228" s="41"/>
      <c r="IB228" s="41"/>
      <c r="IC228" s="41"/>
      <c r="ID228" s="41"/>
      <c r="IE228" s="41"/>
      <c r="IF228" s="41"/>
      <c r="IG228" s="41"/>
      <c r="IH228" s="41"/>
      <c r="II228" s="41"/>
      <c r="IJ228" s="41"/>
      <c r="IK228" s="41"/>
      <c r="IL228" s="41"/>
      <c r="IM228" s="41"/>
      <c r="IN228" s="41"/>
      <c r="IO228" s="41"/>
      <c r="IP228" s="41"/>
      <c r="IQ228" s="41"/>
      <c r="IR228" s="41"/>
      <c r="IS228" s="41"/>
      <c r="IT228" s="41"/>
      <c r="IU228" s="41"/>
      <c r="IV228" s="41"/>
      <c r="IW228" s="41"/>
      <c r="IX228" s="41"/>
      <c r="IY228" s="41"/>
      <c r="IZ228" s="41"/>
      <c r="JA228" s="41"/>
      <c r="JB228" s="41"/>
      <c r="JC228" s="41"/>
      <c r="JD228" s="41"/>
      <c r="JE228" s="41"/>
      <c r="JF228" s="41"/>
      <c r="JG228" s="41"/>
      <c r="JH228" s="41"/>
      <c r="JI228" s="41"/>
      <c r="JJ228" s="41"/>
      <c r="JK228" s="41"/>
      <c r="JL228" s="41"/>
      <c r="JM228" s="41"/>
      <c r="JN228" s="41"/>
      <c r="JO228" s="41"/>
      <c r="JP228" s="41"/>
      <c r="JQ228" s="41"/>
      <c r="JR228" s="41"/>
      <c r="JS228" s="41"/>
      <c r="JT228" s="41"/>
      <c r="JU228" s="41"/>
    </row>
    <row r="229" spans="1:281" x14ac:dyDescent="0.25">
      <c r="A229" s="681"/>
      <c r="B229" s="681"/>
      <c r="C229" s="681"/>
      <c r="D229" s="681"/>
      <c r="E229" s="683"/>
      <c r="F229" s="683"/>
      <c r="G229" s="709"/>
      <c r="H229" s="344" t="s">
        <v>818</v>
      </c>
      <c r="I229" s="342" t="s">
        <v>1559</v>
      </c>
      <c r="J229" s="683"/>
      <c r="K229" s="681"/>
      <c r="L229" s="707"/>
      <c r="M229" s="686"/>
      <c r="N229" s="689"/>
      <c r="O229" s="689"/>
      <c r="P229" s="689"/>
      <c r="Q229" s="711"/>
      <c r="R229" s="700"/>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c r="EO229" s="41"/>
      <c r="EP229" s="41"/>
      <c r="EQ229" s="41"/>
      <c r="ER229" s="41"/>
      <c r="ES229" s="41"/>
      <c r="ET229" s="41"/>
      <c r="EU229" s="41"/>
      <c r="EV229" s="41"/>
      <c r="EW229" s="41"/>
      <c r="EX229" s="41"/>
      <c r="EY229" s="41"/>
      <c r="EZ229" s="41"/>
      <c r="FA229" s="41"/>
      <c r="FB229" s="41"/>
      <c r="FC229" s="41"/>
      <c r="FD229" s="41"/>
      <c r="FE229" s="41"/>
      <c r="FF229" s="41"/>
      <c r="FG229" s="41"/>
      <c r="FH229" s="41"/>
      <c r="FI229" s="41"/>
      <c r="FJ229" s="41"/>
      <c r="FK229" s="41"/>
      <c r="FL229" s="41"/>
      <c r="FM229" s="41"/>
      <c r="FN229" s="41"/>
      <c r="FO229" s="41"/>
      <c r="FP229" s="41"/>
      <c r="FQ229" s="41"/>
      <c r="FR229" s="41"/>
      <c r="FS229" s="41"/>
      <c r="FT229" s="41"/>
      <c r="FU229" s="41"/>
      <c r="FV229" s="41"/>
      <c r="FW229" s="41"/>
      <c r="FX229" s="41"/>
      <c r="FY229" s="41"/>
      <c r="FZ229" s="41"/>
      <c r="GA229" s="41"/>
      <c r="GB229" s="41"/>
      <c r="GC229" s="41"/>
      <c r="GD229" s="41"/>
      <c r="GE229" s="41"/>
      <c r="GF229" s="41"/>
      <c r="GG229" s="41"/>
      <c r="GH229" s="41"/>
      <c r="GI229" s="41"/>
      <c r="GJ229" s="41"/>
      <c r="GK229" s="41"/>
      <c r="GL229" s="41"/>
      <c r="GM229" s="41"/>
      <c r="GN229" s="41"/>
      <c r="GO229" s="41"/>
      <c r="GP229" s="41"/>
      <c r="GQ229" s="41"/>
      <c r="GR229" s="41"/>
      <c r="GS229" s="41"/>
      <c r="GT229" s="41"/>
      <c r="GU229" s="41"/>
      <c r="GV229" s="41"/>
      <c r="GW229" s="41"/>
      <c r="GX229" s="41"/>
      <c r="GY229" s="41"/>
      <c r="GZ229" s="41"/>
      <c r="HA229" s="41"/>
      <c r="HB229" s="41"/>
      <c r="HC229" s="41"/>
      <c r="HD229" s="41"/>
      <c r="HE229" s="41"/>
      <c r="HF229" s="41"/>
      <c r="HG229" s="41"/>
      <c r="HH229" s="41"/>
      <c r="HI229" s="41"/>
      <c r="HJ229" s="41"/>
      <c r="HK229" s="41"/>
      <c r="HL229" s="41"/>
      <c r="HM229" s="41"/>
      <c r="HN229" s="41"/>
      <c r="HO229" s="41"/>
      <c r="HP229" s="41"/>
      <c r="HQ229" s="41"/>
      <c r="HR229" s="41"/>
      <c r="HS229" s="41"/>
      <c r="HT229" s="41"/>
      <c r="HU229" s="41"/>
      <c r="HV229" s="41"/>
      <c r="HW229" s="41"/>
      <c r="HX229" s="41"/>
      <c r="HY229" s="41"/>
      <c r="HZ229" s="41"/>
      <c r="IA229" s="41"/>
      <c r="IB229" s="41"/>
      <c r="IC229" s="41"/>
      <c r="ID229" s="41"/>
      <c r="IE229" s="41"/>
      <c r="IF229" s="41"/>
      <c r="IG229" s="41"/>
      <c r="IH229" s="41"/>
      <c r="II229" s="41"/>
      <c r="IJ229" s="41"/>
      <c r="IK229" s="41"/>
      <c r="IL229" s="41"/>
      <c r="IM229" s="41"/>
      <c r="IN229" s="41"/>
      <c r="IO229" s="41"/>
      <c r="IP229" s="41"/>
      <c r="IQ229" s="41"/>
      <c r="IR229" s="41"/>
      <c r="IS229" s="41"/>
      <c r="IT229" s="41"/>
      <c r="IU229" s="41"/>
      <c r="IV229" s="41"/>
      <c r="IW229" s="41"/>
      <c r="IX229" s="41"/>
      <c r="IY229" s="41"/>
      <c r="IZ229" s="41"/>
      <c r="JA229" s="41"/>
      <c r="JB229" s="41"/>
      <c r="JC229" s="41"/>
      <c r="JD229" s="41"/>
      <c r="JE229" s="41"/>
      <c r="JF229" s="41"/>
      <c r="JG229" s="41"/>
      <c r="JH229" s="41"/>
      <c r="JI229" s="41"/>
      <c r="JJ229" s="41"/>
      <c r="JK229" s="41"/>
      <c r="JL229" s="41"/>
      <c r="JM229" s="41"/>
      <c r="JN229" s="41"/>
      <c r="JO229" s="41"/>
      <c r="JP229" s="41"/>
      <c r="JQ229" s="41"/>
      <c r="JR229" s="41"/>
      <c r="JS229" s="41"/>
      <c r="JT229" s="41"/>
      <c r="JU229" s="41"/>
    </row>
    <row r="230" spans="1:281" ht="24" x14ac:dyDescent="0.25">
      <c r="A230" s="681"/>
      <c r="B230" s="681"/>
      <c r="C230" s="681"/>
      <c r="D230" s="681"/>
      <c r="E230" s="683"/>
      <c r="F230" s="683"/>
      <c r="G230" s="681" t="s">
        <v>2690</v>
      </c>
      <c r="H230" s="344" t="s">
        <v>2691</v>
      </c>
      <c r="I230" s="342" t="s">
        <v>1559</v>
      </c>
      <c r="J230" s="683"/>
      <c r="K230" s="681"/>
      <c r="L230" s="707"/>
      <c r="M230" s="686"/>
      <c r="N230" s="689"/>
      <c r="O230" s="689"/>
      <c r="P230" s="689"/>
      <c r="Q230" s="711"/>
      <c r="R230" s="700"/>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c r="EL230" s="41"/>
      <c r="EM230" s="41"/>
      <c r="EN230" s="41"/>
      <c r="EO230" s="41"/>
      <c r="EP230" s="41"/>
      <c r="EQ230" s="41"/>
      <c r="ER230" s="41"/>
      <c r="ES230" s="41"/>
      <c r="ET230" s="41"/>
      <c r="EU230" s="41"/>
      <c r="EV230" s="41"/>
      <c r="EW230" s="41"/>
      <c r="EX230" s="41"/>
      <c r="EY230" s="41"/>
      <c r="EZ230" s="41"/>
      <c r="FA230" s="41"/>
      <c r="FB230" s="41"/>
      <c r="FC230" s="41"/>
      <c r="FD230" s="41"/>
      <c r="FE230" s="41"/>
      <c r="FF230" s="41"/>
      <c r="FG230" s="41"/>
      <c r="FH230" s="41"/>
      <c r="FI230" s="41"/>
      <c r="FJ230" s="41"/>
      <c r="FK230" s="41"/>
      <c r="FL230" s="41"/>
      <c r="FM230" s="41"/>
      <c r="FN230" s="41"/>
      <c r="FO230" s="41"/>
      <c r="FP230" s="41"/>
      <c r="FQ230" s="41"/>
      <c r="FR230" s="41"/>
      <c r="FS230" s="41"/>
      <c r="FT230" s="41"/>
      <c r="FU230" s="41"/>
      <c r="FV230" s="41"/>
      <c r="FW230" s="41"/>
      <c r="FX230" s="41"/>
      <c r="FY230" s="41"/>
      <c r="FZ230" s="41"/>
      <c r="GA230" s="41"/>
      <c r="GB230" s="41"/>
      <c r="GC230" s="41"/>
      <c r="GD230" s="41"/>
      <c r="GE230" s="41"/>
      <c r="GF230" s="41"/>
      <c r="GG230" s="41"/>
      <c r="GH230" s="41"/>
      <c r="GI230" s="41"/>
      <c r="GJ230" s="41"/>
      <c r="GK230" s="41"/>
      <c r="GL230" s="41"/>
      <c r="GM230" s="41"/>
      <c r="GN230" s="41"/>
      <c r="GO230" s="41"/>
      <c r="GP230" s="41"/>
      <c r="GQ230" s="41"/>
      <c r="GR230" s="41"/>
      <c r="GS230" s="41"/>
      <c r="GT230" s="41"/>
      <c r="GU230" s="41"/>
      <c r="GV230" s="41"/>
      <c r="GW230" s="41"/>
      <c r="GX230" s="41"/>
      <c r="GY230" s="41"/>
      <c r="GZ230" s="41"/>
      <c r="HA230" s="41"/>
      <c r="HB230" s="41"/>
      <c r="HC230" s="41"/>
      <c r="HD230" s="41"/>
      <c r="HE230" s="41"/>
      <c r="HF230" s="41"/>
      <c r="HG230" s="41"/>
      <c r="HH230" s="41"/>
      <c r="HI230" s="41"/>
      <c r="HJ230" s="41"/>
      <c r="HK230" s="41"/>
      <c r="HL230" s="41"/>
      <c r="HM230" s="41"/>
      <c r="HN230" s="41"/>
      <c r="HO230" s="41"/>
      <c r="HP230" s="41"/>
      <c r="HQ230" s="41"/>
      <c r="HR230" s="41"/>
      <c r="HS230" s="41"/>
      <c r="HT230" s="41"/>
      <c r="HU230" s="41"/>
      <c r="HV230" s="41"/>
      <c r="HW230" s="41"/>
      <c r="HX230" s="41"/>
      <c r="HY230" s="41"/>
      <c r="HZ230" s="41"/>
      <c r="IA230" s="41"/>
      <c r="IB230" s="41"/>
      <c r="IC230" s="41"/>
      <c r="ID230" s="41"/>
      <c r="IE230" s="41"/>
      <c r="IF230" s="41"/>
      <c r="IG230" s="41"/>
      <c r="IH230" s="41"/>
      <c r="II230" s="41"/>
      <c r="IJ230" s="41"/>
      <c r="IK230" s="41"/>
      <c r="IL230" s="41"/>
      <c r="IM230" s="41"/>
      <c r="IN230" s="41"/>
      <c r="IO230" s="41"/>
      <c r="IP230" s="41"/>
      <c r="IQ230" s="41"/>
      <c r="IR230" s="41"/>
      <c r="IS230" s="41"/>
      <c r="IT230" s="41"/>
      <c r="IU230" s="41"/>
      <c r="IV230" s="41"/>
      <c r="IW230" s="41"/>
      <c r="IX230" s="41"/>
      <c r="IY230" s="41"/>
      <c r="IZ230" s="41"/>
      <c r="JA230" s="41"/>
      <c r="JB230" s="41"/>
      <c r="JC230" s="41"/>
      <c r="JD230" s="41"/>
      <c r="JE230" s="41"/>
      <c r="JF230" s="41"/>
      <c r="JG230" s="41"/>
      <c r="JH230" s="41"/>
      <c r="JI230" s="41"/>
      <c r="JJ230" s="41"/>
      <c r="JK230" s="41"/>
      <c r="JL230" s="41"/>
      <c r="JM230" s="41"/>
      <c r="JN230" s="41"/>
      <c r="JO230" s="41"/>
      <c r="JP230" s="41"/>
      <c r="JQ230" s="41"/>
      <c r="JR230" s="41"/>
      <c r="JS230" s="41"/>
      <c r="JT230" s="41"/>
      <c r="JU230" s="41"/>
    </row>
    <row r="231" spans="1:281" ht="24" x14ac:dyDescent="0.25">
      <c r="A231" s="681"/>
      <c r="B231" s="681"/>
      <c r="C231" s="681"/>
      <c r="D231" s="681"/>
      <c r="E231" s="683"/>
      <c r="F231" s="683"/>
      <c r="G231" s="681"/>
      <c r="H231" s="344" t="s">
        <v>2692</v>
      </c>
      <c r="I231" s="342" t="s">
        <v>850</v>
      </c>
      <c r="J231" s="683"/>
      <c r="K231" s="681"/>
      <c r="L231" s="707"/>
      <c r="M231" s="686"/>
      <c r="N231" s="689"/>
      <c r="O231" s="689"/>
      <c r="P231" s="689"/>
      <c r="Q231" s="711"/>
      <c r="R231" s="700"/>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c r="EL231" s="41"/>
      <c r="EM231" s="41"/>
      <c r="EN231" s="41"/>
      <c r="EO231" s="41"/>
      <c r="EP231" s="41"/>
      <c r="EQ231" s="41"/>
      <c r="ER231" s="41"/>
      <c r="ES231" s="41"/>
      <c r="ET231" s="41"/>
      <c r="EU231" s="41"/>
      <c r="EV231" s="41"/>
      <c r="EW231" s="41"/>
      <c r="EX231" s="41"/>
      <c r="EY231" s="41"/>
      <c r="EZ231" s="41"/>
      <c r="FA231" s="41"/>
      <c r="FB231" s="41"/>
      <c r="FC231" s="41"/>
      <c r="FD231" s="41"/>
      <c r="FE231" s="41"/>
      <c r="FF231" s="41"/>
      <c r="FG231" s="41"/>
      <c r="FH231" s="41"/>
      <c r="FI231" s="41"/>
      <c r="FJ231" s="41"/>
      <c r="FK231" s="41"/>
      <c r="FL231" s="41"/>
      <c r="FM231" s="41"/>
      <c r="FN231" s="41"/>
      <c r="FO231" s="41"/>
      <c r="FP231" s="41"/>
      <c r="FQ231" s="41"/>
      <c r="FR231" s="41"/>
      <c r="FS231" s="41"/>
      <c r="FT231" s="41"/>
      <c r="FU231" s="41"/>
      <c r="FV231" s="41"/>
      <c r="FW231" s="41"/>
      <c r="FX231" s="41"/>
      <c r="FY231" s="41"/>
      <c r="FZ231" s="41"/>
      <c r="GA231" s="41"/>
      <c r="GB231" s="41"/>
      <c r="GC231" s="41"/>
      <c r="GD231" s="41"/>
      <c r="GE231" s="41"/>
      <c r="GF231" s="41"/>
      <c r="GG231" s="41"/>
      <c r="GH231" s="41"/>
      <c r="GI231" s="41"/>
      <c r="GJ231" s="41"/>
      <c r="GK231" s="41"/>
      <c r="GL231" s="41"/>
      <c r="GM231" s="41"/>
      <c r="GN231" s="41"/>
      <c r="GO231" s="41"/>
      <c r="GP231" s="41"/>
      <c r="GQ231" s="41"/>
      <c r="GR231" s="41"/>
      <c r="GS231" s="41"/>
      <c r="GT231" s="41"/>
      <c r="GU231" s="41"/>
      <c r="GV231" s="41"/>
      <c r="GW231" s="41"/>
      <c r="GX231" s="41"/>
      <c r="GY231" s="41"/>
      <c r="GZ231" s="41"/>
      <c r="HA231" s="41"/>
      <c r="HB231" s="41"/>
      <c r="HC231" s="41"/>
      <c r="HD231" s="41"/>
      <c r="HE231" s="41"/>
      <c r="HF231" s="41"/>
      <c r="HG231" s="41"/>
      <c r="HH231" s="41"/>
      <c r="HI231" s="41"/>
      <c r="HJ231" s="41"/>
      <c r="HK231" s="41"/>
      <c r="HL231" s="41"/>
      <c r="HM231" s="41"/>
      <c r="HN231" s="41"/>
      <c r="HO231" s="41"/>
      <c r="HP231" s="41"/>
      <c r="HQ231" s="41"/>
      <c r="HR231" s="41"/>
      <c r="HS231" s="41"/>
      <c r="HT231" s="41"/>
      <c r="HU231" s="41"/>
      <c r="HV231" s="41"/>
      <c r="HW231" s="41"/>
      <c r="HX231" s="41"/>
      <c r="HY231" s="41"/>
      <c r="HZ231" s="41"/>
      <c r="IA231" s="41"/>
      <c r="IB231" s="41"/>
      <c r="IC231" s="41"/>
      <c r="ID231" s="41"/>
      <c r="IE231" s="41"/>
      <c r="IF231" s="41"/>
      <c r="IG231" s="41"/>
      <c r="IH231" s="41"/>
      <c r="II231" s="41"/>
      <c r="IJ231" s="41"/>
      <c r="IK231" s="41"/>
      <c r="IL231" s="41"/>
      <c r="IM231" s="41"/>
      <c r="IN231" s="41"/>
      <c r="IO231" s="41"/>
      <c r="IP231" s="41"/>
      <c r="IQ231" s="41"/>
      <c r="IR231" s="41"/>
      <c r="IS231" s="41"/>
      <c r="IT231" s="41"/>
      <c r="IU231" s="41"/>
      <c r="IV231" s="41"/>
      <c r="IW231" s="41"/>
      <c r="IX231" s="41"/>
      <c r="IY231" s="41"/>
      <c r="IZ231" s="41"/>
      <c r="JA231" s="41"/>
      <c r="JB231" s="41"/>
      <c r="JC231" s="41"/>
      <c r="JD231" s="41"/>
      <c r="JE231" s="41"/>
      <c r="JF231" s="41"/>
      <c r="JG231" s="41"/>
      <c r="JH231" s="41"/>
      <c r="JI231" s="41"/>
      <c r="JJ231" s="41"/>
      <c r="JK231" s="41"/>
      <c r="JL231" s="41"/>
      <c r="JM231" s="41"/>
      <c r="JN231" s="41"/>
      <c r="JO231" s="41"/>
      <c r="JP231" s="41"/>
      <c r="JQ231" s="41"/>
      <c r="JR231" s="41"/>
      <c r="JS231" s="41"/>
      <c r="JT231" s="41"/>
      <c r="JU231" s="41"/>
    </row>
    <row r="232" spans="1:281" x14ac:dyDescent="0.25">
      <c r="A232" s="682"/>
      <c r="B232" s="682"/>
      <c r="C232" s="682"/>
      <c r="D232" s="682"/>
      <c r="E232" s="684"/>
      <c r="F232" s="684"/>
      <c r="G232" s="682"/>
      <c r="H232" s="343" t="s">
        <v>2693</v>
      </c>
      <c r="I232" s="205">
        <v>100</v>
      </c>
      <c r="J232" s="684"/>
      <c r="K232" s="682"/>
      <c r="L232" s="707"/>
      <c r="M232" s="687"/>
      <c r="N232" s="690"/>
      <c r="O232" s="690"/>
      <c r="P232" s="690"/>
      <c r="Q232" s="693"/>
      <c r="R232" s="675"/>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s="41"/>
      <c r="DC232" s="41"/>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c r="EO232" s="41"/>
      <c r="EP232" s="41"/>
      <c r="EQ232" s="41"/>
      <c r="ER232" s="41"/>
      <c r="ES232" s="41"/>
      <c r="ET232" s="41"/>
      <c r="EU232" s="41"/>
      <c r="EV232" s="41"/>
      <c r="EW232" s="41"/>
      <c r="EX232" s="41"/>
      <c r="EY232" s="41"/>
      <c r="EZ232" s="41"/>
      <c r="FA232" s="41"/>
      <c r="FB232" s="41"/>
      <c r="FC232" s="41"/>
      <c r="FD232" s="41"/>
      <c r="FE232" s="41"/>
      <c r="FF232" s="41"/>
      <c r="FG232" s="41"/>
      <c r="FH232" s="41"/>
      <c r="FI232" s="41"/>
      <c r="FJ232" s="41"/>
      <c r="FK232" s="41"/>
      <c r="FL232" s="41"/>
      <c r="FM232" s="41"/>
      <c r="FN232" s="41"/>
      <c r="FO232" s="41"/>
      <c r="FP232" s="41"/>
      <c r="FQ232" s="41"/>
      <c r="FR232" s="41"/>
      <c r="FS232" s="41"/>
      <c r="FT232" s="41"/>
      <c r="FU232" s="41"/>
      <c r="FV232" s="41"/>
      <c r="FW232" s="41"/>
      <c r="FX232" s="41"/>
      <c r="FY232" s="41"/>
      <c r="FZ232" s="41"/>
      <c r="GA232" s="41"/>
      <c r="GB232" s="41"/>
      <c r="GC232" s="41"/>
      <c r="GD232" s="41"/>
      <c r="GE232" s="41"/>
      <c r="GF232" s="41"/>
      <c r="GG232" s="41"/>
      <c r="GH232" s="41"/>
      <c r="GI232" s="41"/>
      <c r="GJ232" s="41"/>
      <c r="GK232" s="41"/>
      <c r="GL232" s="41"/>
      <c r="GM232" s="41"/>
      <c r="GN232" s="41"/>
      <c r="GO232" s="41"/>
      <c r="GP232" s="41"/>
      <c r="GQ232" s="41"/>
      <c r="GR232" s="41"/>
      <c r="GS232" s="41"/>
      <c r="GT232" s="41"/>
      <c r="GU232" s="41"/>
      <c r="GV232" s="41"/>
      <c r="GW232" s="41"/>
      <c r="GX232" s="41"/>
      <c r="GY232" s="41"/>
      <c r="GZ232" s="41"/>
      <c r="HA232" s="41"/>
      <c r="HB232" s="41"/>
      <c r="HC232" s="41"/>
      <c r="HD232" s="41"/>
      <c r="HE232" s="41"/>
      <c r="HF232" s="41"/>
      <c r="HG232" s="41"/>
      <c r="HH232" s="41"/>
      <c r="HI232" s="41"/>
      <c r="HJ232" s="41"/>
      <c r="HK232" s="41"/>
      <c r="HL232" s="41"/>
      <c r="HM232" s="41"/>
      <c r="HN232" s="41"/>
      <c r="HO232" s="41"/>
      <c r="HP232" s="41"/>
      <c r="HQ232" s="41"/>
      <c r="HR232" s="41"/>
      <c r="HS232" s="41"/>
      <c r="HT232" s="41"/>
      <c r="HU232" s="41"/>
      <c r="HV232" s="41"/>
      <c r="HW232" s="41"/>
      <c r="HX232" s="41"/>
      <c r="HY232" s="41"/>
      <c r="HZ232" s="41"/>
      <c r="IA232" s="41"/>
      <c r="IB232" s="41"/>
      <c r="IC232" s="41"/>
      <c r="ID232" s="41"/>
      <c r="IE232" s="41"/>
      <c r="IF232" s="41"/>
      <c r="IG232" s="41"/>
      <c r="IH232" s="41"/>
      <c r="II232" s="41"/>
      <c r="IJ232" s="41"/>
      <c r="IK232" s="41"/>
      <c r="IL232" s="41"/>
      <c r="IM232" s="41"/>
      <c r="IN232" s="41"/>
      <c r="IO232" s="41"/>
      <c r="IP232" s="41"/>
      <c r="IQ232" s="41"/>
      <c r="IR232" s="41"/>
      <c r="IS232" s="41"/>
      <c r="IT232" s="41"/>
      <c r="IU232" s="41"/>
      <c r="IV232" s="41"/>
      <c r="IW232" s="41"/>
      <c r="IX232" s="41"/>
      <c r="IY232" s="41"/>
      <c r="IZ232" s="41"/>
      <c r="JA232" s="41"/>
      <c r="JB232" s="41"/>
      <c r="JC232" s="41"/>
      <c r="JD232" s="41"/>
      <c r="JE232" s="41"/>
      <c r="JF232" s="41"/>
      <c r="JG232" s="41"/>
      <c r="JH232" s="41"/>
      <c r="JI232" s="41"/>
      <c r="JJ232" s="41"/>
      <c r="JK232" s="41"/>
      <c r="JL232" s="41"/>
      <c r="JM232" s="41"/>
      <c r="JN232" s="41"/>
      <c r="JO232" s="41"/>
      <c r="JP232" s="41"/>
      <c r="JQ232" s="41"/>
      <c r="JR232" s="41"/>
      <c r="JS232" s="41"/>
      <c r="JT232" s="41"/>
      <c r="JU232" s="41"/>
    </row>
    <row r="233" spans="1:281" ht="24" x14ac:dyDescent="0.25">
      <c r="A233" s="675">
        <v>57</v>
      </c>
      <c r="B233" s="675" t="s">
        <v>70</v>
      </c>
      <c r="C233" s="675">
        <v>1</v>
      </c>
      <c r="D233" s="675">
        <v>3</v>
      </c>
      <c r="E233" s="675" t="s">
        <v>2694</v>
      </c>
      <c r="F233" s="675" t="s">
        <v>1262</v>
      </c>
      <c r="G233" s="675" t="s">
        <v>613</v>
      </c>
      <c r="H233" s="341" t="s">
        <v>813</v>
      </c>
      <c r="I233" s="342" t="s">
        <v>215</v>
      </c>
      <c r="J233" s="675" t="s">
        <v>2695</v>
      </c>
      <c r="K233" s="707"/>
      <c r="L233" s="707" t="s">
        <v>2696</v>
      </c>
      <c r="M233" s="708"/>
      <c r="N233" s="677">
        <v>45790.5</v>
      </c>
      <c r="O233" s="677"/>
      <c r="P233" s="677">
        <v>40837</v>
      </c>
      <c r="Q233" s="678" t="s">
        <v>816</v>
      </c>
      <c r="R233" s="675" t="s">
        <v>817</v>
      </c>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c r="EL233" s="41"/>
      <c r="EM233" s="41"/>
      <c r="EN233" s="41"/>
      <c r="EO233" s="41"/>
      <c r="EP233" s="41"/>
      <c r="EQ233" s="41"/>
      <c r="ER233" s="41"/>
      <c r="ES233" s="41"/>
      <c r="ET233" s="41"/>
      <c r="EU233" s="41"/>
      <c r="EV233" s="41"/>
      <c r="EW233" s="41"/>
      <c r="EX233" s="41"/>
      <c r="EY233" s="41"/>
      <c r="EZ233" s="41"/>
      <c r="FA233" s="41"/>
      <c r="FB233" s="41"/>
      <c r="FC233" s="41"/>
      <c r="FD233" s="41"/>
      <c r="FE233" s="41"/>
      <c r="FF233" s="41"/>
      <c r="FG233" s="41"/>
      <c r="FH233" s="41"/>
      <c r="FI233" s="41"/>
      <c r="FJ233" s="41"/>
      <c r="FK233" s="41"/>
      <c r="FL233" s="41"/>
      <c r="FM233" s="41"/>
      <c r="FN233" s="41"/>
      <c r="FO233" s="41"/>
      <c r="FP233" s="41"/>
      <c r="FQ233" s="41"/>
      <c r="FR233" s="41"/>
      <c r="FS233" s="41"/>
      <c r="FT233" s="41"/>
      <c r="FU233" s="41"/>
      <c r="FV233" s="41"/>
      <c r="FW233" s="41"/>
      <c r="FX233" s="41"/>
      <c r="FY233" s="41"/>
      <c r="FZ233" s="41"/>
      <c r="GA233" s="41"/>
      <c r="GB233" s="41"/>
      <c r="GC233" s="41"/>
      <c r="GD233" s="41"/>
      <c r="GE233" s="41"/>
      <c r="GF233" s="41"/>
      <c r="GG233" s="41"/>
      <c r="GH233" s="41"/>
      <c r="GI233" s="41"/>
      <c r="GJ233" s="41"/>
      <c r="GK233" s="41"/>
      <c r="GL233" s="41"/>
      <c r="GM233" s="41"/>
      <c r="GN233" s="41"/>
      <c r="GO233" s="41"/>
      <c r="GP233" s="41"/>
      <c r="GQ233" s="41"/>
      <c r="GR233" s="41"/>
      <c r="GS233" s="41"/>
      <c r="GT233" s="41"/>
      <c r="GU233" s="41"/>
      <c r="GV233" s="41"/>
      <c r="GW233" s="41"/>
      <c r="GX233" s="41"/>
      <c r="GY233" s="41"/>
      <c r="GZ233" s="41"/>
      <c r="HA233" s="41"/>
      <c r="HB233" s="41"/>
      <c r="HC233" s="41"/>
      <c r="HD233" s="41"/>
      <c r="HE233" s="41"/>
      <c r="HF233" s="41"/>
      <c r="HG233" s="41"/>
      <c r="HH233" s="41"/>
      <c r="HI233" s="41"/>
      <c r="HJ233" s="41"/>
      <c r="HK233" s="41"/>
      <c r="HL233" s="41"/>
      <c r="HM233" s="41"/>
      <c r="HN233" s="41"/>
      <c r="HO233" s="41"/>
      <c r="HP233" s="41"/>
      <c r="HQ233" s="41"/>
      <c r="HR233" s="41"/>
      <c r="HS233" s="41"/>
      <c r="HT233" s="41"/>
      <c r="HU233" s="41"/>
      <c r="HV233" s="41"/>
      <c r="HW233" s="41"/>
      <c r="HX233" s="41"/>
      <c r="HY233" s="41"/>
      <c r="HZ233" s="41"/>
      <c r="IA233" s="41"/>
      <c r="IB233" s="41"/>
      <c r="IC233" s="41"/>
      <c r="ID233" s="41"/>
      <c r="IE233" s="41"/>
      <c r="IF233" s="41"/>
      <c r="IG233" s="41"/>
      <c r="IH233" s="41"/>
      <c r="II233" s="41"/>
      <c r="IJ233" s="41"/>
      <c r="IK233" s="41"/>
      <c r="IL233" s="41"/>
      <c r="IM233" s="41"/>
      <c r="IN233" s="41"/>
      <c r="IO233" s="41"/>
      <c r="IP233" s="41"/>
      <c r="IQ233" s="41"/>
      <c r="IR233" s="41"/>
      <c r="IS233" s="41"/>
      <c r="IT233" s="41"/>
      <c r="IU233" s="41"/>
      <c r="IV233" s="41"/>
      <c r="IW233" s="41"/>
      <c r="IX233" s="41"/>
      <c r="IY233" s="41"/>
      <c r="IZ233" s="41"/>
      <c r="JA233" s="41"/>
      <c r="JB233" s="41"/>
      <c r="JC233" s="41"/>
      <c r="JD233" s="41"/>
      <c r="JE233" s="41"/>
      <c r="JF233" s="41"/>
      <c r="JG233" s="41"/>
      <c r="JH233" s="41"/>
      <c r="JI233" s="41"/>
      <c r="JJ233" s="41"/>
      <c r="JK233" s="41"/>
      <c r="JL233" s="41"/>
      <c r="JM233" s="41"/>
      <c r="JN233" s="41"/>
      <c r="JO233" s="41"/>
      <c r="JP233" s="41"/>
      <c r="JQ233" s="41"/>
      <c r="JR233" s="41"/>
      <c r="JS233" s="41"/>
      <c r="JT233" s="41"/>
      <c r="JU233" s="41"/>
    </row>
    <row r="234" spans="1:281" x14ac:dyDescent="0.25">
      <c r="A234" s="675"/>
      <c r="B234" s="675"/>
      <c r="C234" s="675"/>
      <c r="D234" s="675"/>
      <c r="E234" s="675"/>
      <c r="F234" s="675"/>
      <c r="G234" s="675"/>
      <c r="H234" s="341" t="s">
        <v>818</v>
      </c>
      <c r="I234" s="342" t="s">
        <v>819</v>
      </c>
      <c r="J234" s="675"/>
      <c r="K234" s="675"/>
      <c r="L234" s="675"/>
      <c r="M234" s="708"/>
      <c r="N234" s="677"/>
      <c r="O234" s="677"/>
      <c r="P234" s="677"/>
      <c r="Q234" s="678"/>
      <c r="R234" s="675"/>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c r="EL234" s="41"/>
      <c r="EM234" s="41"/>
      <c r="EN234" s="41"/>
      <c r="EO234" s="41"/>
      <c r="EP234" s="41"/>
      <c r="EQ234" s="41"/>
      <c r="ER234" s="41"/>
      <c r="ES234" s="41"/>
      <c r="ET234" s="41"/>
      <c r="EU234" s="41"/>
      <c r="EV234" s="41"/>
      <c r="EW234" s="41"/>
      <c r="EX234" s="41"/>
      <c r="EY234" s="41"/>
      <c r="EZ234" s="41"/>
      <c r="FA234" s="41"/>
      <c r="FB234" s="41"/>
      <c r="FC234" s="41"/>
      <c r="FD234" s="41"/>
      <c r="FE234" s="41"/>
      <c r="FF234" s="41"/>
      <c r="FG234" s="41"/>
      <c r="FH234" s="41"/>
      <c r="FI234" s="41"/>
      <c r="FJ234" s="41"/>
      <c r="FK234" s="41"/>
      <c r="FL234" s="41"/>
      <c r="FM234" s="41"/>
      <c r="FN234" s="41"/>
      <c r="FO234" s="41"/>
      <c r="FP234" s="41"/>
      <c r="FQ234" s="41"/>
      <c r="FR234" s="41"/>
      <c r="FS234" s="41"/>
      <c r="FT234" s="41"/>
      <c r="FU234" s="41"/>
      <c r="FV234" s="41"/>
      <c r="FW234" s="41"/>
      <c r="FX234" s="41"/>
      <c r="FY234" s="41"/>
      <c r="FZ234" s="41"/>
      <c r="GA234" s="41"/>
      <c r="GB234" s="41"/>
      <c r="GC234" s="41"/>
      <c r="GD234" s="41"/>
      <c r="GE234" s="41"/>
      <c r="GF234" s="41"/>
      <c r="GG234" s="41"/>
      <c r="GH234" s="41"/>
      <c r="GI234" s="41"/>
      <c r="GJ234" s="41"/>
      <c r="GK234" s="41"/>
      <c r="GL234" s="41"/>
      <c r="GM234" s="41"/>
      <c r="GN234" s="41"/>
      <c r="GO234" s="41"/>
      <c r="GP234" s="41"/>
      <c r="GQ234" s="41"/>
      <c r="GR234" s="41"/>
      <c r="GS234" s="41"/>
      <c r="GT234" s="41"/>
      <c r="GU234" s="41"/>
      <c r="GV234" s="41"/>
      <c r="GW234" s="41"/>
      <c r="GX234" s="41"/>
      <c r="GY234" s="41"/>
      <c r="GZ234" s="41"/>
      <c r="HA234" s="41"/>
      <c r="HB234" s="41"/>
      <c r="HC234" s="41"/>
      <c r="HD234" s="41"/>
      <c r="HE234" s="41"/>
      <c r="HF234" s="41"/>
      <c r="HG234" s="41"/>
      <c r="HH234" s="41"/>
      <c r="HI234" s="41"/>
      <c r="HJ234" s="41"/>
      <c r="HK234" s="41"/>
      <c r="HL234" s="41"/>
      <c r="HM234" s="41"/>
      <c r="HN234" s="41"/>
      <c r="HO234" s="41"/>
      <c r="HP234" s="41"/>
      <c r="HQ234" s="41"/>
      <c r="HR234" s="41"/>
      <c r="HS234" s="41"/>
      <c r="HT234" s="41"/>
      <c r="HU234" s="41"/>
      <c r="HV234" s="41"/>
      <c r="HW234" s="41"/>
      <c r="HX234" s="41"/>
      <c r="HY234" s="41"/>
      <c r="HZ234" s="41"/>
      <c r="IA234" s="41"/>
      <c r="IB234" s="41"/>
      <c r="IC234" s="41"/>
      <c r="ID234" s="41"/>
      <c r="IE234" s="41"/>
      <c r="IF234" s="41"/>
      <c r="IG234" s="41"/>
      <c r="IH234" s="41"/>
      <c r="II234" s="41"/>
      <c r="IJ234" s="41"/>
      <c r="IK234" s="41"/>
      <c r="IL234" s="41"/>
      <c r="IM234" s="41"/>
      <c r="IN234" s="41"/>
      <c r="IO234" s="41"/>
      <c r="IP234" s="41"/>
      <c r="IQ234" s="41"/>
      <c r="IR234" s="41"/>
      <c r="IS234" s="41"/>
      <c r="IT234" s="41"/>
      <c r="IU234" s="41"/>
      <c r="IV234" s="41"/>
      <c r="IW234" s="41"/>
      <c r="IX234" s="41"/>
      <c r="IY234" s="41"/>
      <c r="IZ234" s="41"/>
      <c r="JA234" s="41"/>
      <c r="JB234" s="41"/>
      <c r="JC234" s="41"/>
      <c r="JD234" s="41"/>
      <c r="JE234" s="41"/>
      <c r="JF234" s="41"/>
      <c r="JG234" s="41"/>
      <c r="JH234" s="41"/>
      <c r="JI234" s="41"/>
      <c r="JJ234" s="41"/>
      <c r="JK234" s="41"/>
      <c r="JL234" s="41"/>
      <c r="JM234" s="41"/>
      <c r="JN234" s="41"/>
      <c r="JO234" s="41"/>
      <c r="JP234" s="41"/>
      <c r="JQ234" s="41"/>
      <c r="JR234" s="41"/>
      <c r="JS234" s="41"/>
      <c r="JT234" s="41"/>
      <c r="JU234" s="41"/>
    </row>
    <row r="235" spans="1:281" ht="24" x14ac:dyDescent="0.25">
      <c r="A235" s="675"/>
      <c r="B235" s="675"/>
      <c r="C235" s="675"/>
      <c r="D235" s="675"/>
      <c r="E235" s="675"/>
      <c r="F235" s="675"/>
      <c r="G235" s="675"/>
      <c r="H235" s="341" t="s">
        <v>820</v>
      </c>
      <c r="I235" s="342" t="s">
        <v>819</v>
      </c>
      <c r="J235" s="675"/>
      <c r="K235" s="675"/>
      <c r="L235" s="675"/>
      <c r="M235" s="708"/>
      <c r="N235" s="677"/>
      <c r="O235" s="677"/>
      <c r="P235" s="677"/>
      <c r="Q235" s="678"/>
      <c r="R235" s="675"/>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c r="EL235" s="41"/>
      <c r="EM235" s="41"/>
      <c r="EN235" s="41"/>
      <c r="EO235" s="41"/>
      <c r="EP235" s="41"/>
      <c r="EQ235" s="41"/>
      <c r="ER235" s="41"/>
      <c r="ES235" s="41"/>
      <c r="ET235" s="41"/>
      <c r="EU235" s="41"/>
      <c r="EV235" s="41"/>
      <c r="EW235" s="41"/>
      <c r="EX235" s="41"/>
      <c r="EY235" s="41"/>
      <c r="EZ235" s="41"/>
      <c r="FA235" s="41"/>
      <c r="FB235" s="41"/>
      <c r="FC235" s="41"/>
      <c r="FD235" s="41"/>
      <c r="FE235" s="41"/>
      <c r="FF235" s="41"/>
      <c r="FG235" s="41"/>
      <c r="FH235" s="41"/>
      <c r="FI235" s="41"/>
      <c r="FJ235" s="41"/>
      <c r="FK235" s="41"/>
      <c r="FL235" s="41"/>
      <c r="FM235" s="41"/>
      <c r="FN235" s="41"/>
      <c r="FO235" s="41"/>
      <c r="FP235" s="41"/>
      <c r="FQ235" s="41"/>
      <c r="FR235" s="41"/>
      <c r="FS235" s="41"/>
      <c r="FT235" s="41"/>
      <c r="FU235" s="41"/>
      <c r="FV235" s="41"/>
      <c r="FW235" s="41"/>
      <c r="FX235" s="41"/>
      <c r="FY235" s="41"/>
      <c r="FZ235" s="41"/>
      <c r="GA235" s="41"/>
      <c r="GB235" s="41"/>
      <c r="GC235" s="41"/>
      <c r="GD235" s="41"/>
      <c r="GE235" s="41"/>
      <c r="GF235" s="41"/>
      <c r="GG235" s="41"/>
      <c r="GH235" s="41"/>
      <c r="GI235" s="41"/>
      <c r="GJ235" s="41"/>
      <c r="GK235" s="41"/>
      <c r="GL235" s="41"/>
      <c r="GM235" s="41"/>
      <c r="GN235" s="41"/>
      <c r="GO235" s="41"/>
      <c r="GP235" s="41"/>
      <c r="GQ235" s="41"/>
      <c r="GR235" s="41"/>
      <c r="GS235" s="41"/>
      <c r="GT235" s="41"/>
      <c r="GU235" s="41"/>
      <c r="GV235" s="41"/>
      <c r="GW235" s="41"/>
      <c r="GX235" s="41"/>
      <c r="GY235" s="41"/>
      <c r="GZ235" s="41"/>
      <c r="HA235" s="41"/>
      <c r="HB235" s="41"/>
      <c r="HC235" s="41"/>
      <c r="HD235" s="41"/>
      <c r="HE235" s="41"/>
      <c r="HF235" s="41"/>
      <c r="HG235" s="41"/>
      <c r="HH235" s="41"/>
      <c r="HI235" s="41"/>
      <c r="HJ235" s="41"/>
      <c r="HK235" s="41"/>
      <c r="HL235" s="41"/>
      <c r="HM235" s="41"/>
      <c r="HN235" s="41"/>
      <c r="HO235" s="41"/>
      <c r="HP235" s="41"/>
      <c r="HQ235" s="41"/>
      <c r="HR235" s="41"/>
      <c r="HS235" s="41"/>
      <c r="HT235" s="41"/>
      <c r="HU235" s="41"/>
      <c r="HV235" s="41"/>
      <c r="HW235" s="41"/>
      <c r="HX235" s="41"/>
      <c r="HY235" s="41"/>
      <c r="HZ235" s="41"/>
      <c r="IA235" s="41"/>
      <c r="IB235" s="41"/>
      <c r="IC235" s="41"/>
      <c r="ID235" s="41"/>
      <c r="IE235" s="41"/>
      <c r="IF235" s="41"/>
      <c r="IG235" s="41"/>
      <c r="IH235" s="41"/>
      <c r="II235" s="41"/>
      <c r="IJ235" s="41"/>
      <c r="IK235" s="41"/>
      <c r="IL235" s="41"/>
      <c r="IM235" s="41"/>
      <c r="IN235" s="41"/>
      <c r="IO235" s="41"/>
      <c r="IP235" s="41"/>
      <c r="IQ235" s="41"/>
      <c r="IR235" s="41"/>
      <c r="IS235" s="41"/>
      <c r="IT235" s="41"/>
      <c r="IU235" s="41"/>
      <c r="IV235" s="41"/>
      <c r="IW235" s="41"/>
      <c r="IX235" s="41"/>
      <c r="IY235" s="41"/>
      <c r="IZ235" s="41"/>
      <c r="JA235" s="41"/>
      <c r="JB235" s="41"/>
      <c r="JC235" s="41"/>
      <c r="JD235" s="41"/>
      <c r="JE235" s="41"/>
      <c r="JF235" s="41"/>
      <c r="JG235" s="41"/>
      <c r="JH235" s="41"/>
      <c r="JI235" s="41"/>
      <c r="JJ235" s="41"/>
      <c r="JK235" s="41"/>
      <c r="JL235" s="41"/>
      <c r="JM235" s="41"/>
      <c r="JN235" s="41"/>
      <c r="JO235" s="41"/>
      <c r="JP235" s="41"/>
      <c r="JQ235" s="41"/>
      <c r="JR235" s="41"/>
      <c r="JS235" s="41"/>
      <c r="JT235" s="41"/>
      <c r="JU235" s="41"/>
    </row>
    <row r="236" spans="1:281" ht="36" x14ac:dyDescent="0.25">
      <c r="A236" s="679">
        <v>58</v>
      </c>
      <c r="B236" s="679" t="s">
        <v>70</v>
      </c>
      <c r="C236" s="679">
        <v>5</v>
      </c>
      <c r="D236" s="679">
        <v>11</v>
      </c>
      <c r="E236" s="679" t="s">
        <v>2697</v>
      </c>
      <c r="F236" s="679" t="s">
        <v>926</v>
      </c>
      <c r="G236" s="679" t="s">
        <v>725</v>
      </c>
      <c r="H236" s="344" t="s">
        <v>851</v>
      </c>
      <c r="I236" s="343">
        <v>2</v>
      </c>
      <c r="J236" s="701" t="s">
        <v>927</v>
      </c>
      <c r="K236" s="704"/>
      <c r="L236" s="704" t="s">
        <v>840</v>
      </c>
      <c r="M236" s="694"/>
      <c r="N236" s="696">
        <v>34423</v>
      </c>
      <c r="O236" s="696"/>
      <c r="P236" s="696">
        <v>29603</v>
      </c>
      <c r="Q236" s="691" t="s">
        <v>928</v>
      </c>
      <c r="R236" s="675" t="s">
        <v>2698</v>
      </c>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c r="EL236" s="41"/>
      <c r="EM236" s="41"/>
      <c r="EN236" s="41"/>
      <c r="EO236" s="41"/>
      <c r="EP236" s="41"/>
      <c r="EQ236" s="41"/>
      <c r="ER236" s="41"/>
      <c r="ES236" s="41"/>
      <c r="ET236" s="41"/>
      <c r="EU236" s="41"/>
      <c r="EV236" s="41"/>
      <c r="EW236" s="41"/>
      <c r="EX236" s="41"/>
      <c r="EY236" s="41"/>
      <c r="EZ236" s="41"/>
      <c r="FA236" s="41"/>
      <c r="FB236" s="41"/>
      <c r="FC236" s="41"/>
      <c r="FD236" s="41"/>
      <c r="FE236" s="41"/>
      <c r="FF236" s="41"/>
      <c r="FG236" s="41"/>
      <c r="FH236" s="41"/>
      <c r="FI236" s="41"/>
      <c r="FJ236" s="41"/>
      <c r="FK236" s="41"/>
      <c r="FL236" s="41"/>
      <c r="FM236" s="41"/>
      <c r="FN236" s="41"/>
      <c r="FO236" s="41"/>
      <c r="FP236" s="41"/>
      <c r="FQ236" s="41"/>
      <c r="FR236" s="41"/>
      <c r="FS236" s="41"/>
      <c r="FT236" s="41"/>
      <c r="FU236" s="41"/>
      <c r="FV236" s="41"/>
      <c r="FW236" s="41"/>
      <c r="FX236" s="41"/>
      <c r="FY236" s="41"/>
      <c r="FZ236" s="41"/>
      <c r="GA236" s="41"/>
      <c r="GB236" s="41"/>
      <c r="GC236" s="41"/>
      <c r="GD236" s="41"/>
      <c r="GE236" s="41"/>
      <c r="GF236" s="41"/>
      <c r="GG236" s="41"/>
      <c r="GH236" s="41"/>
      <c r="GI236" s="41"/>
      <c r="GJ236" s="41"/>
      <c r="GK236" s="41"/>
      <c r="GL236" s="41"/>
      <c r="GM236" s="41"/>
      <c r="GN236" s="41"/>
      <c r="GO236" s="41"/>
      <c r="GP236" s="41"/>
      <c r="GQ236" s="41"/>
      <c r="GR236" s="41"/>
      <c r="GS236" s="41"/>
      <c r="GT236" s="41"/>
      <c r="GU236" s="41"/>
      <c r="GV236" s="41"/>
      <c r="GW236" s="41"/>
      <c r="GX236" s="41"/>
      <c r="GY236" s="41"/>
      <c r="GZ236" s="41"/>
      <c r="HA236" s="41"/>
      <c r="HB236" s="41"/>
      <c r="HC236" s="41"/>
      <c r="HD236" s="41"/>
      <c r="HE236" s="41"/>
      <c r="HF236" s="41"/>
      <c r="HG236" s="41"/>
      <c r="HH236" s="41"/>
      <c r="HI236" s="41"/>
      <c r="HJ236" s="41"/>
      <c r="HK236" s="41"/>
      <c r="HL236" s="41"/>
      <c r="HM236" s="41"/>
      <c r="HN236" s="41"/>
      <c r="HO236" s="41"/>
      <c r="HP236" s="41"/>
      <c r="HQ236" s="41"/>
      <c r="HR236" s="41"/>
      <c r="HS236" s="41"/>
      <c r="HT236" s="41"/>
      <c r="HU236" s="41"/>
      <c r="HV236" s="41"/>
      <c r="HW236" s="41"/>
      <c r="HX236" s="41"/>
      <c r="HY236" s="41"/>
      <c r="HZ236" s="41"/>
      <c r="IA236" s="41"/>
      <c r="IB236" s="41"/>
      <c r="IC236" s="41"/>
      <c r="ID236" s="41"/>
      <c r="IE236" s="41"/>
      <c r="IF236" s="41"/>
      <c r="IG236" s="41"/>
      <c r="IH236" s="41"/>
      <c r="II236" s="41"/>
      <c r="IJ236" s="41"/>
      <c r="IK236" s="41"/>
      <c r="IL236" s="41"/>
      <c r="IM236" s="41"/>
      <c r="IN236" s="41"/>
      <c r="IO236" s="41"/>
      <c r="IP236" s="41"/>
      <c r="IQ236" s="41"/>
      <c r="IR236" s="41"/>
      <c r="IS236" s="41"/>
      <c r="IT236" s="41"/>
      <c r="IU236" s="41"/>
      <c r="IV236" s="41"/>
      <c r="IW236" s="41"/>
      <c r="IX236" s="41"/>
      <c r="IY236" s="41"/>
      <c r="IZ236" s="41"/>
      <c r="JA236" s="41"/>
      <c r="JB236" s="41"/>
      <c r="JC236" s="41"/>
      <c r="JD236" s="41"/>
      <c r="JE236" s="41"/>
      <c r="JF236" s="41"/>
      <c r="JG236" s="41"/>
      <c r="JH236" s="41"/>
      <c r="JI236" s="41"/>
      <c r="JJ236" s="41"/>
      <c r="JK236" s="41"/>
      <c r="JL236" s="41"/>
      <c r="JM236" s="41"/>
      <c r="JN236" s="41"/>
      <c r="JO236" s="41"/>
      <c r="JP236" s="41"/>
      <c r="JQ236" s="41"/>
      <c r="JR236" s="41"/>
      <c r="JS236" s="41"/>
      <c r="JT236" s="41"/>
      <c r="JU236" s="41"/>
    </row>
    <row r="237" spans="1:281" x14ac:dyDescent="0.25">
      <c r="A237" s="683"/>
      <c r="B237" s="683"/>
      <c r="C237" s="683"/>
      <c r="D237" s="683"/>
      <c r="E237" s="683"/>
      <c r="F237" s="683"/>
      <c r="G237" s="683"/>
      <c r="H237" s="344" t="s">
        <v>818</v>
      </c>
      <c r="I237" s="343">
        <v>30</v>
      </c>
      <c r="J237" s="702"/>
      <c r="K237" s="705"/>
      <c r="L237" s="705"/>
      <c r="M237" s="695"/>
      <c r="N237" s="697"/>
      <c r="O237" s="697"/>
      <c r="P237" s="697"/>
      <c r="Q237" s="692"/>
      <c r="R237" s="675"/>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c r="EO237" s="41"/>
      <c r="EP237" s="41"/>
      <c r="EQ237" s="41"/>
      <c r="ER237" s="41"/>
      <c r="ES237" s="41"/>
      <c r="ET237" s="41"/>
      <c r="EU237" s="41"/>
      <c r="EV237" s="41"/>
      <c r="EW237" s="41"/>
      <c r="EX237" s="41"/>
      <c r="EY237" s="41"/>
      <c r="EZ237" s="41"/>
      <c r="FA237" s="41"/>
      <c r="FB237" s="41"/>
      <c r="FC237" s="41"/>
      <c r="FD237" s="41"/>
      <c r="FE237" s="41"/>
      <c r="FF237" s="41"/>
      <c r="FG237" s="41"/>
      <c r="FH237" s="41"/>
      <c r="FI237" s="41"/>
      <c r="FJ237" s="41"/>
      <c r="FK237" s="41"/>
      <c r="FL237" s="41"/>
      <c r="FM237" s="41"/>
      <c r="FN237" s="41"/>
      <c r="FO237" s="41"/>
      <c r="FP237" s="41"/>
      <c r="FQ237" s="41"/>
      <c r="FR237" s="41"/>
      <c r="FS237" s="41"/>
      <c r="FT237" s="41"/>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1"/>
      <c r="GR237" s="41"/>
      <c r="GS237" s="41"/>
      <c r="GT237" s="41"/>
      <c r="GU237" s="41"/>
      <c r="GV237" s="41"/>
      <c r="GW237" s="41"/>
      <c r="GX237" s="41"/>
      <c r="GY237" s="41"/>
      <c r="GZ237" s="41"/>
      <c r="HA237" s="41"/>
      <c r="HB237" s="41"/>
      <c r="HC237" s="41"/>
      <c r="HD237" s="41"/>
      <c r="HE237" s="41"/>
      <c r="HF237" s="41"/>
      <c r="HG237" s="41"/>
      <c r="HH237" s="41"/>
      <c r="HI237" s="41"/>
      <c r="HJ237" s="41"/>
      <c r="HK237" s="41"/>
      <c r="HL237" s="41"/>
      <c r="HM237" s="41"/>
      <c r="HN237" s="41"/>
      <c r="HO237" s="41"/>
      <c r="HP237" s="41"/>
      <c r="HQ237" s="41"/>
      <c r="HR237" s="41"/>
      <c r="HS237" s="41"/>
      <c r="HT237" s="41"/>
      <c r="HU237" s="41"/>
      <c r="HV237" s="41"/>
      <c r="HW237" s="41"/>
      <c r="HX237" s="41"/>
      <c r="HY237" s="41"/>
      <c r="HZ237" s="41"/>
      <c r="IA237" s="41"/>
      <c r="IB237" s="41"/>
      <c r="IC237" s="41"/>
      <c r="ID237" s="41"/>
      <c r="IE237" s="41"/>
      <c r="IF237" s="41"/>
      <c r="IG237" s="41"/>
      <c r="IH237" s="41"/>
      <c r="II237" s="41"/>
      <c r="IJ237" s="41"/>
      <c r="IK237" s="41"/>
      <c r="IL237" s="41"/>
      <c r="IM237" s="41"/>
      <c r="IN237" s="41"/>
      <c r="IO237" s="41"/>
      <c r="IP237" s="41"/>
      <c r="IQ237" s="41"/>
      <c r="IR237" s="41"/>
      <c r="IS237" s="41"/>
      <c r="IT237" s="41"/>
      <c r="IU237" s="41"/>
      <c r="IV237" s="41"/>
      <c r="IW237" s="41"/>
      <c r="IX237" s="41"/>
      <c r="IY237" s="41"/>
      <c r="IZ237" s="41"/>
      <c r="JA237" s="41"/>
      <c r="JB237" s="41"/>
      <c r="JC237" s="41"/>
      <c r="JD237" s="41"/>
      <c r="JE237" s="41"/>
      <c r="JF237" s="41"/>
      <c r="JG237" s="41"/>
      <c r="JH237" s="41"/>
      <c r="JI237" s="41"/>
      <c r="JJ237" s="41"/>
      <c r="JK237" s="41"/>
      <c r="JL237" s="41"/>
      <c r="JM237" s="41"/>
      <c r="JN237" s="41"/>
      <c r="JO237" s="41"/>
      <c r="JP237" s="41"/>
      <c r="JQ237" s="41"/>
      <c r="JR237" s="41"/>
      <c r="JS237" s="41"/>
      <c r="JT237" s="41"/>
      <c r="JU237" s="41"/>
    </row>
    <row r="238" spans="1:281" x14ac:dyDescent="0.25">
      <c r="A238" s="683"/>
      <c r="B238" s="683"/>
      <c r="C238" s="683"/>
      <c r="D238" s="683"/>
      <c r="E238" s="683"/>
      <c r="F238" s="683"/>
      <c r="G238" s="684"/>
      <c r="H238" s="344" t="s">
        <v>931</v>
      </c>
      <c r="I238" s="343">
        <v>2</v>
      </c>
      <c r="J238" s="702"/>
      <c r="K238" s="705"/>
      <c r="L238" s="705"/>
      <c r="M238" s="695"/>
      <c r="N238" s="697"/>
      <c r="O238" s="697"/>
      <c r="P238" s="697"/>
      <c r="Q238" s="692"/>
      <c r="R238" s="675"/>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c r="EO238" s="41"/>
      <c r="EP238" s="41"/>
      <c r="EQ238" s="41"/>
      <c r="ER238" s="41"/>
      <c r="ES238" s="41"/>
      <c r="ET238" s="41"/>
      <c r="EU238" s="41"/>
      <c r="EV238" s="41"/>
      <c r="EW238" s="41"/>
      <c r="EX238" s="41"/>
      <c r="EY238" s="41"/>
      <c r="EZ238" s="41"/>
      <c r="FA238" s="41"/>
      <c r="FB238" s="41"/>
      <c r="FC238" s="41"/>
      <c r="FD238" s="41"/>
      <c r="FE238" s="41"/>
      <c r="FF238" s="41"/>
      <c r="FG238" s="41"/>
      <c r="FH238" s="41"/>
      <c r="FI238" s="41"/>
      <c r="FJ238" s="41"/>
      <c r="FK238" s="41"/>
      <c r="FL238" s="41"/>
      <c r="FM238" s="41"/>
      <c r="FN238" s="41"/>
      <c r="FO238" s="41"/>
      <c r="FP238" s="41"/>
      <c r="FQ238" s="41"/>
      <c r="FR238" s="41"/>
      <c r="FS238" s="41"/>
      <c r="FT238" s="41"/>
      <c r="FU238" s="41"/>
      <c r="FV238" s="41"/>
      <c r="FW238" s="41"/>
      <c r="FX238" s="41"/>
      <c r="FY238" s="41"/>
      <c r="FZ238" s="41"/>
      <c r="GA238" s="41"/>
      <c r="GB238" s="41"/>
      <c r="GC238" s="41"/>
      <c r="GD238" s="41"/>
      <c r="GE238" s="41"/>
      <c r="GF238" s="41"/>
      <c r="GG238" s="41"/>
      <c r="GH238" s="41"/>
      <c r="GI238" s="41"/>
      <c r="GJ238" s="41"/>
      <c r="GK238" s="41"/>
      <c r="GL238" s="41"/>
      <c r="GM238" s="41"/>
      <c r="GN238" s="41"/>
      <c r="GO238" s="41"/>
      <c r="GP238" s="41"/>
      <c r="GQ238" s="41"/>
      <c r="GR238" s="41"/>
      <c r="GS238" s="41"/>
      <c r="GT238" s="41"/>
      <c r="GU238" s="41"/>
      <c r="GV238" s="41"/>
      <c r="GW238" s="41"/>
      <c r="GX238" s="41"/>
      <c r="GY238" s="41"/>
      <c r="GZ238" s="41"/>
      <c r="HA238" s="41"/>
      <c r="HB238" s="41"/>
      <c r="HC238" s="41"/>
      <c r="HD238" s="41"/>
      <c r="HE238" s="41"/>
      <c r="HF238" s="41"/>
      <c r="HG238" s="41"/>
      <c r="HH238" s="41"/>
      <c r="HI238" s="41"/>
      <c r="HJ238" s="41"/>
      <c r="HK238" s="41"/>
      <c r="HL238" s="41"/>
      <c r="HM238" s="41"/>
      <c r="HN238" s="41"/>
      <c r="HO238" s="41"/>
      <c r="HP238" s="41"/>
      <c r="HQ238" s="41"/>
      <c r="HR238" s="41"/>
      <c r="HS238" s="41"/>
      <c r="HT238" s="41"/>
      <c r="HU238" s="41"/>
      <c r="HV238" s="41"/>
      <c r="HW238" s="41"/>
      <c r="HX238" s="41"/>
      <c r="HY238" s="41"/>
      <c r="HZ238" s="41"/>
      <c r="IA238" s="41"/>
      <c r="IB238" s="41"/>
      <c r="IC238" s="41"/>
      <c r="ID238" s="41"/>
      <c r="IE238" s="41"/>
      <c r="IF238" s="41"/>
      <c r="IG238" s="41"/>
      <c r="IH238" s="41"/>
      <c r="II238" s="41"/>
      <c r="IJ238" s="41"/>
      <c r="IK238" s="41"/>
      <c r="IL238" s="41"/>
      <c r="IM238" s="41"/>
      <c r="IN238" s="41"/>
      <c r="IO238" s="41"/>
      <c r="IP238" s="41"/>
      <c r="IQ238" s="41"/>
      <c r="IR238" s="41"/>
      <c r="IS238" s="41"/>
      <c r="IT238" s="41"/>
      <c r="IU238" s="41"/>
      <c r="IV238" s="41"/>
      <c r="IW238" s="41"/>
      <c r="IX238" s="41"/>
      <c r="IY238" s="41"/>
      <c r="IZ238" s="41"/>
      <c r="JA238" s="41"/>
      <c r="JB238" s="41"/>
      <c r="JC238" s="41"/>
      <c r="JD238" s="41"/>
      <c r="JE238" s="41"/>
      <c r="JF238" s="41"/>
      <c r="JG238" s="41"/>
      <c r="JH238" s="41"/>
      <c r="JI238" s="41"/>
      <c r="JJ238" s="41"/>
      <c r="JK238" s="41"/>
      <c r="JL238" s="41"/>
      <c r="JM238" s="41"/>
      <c r="JN238" s="41"/>
      <c r="JO238" s="41"/>
      <c r="JP238" s="41"/>
      <c r="JQ238" s="41"/>
      <c r="JR238" s="41"/>
      <c r="JS238" s="41"/>
      <c r="JT238" s="41"/>
      <c r="JU238" s="41"/>
    </row>
    <row r="239" spans="1:281" ht="24" x14ac:dyDescent="0.25">
      <c r="A239" s="683"/>
      <c r="B239" s="683"/>
      <c r="C239" s="683"/>
      <c r="D239" s="683"/>
      <c r="E239" s="683"/>
      <c r="F239" s="683"/>
      <c r="G239" s="679" t="s">
        <v>860</v>
      </c>
      <c r="H239" s="344" t="s">
        <v>861</v>
      </c>
      <c r="I239" s="343">
        <v>1</v>
      </c>
      <c r="J239" s="702"/>
      <c r="K239" s="705"/>
      <c r="L239" s="705"/>
      <c r="M239" s="695"/>
      <c r="N239" s="697"/>
      <c r="O239" s="697"/>
      <c r="P239" s="697"/>
      <c r="Q239" s="692"/>
      <c r="R239" s="675"/>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c r="EO239" s="41"/>
      <c r="EP239" s="41"/>
      <c r="EQ239" s="41"/>
      <c r="ER239" s="41"/>
      <c r="ES239" s="41"/>
      <c r="ET239" s="41"/>
      <c r="EU239" s="41"/>
      <c r="EV239" s="41"/>
      <c r="EW239" s="41"/>
      <c r="EX239" s="41"/>
      <c r="EY239" s="41"/>
      <c r="EZ239" s="41"/>
      <c r="FA239" s="41"/>
      <c r="FB239" s="41"/>
      <c r="FC239" s="41"/>
      <c r="FD239" s="41"/>
      <c r="FE239" s="41"/>
      <c r="FF239" s="41"/>
      <c r="FG239" s="41"/>
      <c r="FH239" s="41"/>
      <c r="FI239" s="41"/>
      <c r="FJ239" s="41"/>
      <c r="FK239" s="41"/>
      <c r="FL239" s="41"/>
      <c r="FM239" s="41"/>
      <c r="FN239" s="41"/>
      <c r="FO239" s="41"/>
      <c r="FP239" s="41"/>
      <c r="FQ239" s="41"/>
      <c r="FR239" s="41"/>
      <c r="FS239" s="41"/>
      <c r="FT239" s="41"/>
      <c r="FU239" s="41"/>
      <c r="FV239" s="41"/>
      <c r="FW239" s="41"/>
      <c r="FX239" s="41"/>
      <c r="FY239" s="41"/>
      <c r="FZ239" s="41"/>
      <c r="GA239" s="41"/>
      <c r="GB239" s="41"/>
      <c r="GC239" s="41"/>
      <c r="GD239" s="41"/>
      <c r="GE239" s="41"/>
      <c r="GF239" s="41"/>
      <c r="GG239" s="41"/>
      <c r="GH239" s="41"/>
      <c r="GI239" s="41"/>
      <c r="GJ239" s="41"/>
      <c r="GK239" s="41"/>
      <c r="GL239" s="41"/>
      <c r="GM239" s="41"/>
      <c r="GN239" s="41"/>
      <c r="GO239" s="41"/>
      <c r="GP239" s="41"/>
      <c r="GQ239" s="41"/>
      <c r="GR239" s="41"/>
      <c r="GS239" s="41"/>
      <c r="GT239" s="41"/>
      <c r="GU239" s="41"/>
      <c r="GV239" s="41"/>
      <c r="GW239" s="41"/>
      <c r="GX239" s="41"/>
      <c r="GY239" s="41"/>
      <c r="GZ239" s="41"/>
      <c r="HA239" s="41"/>
      <c r="HB239" s="41"/>
      <c r="HC239" s="41"/>
      <c r="HD239" s="41"/>
      <c r="HE239" s="41"/>
      <c r="HF239" s="41"/>
      <c r="HG239" s="41"/>
      <c r="HH239" s="41"/>
      <c r="HI239" s="41"/>
      <c r="HJ239" s="41"/>
      <c r="HK239" s="41"/>
      <c r="HL239" s="41"/>
      <c r="HM239" s="41"/>
      <c r="HN239" s="41"/>
      <c r="HO239" s="41"/>
      <c r="HP239" s="41"/>
      <c r="HQ239" s="41"/>
      <c r="HR239" s="41"/>
      <c r="HS239" s="41"/>
      <c r="HT239" s="41"/>
      <c r="HU239" s="41"/>
      <c r="HV239" s="41"/>
      <c r="HW239" s="41"/>
      <c r="HX239" s="41"/>
      <c r="HY239" s="41"/>
      <c r="HZ239" s="41"/>
      <c r="IA239" s="41"/>
      <c r="IB239" s="41"/>
      <c r="IC239" s="41"/>
      <c r="ID239" s="41"/>
      <c r="IE239" s="41"/>
      <c r="IF239" s="41"/>
      <c r="IG239" s="41"/>
      <c r="IH239" s="41"/>
      <c r="II239" s="41"/>
      <c r="IJ239" s="41"/>
      <c r="IK239" s="41"/>
      <c r="IL239" s="41"/>
      <c r="IM239" s="41"/>
      <c r="IN239" s="41"/>
      <c r="IO239" s="41"/>
      <c r="IP239" s="41"/>
      <c r="IQ239" s="41"/>
      <c r="IR239" s="41"/>
      <c r="IS239" s="41"/>
      <c r="IT239" s="41"/>
      <c r="IU239" s="41"/>
      <c r="IV239" s="41"/>
      <c r="IW239" s="41"/>
      <c r="IX239" s="41"/>
      <c r="IY239" s="41"/>
      <c r="IZ239" s="41"/>
      <c r="JA239" s="41"/>
      <c r="JB239" s="41"/>
      <c r="JC239" s="41"/>
      <c r="JD239" s="41"/>
      <c r="JE239" s="41"/>
      <c r="JF239" s="41"/>
      <c r="JG239" s="41"/>
      <c r="JH239" s="41"/>
      <c r="JI239" s="41"/>
      <c r="JJ239" s="41"/>
      <c r="JK239" s="41"/>
      <c r="JL239" s="41"/>
      <c r="JM239" s="41"/>
      <c r="JN239" s="41"/>
      <c r="JO239" s="41"/>
      <c r="JP239" s="41"/>
      <c r="JQ239" s="41"/>
      <c r="JR239" s="41"/>
      <c r="JS239" s="41"/>
      <c r="JT239" s="41"/>
      <c r="JU239" s="41"/>
    </row>
    <row r="240" spans="1:281" ht="48" x14ac:dyDescent="0.25">
      <c r="A240" s="683"/>
      <c r="B240" s="683"/>
      <c r="C240" s="683"/>
      <c r="D240" s="683"/>
      <c r="E240" s="683"/>
      <c r="F240" s="683"/>
      <c r="G240" s="684"/>
      <c r="H240" s="344" t="s">
        <v>864</v>
      </c>
      <c r="I240" s="343">
        <v>200</v>
      </c>
      <c r="J240" s="702"/>
      <c r="K240" s="705"/>
      <c r="L240" s="705"/>
      <c r="M240" s="695"/>
      <c r="N240" s="697"/>
      <c r="O240" s="697"/>
      <c r="P240" s="697"/>
      <c r="Q240" s="692"/>
      <c r="R240" s="675"/>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c r="EO240" s="41"/>
      <c r="EP240" s="41"/>
      <c r="EQ240" s="41"/>
      <c r="ER240" s="41"/>
      <c r="ES240" s="41"/>
      <c r="ET240" s="41"/>
      <c r="EU240" s="41"/>
      <c r="EV240" s="41"/>
      <c r="EW240" s="41"/>
      <c r="EX240" s="41"/>
      <c r="EY240" s="41"/>
      <c r="EZ240" s="41"/>
      <c r="FA240" s="41"/>
      <c r="FB240" s="41"/>
      <c r="FC240" s="41"/>
      <c r="FD240" s="41"/>
      <c r="FE240" s="41"/>
      <c r="FF240" s="41"/>
      <c r="FG240" s="41"/>
      <c r="FH240" s="41"/>
      <c r="FI240" s="41"/>
      <c r="FJ240" s="41"/>
      <c r="FK240" s="41"/>
      <c r="FL240" s="41"/>
      <c r="FM240" s="41"/>
      <c r="FN240" s="41"/>
      <c r="FO240" s="41"/>
      <c r="FP240" s="41"/>
      <c r="FQ240" s="41"/>
      <c r="FR240" s="41"/>
      <c r="FS240" s="41"/>
      <c r="FT240" s="41"/>
      <c r="FU240" s="41"/>
      <c r="FV240" s="41"/>
      <c r="FW240" s="41"/>
      <c r="FX240" s="41"/>
      <c r="FY240" s="41"/>
      <c r="FZ240" s="41"/>
      <c r="GA240" s="41"/>
      <c r="GB240" s="41"/>
      <c r="GC240" s="41"/>
      <c r="GD240" s="41"/>
      <c r="GE240" s="41"/>
      <c r="GF240" s="41"/>
      <c r="GG240" s="41"/>
      <c r="GH240" s="41"/>
      <c r="GI240" s="41"/>
      <c r="GJ240" s="41"/>
      <c r="GK240" s="41"/>
      <c r="GL240" s="41"/>
      <c r="GM240" s="41"/>
      <c r="GN240" s="41"/>
      <c r="GO240" s="41"/>
      <c r="GP240" s="41"/>
      <c r="GQ240" s="41"/>
      <c r="GR240" s="41"/>
      <c r="GS240" s="41"/>
      <c r="GT240" s="41"/>
      <c r="GU240" s="41"/>
      <c r="GV240" s="41"/>
      <c r="GW240" s="41"/>
      <c r="GX240" s="41"/>
      <c r="GY240" s="41"/>
      <c r="GZ240" s="41"/>
      <c r="HA240" s="41"/>
      <c r="HB240" s="41"/>
      <c r="HC240" s="41"/>
      <c r="HD240" s="41"/>
      <c r="HE240" s="41"/>
      <c r="HF240" s="41"/>
      <c r="HG240" s="41"/>
      <c r="HH240" s="41"/>
      <c r="HI240" s="41"/>
      <c r="HJ240" s="41"/>
      <c r="HK240" s="41"/>
      <c r="HL240" s="41"/>
      <c r="HM240" s="41"/>
      <c r="HN240" s="41"/>
      <c r="HO240" s="41"/>
      <c r="HP240" s="41"/>
      <c r="HQ240" s="41"/>
      <c r="HR240" s="41"/>
      <c r="HS240" s="41"/>
      <c r="HT240" s="41"/>
      <c r="HU240" s="41"/>
      <c r="HV240" s="41"/>
      <c r="HW240" s="41"/>
      <c r="HX240" s="41"/>
      <c r="HY240" s="41"/>
      <c r="HZ240" s="41"/>
      <c r="IA240" s="41"/>
      <c r="IB240" s="41"/>
      <c r="IC240" s="41"/>
      <c r="ID240" s="41"/>
      <c r="IE240" s="41"/>
      <c r="IF240" s="41"/>
      <c r="IG240" s="41"/>
      <c r="IH240" s="41"/>
      <c r="II240" s="41"/>
      <c r="IJ240" s="41"/>
      <c r="IK240" s="41"/>
      <c r="IL240" s="41"/>
      <c r="IM240" s="41"/>
      <c r="IN240" s="41"/>
      <c r="IO240" s="41"/>
      <c r="IP240" s="41"/>
      <c r="IQ240" s="41"/>
      <c r="IR240" s="41"/>
      <c r="IS240" s="41"/>
      <c r="IT240" s="41"/>
      <c r="IU240" s="41"/>
      <c r="IV240" s="41"/>
      <c r="IW240" s="41"/>
      <c r="IX240" s="41"/>
      <c r="IY240" s="41"/>
      <c r="IZ240" s="41"/>
      <c r="JA240" s="41"/>
      <c r="JB240" s="41"/>
      <c r="JC240" s="41"/>
      <c r="JD240" s="41"/>
      <c r="JE240" s="41"/>
      <c r="JF240" s="41"/>
      <c r="JG240" s="41"/>
      <c r="JH240" s="41"/>
      <c r="JI240" s="41"/>
      <c r="JJ240" s="41"/>
      <c r="JK240" s="41"/>
      <c r="JL240" s="41"/>
      <c r="JM240" s="41"/>
      <c r="JN240" s="41"/>
      <c r="JO240" s="41"/>
      <c r="JP240" s="41"/>
      <c r="JQ240" s="41"/>
      <c r="JR240" s="41"/>
      <c r="JS240" s="41"/>
      <c r="JT240" s="41"/>
      <c r="JU240" s="41"/>
    </row>
    <row r="241" spans="1:281" ht="24" x14ac:dyDescent="0.25">
      <c r="A241" s="683"/>
      <c r="B241" s="683"/>
      <c r="C241" s="683"/>
      <c r="D241" s="683"/>
      <c r="E241" s="683"/>
      <c r="F241" s="683"/>
      <c r="G241" s="679" t="s">
        <v>911</v>
      </c>
      <c r="H241" s="344" t="s">
        <v>930</v>
      </c>
      <c r="I241" s="343">
        <v>3</v>
      </c>
      <c r="J241" s="702"/>
      <c r="K241" s="705"/>
      <c r="L241" s="705"/>
      <c r="M241" s="695"/>
      <c r="N241" s="697"/>
      <c r="O241" s="697"/>
      <c r="P241" s="697"/>
      <c r="Q241" s="692"/>
      <c r="R241" s="675"/>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41"/>
      <c r="DD241" s="41"/>
      <c r="DE241" s="41"/>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c r="ED241" s="41"/>
      <c r="EE241" s="41"/>
      <c r="EF241" s="41"/>
      <c r="EG241" s="41"/>
      <c r="EH241" s="41"/>
      <c r="EI241" s="41"/>
      <c r="EJ241" s="41"/>
      <c r="EK241" s="41"/>
      <c r="EL241" s="41"/>
      <c r="EM241" s="41"/>
      <c r="EN241" s="41"/>
      <c r="EO241" s="41"/>
      <c r="EP241" s="41"/>
      <c r="EQ241" s="41"/>
      <c r="ER241" s="41"/>
      <c r="ES241" s="41"/>
      <c r="ET241" s="41"/>
      <c r="EU241" s="41"/>
      <c r="EV241" s="41"/>
      <c r="EW241" s="41"/>
      <c r="EX241" s="41"/>
      <c r="EY241" s="41"/>
      <c r="EZ241" s="41"/>
      <c r="FA241" s="41"/>
      <c r="FB241" s="41"/>
      <c r="FC241" s="41"/>
      <c r="FD241" s="41"/>
      <c r="FE241" s="41"/>
      <c r="FF241" s="41"/>
      <c r="FG241" s="41"/>
      <c r="FH241" s="41"/>
      <c r="FI241" s="41"/>
      <c r="FJ241" s="41"/>
      <c r="FK241" s="41"/>
      <c r="FL241" s="41"/>
      <c r="FM241" s="41"/>
      <c r="FN241" s="41"/>
      <c r="FO241" s="41"/>
      <c r="FP241" s="41"/>
      <c r="FQ241" s="41"/>
      <c r="FR241" s="41"/>
      <c r="FS241" s="41"/>
      <c r="FT241" s="41"/>
      <c r="FU241" s="41"/>
      <c r="FV241" s="41"/>
      <c r="FW241" s="41"/>
      <c r="FX241" s="41"/>
      <c r="FY241" s="41"/>
      <c r="FZ241" s="41"/>
      <c r="GA241" s="41"/>
      <c r="GB241" s="41"/>
      <c r="GC241" s="41"/>
      <c r="GD241" s="41"/>
      <c r="GE241" s="41"/>
      <c r="GF241" s="41"/>
      <c r="GG241" s="41"/>
      <c r="GH241" s="41"/>
      <c r="GI241" s="41"/>
      <c r="GJ241" s="41"/>
      <c r="GK241" s="41"/>
      <c r="GL241" s="41"/>
      <c r="GM241" s="41"/>
      <c r="GN241" s="41"/>
      <c r="GO241" s="41"/>
      <c r="GP241" s="41"/>
      <c r="GQ241" s="41"/>
      <c r="GR241" s="41"/>
      <c r="GS241" s="41"/>
      <c r="GT241" s="41"/>
      <c r="GU241" s="41"/>
      <c r="GV241" s="41"/>
      <c r="GW241" s="41"/>
      <c r="GX241" s="41"/>
      <c r="GY241" s="41"/>
      <c r="GZ241" s="41"/>
      <c r="HA241" s="41"/>
      <c r="HB241" s="41"/>
      <c r="HC241" s="41"/>
      <c r="HD241" s="41"/>
      <c r="HE241" s="41"/>
      <c r="HF241" s="41"/>
      <c r="HG241" s="41"/>
      <c r="HH241" s="41"/>
      <c r="HI241" s="41"/>
      <c r="HJ241" s="41"/>
      <c r="HK241" s="41"/>
      <c r="HL241" s="41"/>
      <c r="HM241" s="41"/>
      <c r="HN241" s="41"/>
      <c r="HO241" s="41"/>
      <c r="HP241" s="41"/>
      <c r="HQ241" s="41"/>
      <c r="HR241" s="41"/>
      <c r="HS241" s="41"/>
      <c r="HT241" s="41"/>
      <c r="HU241" s="41"/>
      <c r="HV241" s="41"/>
      <c r="HW241" s="41"/>
      <c r="HX241" s="41"/>
      <c r="HY241" s="41"/>
      <c r="HZ241" s="41"/>
      <c r="IA241" s="41"/>
      <c r="IB241" s="41"/>
      <c r="IC241" s="41"/>
      <c r="ID241" s="41"/>
      <c r="IE241" s="41"/>
      <c r="IF241" s="41"/>
      <c r="IG241" s="41"/>
      <c r="IH241" s="41"/>
      <c r="II241" s="41"/>
      <c r="IJ241" s="41"/>
      <c r="IK241" s="41"/>
      <c r="IL241" s="41"/>
      <c r="IM241" s="41"/>
      <c r="IN241" s="41"/>
      <c r="IO241" s="41"/>
      <c r="IP241" s="41"/>
      <c r="IQ241" s="41"/>
      <c r="IR241" s="41"/>
      <c r="IS241" s="41"/>
      <c r="IT241" s="41"/>
      <c r="IU241" s="41"/>
      <c r="IV241" s="41"/>
      <c r="IW241" s="41"/>
      <c r="IX241" s="41"/>
      <c r="IY241" s="41"/>
      <c r="IZ241" s="41"/>
      <c r="JA241" s="41"/>
      <c r="JB241" s="41"/>
      <c r="JC241" s="41"/>
      <c r="JD241" s="41"/>
      <c r="JE241" s="41"/>
      <c r="JF241" s="41"/>
      <c r="JG241" s="41"/>
      <c r="JH241" s="41"/>
      <c r="JI241" s="41"/>
      <c r="JJ241" s="41"/>
      <c r="JK241" s="41"/>
      <c r="JL241" s="41"/>
      <c r="JM241" s="41"/>
      <c r="JN241" s="41"/>
      <c r="JO241" s="41"/>
      <c r="JP241" s="41"/>
      <c r="JQ241" s="41"/>
      <c r="JR241" s="41"/>
      <c r="JS241" s="41"/>
      <c r="JT241" s="41"/>
      <c r="JU241" s="41"/>
    </row>
    <row r="242" spans="1:281" ht="24" x14ac:dyDescent="0.25">
      <c r="A242" s="684"/>
      <c r="B242" s="684"/>
      <c r="C242" s="684"/>
      <c r="D242" s="684"/>
      <c r="E242" s="684"/>
      <c r="F242" s="684"/>
      <c r="G242" s="684"/>
      <c r="H242" s="344" t="s">
        <v>913</v>
      </c>
      <c r="I242" s="343">
        <v>33</v>
      </c>
      <c r="J242" s="703"/>
      <c r="K242" s="706"/>
      <c r="L242" s="706"/>
      <c r="M242" s="698"/>
      <c r="N242" s="699"/>
      <c r="O242" s="699"/>
      <c r="P242" s="699"/>
      <c r="Q242" s="693"/>
      <c r="R242" s="675"/>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1"/>
      <c r="CR242" s="41"/>
      <c r="CS242" s="41"/>
      <c r="CT242" s="41"/>
      <c r="CU242" s="41"/>
      <c r="CV242" s="41"/>
      <c r="CW242" s="41"/>
      <c r="CX242" s="41"/>
      <c r="CY242" s="41"/>
      <c r="CZ242" s="41"/>
      <c r="DA242" s="41"/>
      <c r="DB242" s="41"/>
      <c r="DC242" s="41"/>
      <c r="DD242" s="41"/>
      <c r="DE242" s="41"/>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c r="ED242" s="41"/>
      <c r="EE242" s="41"/>
      <c r="EF242" s="41"/>
      <c r="EG242" s="41"/>
      <c r="EH242" s="41"/>
      <c r="EI242" s="41"/>
      <c r="EJ242" s="41"/>
      <c r="EK242" s="41"/>
      <c r="EL242" s="41"/>
      <c r="EM242" s="41"/>
      <c r="EN242" s="41"/>
      <c r="EO242" s="41"/>
      <c r="EP242" s="41"/>
      <c r="EQ242" s="41"/>
      <c r="ER242" s="41"/>
      <c r="ES242" s="41"/>
      <c r="ET242" s="41"/>
      <c r="EU242" s="41"/>
      <c r="EV242" s="41"/>
      <c r="EW242" s="41"/>
      <c r="EX242" s="41"/>
      <c r="EY242" s="41"/>
      <c r="EZ242" s="41"/>
      <c r="FA242" s="41"/>
      <c r="FB242" s="41"/>
      <c r="FC242" s="41"/>
      <c r="FD242" s="41"/>
      <c r="FE242" s="41"/>
      <c r="FF242" s="41"/>
      <c r="FG242" s="41"/>
      <c r="FH242" s="41"/>
      <c r="FI242" s="41"/>
      <c r="FJ242" s="41"/>
      <c r="FK242" s="41"/>
      <c r="FL242" s="41"/>
      <c r="FM242" s="41"/>
      <c r="FN242" s="41"/>
      <c r="FO242" s="41"/>
      <c r="FP242" s="41"/>
      <c r="FQ242" s="41"/>
      <c r="FR242" s="41"/>
      <c r="FS242" s="41"/>
      <c r="FT242" s="41"/>
      <c r="FU242" s="41"/>
      <c r="FV242" s="41"/>
      <c r="FW242" s="41"/>
      <c r="FX242" s="41"/>
      <c r="FY242" s="41"/>
      <c r="FZ242" s="41"/>
      <c r="GA242" s="41"/>
      <c r="GB242" s="41"/>
      <c r="GC242" s="41"/>
      <c r="GD242" s="41"/>
      <c r="GE242" s="41"/>
      <c r="GF242" s="41"/>
      <c r="GG242" s="41"/>
      <c r="GH242" s="41"/>
      <c r="GI242" s="41"/>
      <c r="GJ242" s="41"/>
      <c r="GK242" s="41"/>
      <c r="GL242" s="41"/>
      <c r="GM242" s="41"/>
      <c r="GN242" s="41"/>
      <c r="GO242" s="41"/>
      <c r="GP242" s="41"/>
      <c r="GQ242" s="41"/>
      <c r="GR242" s="41"/>
      <c r="GS242" s="41"/>
      <c r="GT242" s="41"/>
      <c r="GU242" s="41"/>
      <c r="GV242" s="41"/>
      <c r="GW242" s="41"/>
      <c r="GX242" s="41"/>
      <c r="GY242" s="41"/>
      <c r="GZ242" s="41"/>
      <c r="HA242" s="41"/>
      <c r="HB242" s="41"/>
      <c r="HC242" s="41"/>
      <c r="HD242" s="41"/>
      <c r="HE242" s="41"/>
      <c r="HF242" s="41"/>
      <c r="HG242" s="41"/>
      <c r="HH242" s="41"/>
      <c r="HI242" s="41"/>
      <c r="HJ242" s="41"/>
      <c r="HK242" s="41"/>
      <c r="HL242" s="41"/>
      <c r="HM242" s="41"/>
      <c r="HN242" s="41"/>
      <c r="HO242" s="41"/>
      <c r="HP242" s="41"/>
      <c r="HQ242" s="41"/>
      <c r="HR242" s="41"/>
      <c r="HS242" s="41"/>
      <c r="HT242" s="41"/>
      <c r="HU242" s="41"/>
      <c r="HV242" s="41"/>
      <c r="HW242" s="41"/>
      <c r="HX242" s="41"/>
      <c r="HY242" s="41"/>
      <c r="HZ242" s="41"/>
      <c r="IA242" s="41"/>
      <c r="IB242" s="41"/>
      <c r="IC242" s="41"/>
      <c r="ID242" s="41"/>
      <c r="IE242" s="41"/>
      <c r="IF242" s="41"/>
      <c r="IG242" s="41"/>
      <c r="IH242" s="41"/>
      <c r="II242" s="41"/>
      <c r="IJ242" s="41"/>
      <c r="IK242" s="41"/>
      <c r="IL242" s="41"/>
      <c r="IM242" s="41"/>
      <c r="IN242" s="41"/>
      <c r="IO242" s="41"/>
      <c r="IP242" s="41"/>
      <c r="IQ242" s="41"/>
      <c r="IR242" s="41"/>
      <c r="IS242" s="41"/>
      <c r="IT242" s="41"/>
      <c r="IU242" s="41"/>
      <c r="IV242" s="41"/>
      <c r="IW242" s="41"/>
      <c r="IX242" s="41"/>
      <c r="IY242" s="41"/>
      <c r="IZ242" s="41"/>
      <c r="JA242" s="41"/>
      <c r="JB242" s="41"/>
      <c r="JC242" s="41"/>
      <c r="JD242" s="41"/>
      <c r="JE242" s="41"/>
      <c r="JF242" s="41"/>
      <c r="JG242" s="41"/>
      <c r="JH242" s="41"/>
      <c r="JI242" s="41"/>
      <c r="JJ242" s="41"/>
      <c r="JK242" s="41"/>
      <c r="JL242" s="41"/>
      <c r="JM242" s="41"/>
      <c r="JN242" s="41"/>
      <c r="JO242" s="41"/>
      <c r="JP242" s="41"/>
      <c r="JQ242" s="41"/>
      <c r="JR242" s="41"/>
      <c r="JS242" s="41"/>
      <c r="JT242" s="41"/>
      <c r="JU242" s="41"/>
    </row>
    <row r="243" spans="1:281" ht="72" x14ac:dyDescent="0.25">
      <c r="A243" s="679">
        <v>59</v>
      </c>
      <c r="B243" s="679" t="s">
        <v>59</v>
      </c>
      <c r="C243" s="679">
        <v>3</v>
      </c>
      <c r="D243" s="679">
        <v>10</v>
      </c>
      <c r="E243" s="679" t="s">
        <v>2699</v>
      </c>
      <c r="F243" s="679" t="s">
        <v>2700</v>
      </c>
      <c r="G243" s="675" t="s">
        <v>846</v>
      </c>
      <c r="H243" s="344" t="s">
        <v>847</v>
      </c>
      <c r="I243" s="344">
        <v>1</v>
      </c>
      <c r="J243" s="679" t="s">
        <v>2701</v>
      </c>
      <c r="K243" s="679"/>
      <c r="L243" s="679" t="s">
        <v>55</v>
      </c>
      <c r="M243" s="694"/>
      <c r="N243" s="696">
        <v>22325.1</v>
      </c>
      <c r="O243" s="696"/>
      <c r="P243" s="696">
        <v>18321.14</v>
      </c>
      <c r="Q243" s="679" t="s">
        <v>2702</v>
      </c>
      <c r="R243" s="679" t="s">
        <v>961</v>
      </c>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c r="ED243" s="41"/>
      <c r="EE243" s="41"/>
      <c r="EF243" s="41"/>
      <c r="EG243" s="41"/>
      <c r="EH243" s="41"/>
      <c r="EI243" s="41"/>
      <c r="EJ243" s="41"/>
      <c r="EK243" s="41"/>
      <c r="EL243" s="41"/>
      <c r="EM243" s="41"/>
      <c r="EN243" s="41"/>
      <c r="EO243" s="41"/>
      <c r="EP243" s="41"/>
      <c r="EQ243" s="41"/>
      <c r="ER243" s="41"/>
      <c r="ES243" s="41"/>
      <c r="ET243" s="41"/>
      <c r="EU243" s="41"/>
      <c r="EV243" s="41"/>
      <c r="EW243" s="41"/>
      <c r="EX243" s="41"/>
      <c r="EY243" s="41"/>
      <c r="EZ243" s="41"/>
      <c r="FA243" s="41"/>
      <c r="FB243" s="41"/>
      <c r="FC243" s="41"/>
      <c r="FD243" s="41"/>
      <c r="FE243" s="41"/>
      <c r="FF243" s="41"/>
      <c r="FG243" s="41"/>
      <c r="FH243" s="41"/>
      <c r="FI243" s="41"/>
      <c r="FJ243" s="41"/>
      <c r="FK243" s="41"/>
      <c r="FL243" s="41"/>
      <c r="FM243" s="41"/>
      <c r="FN243" s="41"/>
      <c r="FO243" s="41"/>
      <c r="FP243" s="41"/>
      <c r="FQ243" s="41"/>
      <c r="FR243" s="41"/>
      <c r="FS243" s="41"/>
      <c r="FT243" s="41"/>
      <c r="FU243" s="41"/>
      <c r="FV243" s="41"/>
      <c r="FW243" s="41"/>
      <c r="FX243" s="41"/>
      <c r="FY243" s="41"/>
      <c r="FZ243" s="41"/>
      <c r="GA243" s="41"/>
      <c r="GB243" s="41"/>
      <c r="GC243" s="41"/>
      <c r="GD243" s="41"/>
      <c r="GE243" s="41"/>
      <c r="GF243" s="41"/>
      <c r="GG243" s="41"/>
      <c r="GH243" s="41"/>
      <c r="GI243" s="41"/>
      <c r="GJ243" s="41"/>
      <c r="GK243" s="41"/>
      <c r="GL243" s="41"/>
      <c r="GM243" s="41"/>
      <c r="GN243" s="41"/>
      <c r="GO243" s="41"/>
      <c r="GP243" s="41"/>
      <c r="GQ243" s="41"/>
      <c r="GR243" s="41"/>
      <c r="GS243" s="41"/>
      <c r="GT243" s="41"/>
      <c r="GU243" s="41"/>
      <c r="GV243" s="41"/>
      <c r="GW243" s="41"/>
      <c r="GX243" s="41"/>
      <c r="GY243" s="41"/>
      <c r="GZ243" s="41"/>
      <c r="HA243" s="41"/>
      <c r="HB243" s="41"/>
      <c r="HC243" s="41"/>
      <c r="HD243" s="41"/>
      <c r="HE243" s="41"/>
      <c r="HF243" s="41"/>
      <c r="HG243" s="41"/>
      <c r="HH243" s="41"/>
      <c r="HI243" s="41"/>
      <c r="HJ243" s="41"/>
      <c r="HK243" s="41"/>
      <c r="HL243" s="41"/>
      <c r="HM243" s="41"/>
      <c r="HN243" s="41"/>
      <c r="HO243" s="41"/>
      <c r="HP243" s="41"/>
      <c r="HQ243" s="41"/>
      <c r="HR243" s="41"/>
      <c r="HS243" s="41"/>
      <c r="HT243" s="41"/>
      <c r="HU243" s="41"/>
      <c r="HV243" s="41"/>
      <c r="HW243" s="41"/>
      <c r="HX243" s="41"/>
      <c r="HY243" s="41"/>
      <c r="HZ243" s="41"/>
      <c r="IA243" s="41"/>
      <c r="IB243" s="41"/>
      <c r="IC243" s="41"/>
      <c r="ID243" s="41"/>
      <c r="IE243" s="41"/>
      <c r="IF243" s="41"/>
      <c r="IG243" s="41"/>
      <c r="IH243" s="41"/>
      <c r="II243" s="41"/>
      <c r="IJ243" s="41"/>
      <c r="IK243" s="41"/>
      <c r="IL243" s="41"/>
      <c r="IM243" s="41"/>
      <c r="IN243" s="41"/>
      <c r="IO243" s="41"/>
      <c r="IP243" s="41"/>
      <c r="IQ243" s="41"/>
      <c r="IR243" s="41"/>
      <c r="IS243" s="41"/>
      <c r="IT243" s="41"/>
      <c r="IU243" s="41"/>
      <c r="IV243" s="41"/>
      <c r="IW243" s="41"/>
      <c r="IX243" s="41"/>
      <c r="IY243" s="41"/>
      <c r="IZ243" s="41"/>
      <c r="JA243" s="41"/>
      <c r="JB243" s="41"/>
      <c r="JC243" s="41"/>
      <c r="JD243" s="41"/>
      <c r="JE243" s="41"/>
      <c r="JF243" s="41"/>
      <c r="JG243" s="41"/>
      <c r="JH243" s="41"/>
      <c r="JI243" s="41"/>
      <c r="JJ243" s="41"/>
      <c r="JK243" s="41"/>
      <c r="JL243" s="41"/>
      <c r="JM243" s="41"/>
      <c r="JN243" s="41"/>
      <c r="JO243" s="41"/>
      <c r="JP243" s="41"/>
      <c r="JQ243" s="41"/>
      <c r="JR243" s="41"/>
      <c r="JS243" s="41"/>
      <c r="JT243" s="41"/>
      <c r="JU243" s="41"/>
    </row>
    <row r="244" spans="1:281" ht="84" x14ac:dyDescent="0.25">
      <c r="A244" s="683"/>
      <c r="B244" s="683"/>
      <c r="C244" s="683"/>
      <c r="D244" s="683"/>
      <c r="E244" s="683"/>
      <c r="F244" s="683"/>
      <c r="G244" s="675"/>
      <c r="H244" s="344" t="s">
        <v>848</v>
      </c>
      <c r="I244" s="344">
        <v>20000</v>
      </c>
      <c r="J244" s="683"/>
      <c r="K244" s="683"/>
      <c r="L244" s="683"/>
      <c r="M244" s="695"/>
      <c r="N244" s="697"/>
      <c r="O244" s="697"/>
      <c r="P244" s="697"/>
      <c r="Q244" s="683"/>
      <c r="R244" s="683"/>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41"/>
      <c r="DZ244" s="41"/>
      <c r="EA244" s="41"/>
      <c r="EB244" s="41"/>
      <c r="EC244" s="41"/>
      <c r="ED244" s="41"/>
      <c r="EE244" s="41"/>
      <c r="EF244" s="41"/>
      <c r="EG244" s="41"/>
      <c r="EH244" s="41"/>
      <c r="EI244" s="41"/>
      <c r="EJ244" s="41"/>
      <c r="EK244" s="41"/>
      <c r="EL244" s="41"/>
      <c r="EM244" s="41"/>
      <c r="EN244" s="41"/>
      <c r="EO244" s="41"/>
      <c r="EP244" s="41"/>
      <c r="EQ244" s="41"/>
      <c r="ER244" s="41"/>
      <c r="ES244" s="41"/>
      <c r="ET244" s="41"/>
      <c r="EU244" s="41"/>
      <c r="EV244" s="41"/>
      <c r="EW244" s="41"/>
      <c r="EX244" s="41"/>
      <c r="EY244" s="41"/>
      <c r="EZ244" s="41"/>
      <c r="FA244" s="41"/>
      <c r="FB244" s="41"/>
      <c r="FC244" s="41"/>
      <c r="FD244" s="41"/>
      <c r="FE244" s="41"/>
      <c r="FF244" s="41"/>
      <c r="FG244" s="41"/>
      <c r="FH244" s="41"/>
      <c r="FI244" s="41"/>
      <c r="FJ244" s="41"/>
      <c r="FK244" s="41"/>
      <c r="FL244" s="41"/>
      <c r="FM244" s="41"/>
      <c r="FN244" s="41"/>
      <c r="FO244" s="41"/>
      <c r="FP244" s="41"/>
      <c r="FQ244" s="41"/>
      <c r="FR244" s="41"/>
      <c r="FS244" s="41"/>
      <c r="FT244" s="41"/>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1"/>
      <c r="GR244" s="41"/>
      <c r="GS244" s="41"/>
      <c r="GT244" s="41"/>
      <c r="GU244" s="41"/>
      <c r="GV244" s="41"/>
      <c r="GW244" s="41"/>
      <c r="GX244" s="41"/>
      <c r="GY244" s="41"/>
      <c r="GZ244" s="41"/>
      <c r="HA244" s="41"/>
      <c r="HB244" s="41"/>
      <c r="HC244" s="41"/>
      <c r="HD244" s="41"/>
      <c r="HE244" s="41"/>
      <c r="HF244" s="41"/>
      <c r="HG244" s="41"/>
      <c r="HH244" s="41"/>
      <c r="HI244" s="41"/>
      <c r="HJ244" s="41"/>
      <c r="HK244" s="41"/>
      <c r="HL244" s="41"/>
      <c r="HM244" s="41"/>
      <c r="HN244" s="41"/>
      <c r="HO244" s="41"/>
      <c r="HP244" s="41"/>
      <c r="HQ244" s="41"/>
      <c r="HR244" s="41"/>
      <c r="HS244" s="41"/>
      <c r="HT244" s="41"/>
      <c r="HU244" s="41"/>
      <c r="HV244" s="41"/>
      <c r="HW244" s="41"/>
      <c r="HX244" s="41"/>
      <c r="HY244" s="41"/>
      <c r="HZ244" s="41"/>
      <c r="IA244" s="41"/>
      <c r="IB244" s="41"/>
      <c r="IC244" s="41"/>
      <c r="ID244" s="41"/>
      <c r="IE244" s="41"/>
      <c r="IF244" s="41"/>
      <c r="IG244" s="41"/>
      <c r="IH244" s="41"/>
      <c r="II244" s="41"/>
      <c r="IJ244" s="41"/>
      <c r="IK244" s="41"/>
      <c r="IL244" s="41"/>
      <c r="IM244" s="41"/>
      <c r="IN244" s="41"/>
      <c r="IO244" s="41"/>
      <c r="IP244" s="41"/>
      <c r="IQ244" s="41"/>
      <c r="IR244" s="41"/>
      <c r="IS244" s="41"/>
      <c r="IT244" s="41"/>
      <c r="IU244" s="41"/>
      <c r="IV244" s="41"/>
      <c r="IW244" s="41"/>
      <c r="IX244" s="41"/>
      <c r="IY244" s="41"/>
      <c r="IZ244" s="41"/>
      <c r="JA244" s="41"/>
      <c r="JB244" s="41"/>
      <c r="JC244" s="41"/>
      <c r="JD244" s="41"/>
      <c r="JE244" s="41"/>
      <c r="JF244" s="41"/>
      <c r="JG244" s="41"/>
      <c r="JH244" s="41"/>
      <c r="JI244" s="41"/>
      <c r="JJ244" s="41"/>
      <c r="JK244" s="41"/>
      <c r="JL244" s="41"/>
      <c r="JM244" s="41"/>
      <c r="JN244" s="41"/>
      <c r="JO244" s="41"/>
      <c r="JP244" s="41"/>
      <c r="JQ244" s="41"/>
      <c r="JR244" s="41"/>
      <c r="JS244" s="41"/>
      <c r="JT244" s="41"/>
      <c r="JU244" s="41"/>
    </row>
    <row r="245" spans="1:281" x14ac:dyDescent="0.25">
      <c r="A245" s="683"/>
      <c r="B245" s="683"/>
      <c r="C245" s="683"/>
      <c r="D245" s="683"/>
      <c r="E245" s="683"/>
      <c r="F245" s="683"/>
      <c r="G245" s="675" t="s">
        <v>839</v>
      </c>
      <c r="H245" s="675" t="s">
        <v>1263</v>
      </c>
      <c r="I245" s="675">
        <v>10000</v>
      </c>
      <c r="J245" s="683"/>
      <c r="K245" s="683"/>
      <c r="L245" s="683"/>
      <c r="M245" s="695"/>
      <c r="N245" s="697"/>
      <c r="O245" s="697"/>
      <c r="P245" s="697"/>
      <c r="Q245" s="683"/>
      <c r="R245" s="683"/>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41"/>
      <c r="DZ245" s="41"/>
      <c r="EA245" s="41"/>
      <c r="EB245" s="41"/>
      <c r="EC245" s="41"/>
      <c r="ED245" s="41"/>
      <c r="EE245" s="41"/>
      <c r="EF245" s="41"/>
      <c r="EG245" s="41"/>
      <c r="EH245" s="41"/>
      <c r="EI245" s="41"/>
      <c r="EJ245" s="41"/>
      <c r="EK245" s="41"/>
      <c r="EL245" s="41"/>
      <c r="EM245" s="41"/>
      <c r="EN245" s="41"/>
      <c r="EO245" s="41"/>
      <c r="EP245" s="41"/>
      <c r="EQ245" s="41"/>
      <c r="ER245" s="41"/>
      <c r="ES245" s="41"/>
      <c r="ET245" s="41"/>
      <c r="EU245" s="41"/>
      <c r="EV245" s="41"/>
      <c r="EW245" s="41"/>
      <c r="EX245" s="41"/>
      <c r="EY245" s="41"/>
      <c r="EZ245" s="41"/>
      <c r="FA245" s="41"/>
      <c r="FB245" s="41"/>
      <c r="FC245" s="41"/>
      <c r="FD245" s="41"/>
      <c r="FE245" s="41"/>
      <c r="FF245" s="41"/>
      <c r="FG245" s="41"/>
      <c r="FH245" s="41"/>
      <c r="FI245" s="41"/>
      <c r="FJ245" s="41"/>
      <c r="FK245" s="41"/>
      <c r="FL245" s="41"/>
      <c r="FM245" s="41"/>
      <c r="FN245" s="41"/>
      <c r="FO245" s="41"/>
      <c r="FP245" s="41"/>
      <c r="FQ245" s="41"/>
      <c r="FR245" s="41"/>
      <c r="FS245" s="41"/>
      <c r="FT245" s="41"/>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1"/>
      <c r="GR245" s="41"/>
      <c r="GS245" s="41"/>
      <c r="GT245" s="41"/>
      <c r="GU245" s="41"/>
      <c r="GV245" s="41"/>
      <c r="GW245" s="41"/>
      <c r="GX245" s="41"/>
      <c r="GY245" s="41"/>
      <c r="GZ245" s="41"/>
      <c r="HA245" s="41"/>
      <c r="HB245" s="41"/>
      <c r="HC245" s="41"/>
      <c r="HD245" s="41"/>
      <c r="HE245" s="41"/>
      <c r="HF245" s="41"/>
      <c r="HG245" s="41"/>
      <c r="HH245" s="41"/>
      <c r="HI245" s="41"/>
      <c r="HJ245" s="41"/>
      <c r="HK245" s="41"/>
      <c r="HL245" s="41"/>
      <c r="HM245" s="41"/>
      <c r="HN245" s="41"/>
      <c r="HO245" s="41"/>
      <c r="HP245" s="41"/>
      <c r="HQ245" s="41"/>
      <c r="HR245" s="41"/>
      <c r="HS245" s="41"/>
      <c r="HT245" s="41"/>
      <c r="HU245" s="41"/>
      <c r="HV245" s="41"/>
      <c r="HW245" s="41"/>
      <c r="HX245" s="41"/>
      <c r="HY245" s="41"/>
      <c r="HZ245" s="41"/>
      <c r="IA245" s="41"/>
      <c r="IB245" s="41"/>
      <c r="IC245" s="41"/>
      <c r="ID245" s="41"/>
      <c r="IE245" s="41"/>
      <c r="IF245" s="41"/>
      <c r="IG245" s="41"/>
      <c r="IH245" s="41"/>
      <c r="II245" s="41"/>
      <c r="IJ245" s="41"/>
      <c r="IK245" s="41"/>
      <c r="IL245" s="41"/>
      <c r="IM245" s="41"/>
      <c r="IN245" s="41"/>
      <c r="IO245" s="41"/>
      <c r="IP245" s="41"/>
      <c r="IQ245" s="41"/>
      <c r="IR245" s="41"/>
      <c r="IS245" s="41"/>
      <c r="IT245" s="41"/>
      <c r="IU245" s="41"/>
      <c r="IV245" s="41"/>
      <c r="IW245" s="41"/>
      <c r="IX245" s="41"/>
      <c r="IY245" s="41"/>
      <c r="IZ245" s="41"/>
      <c r="JA245" s="41"/>
      <c r="JB245" s="41"/>
      <c r="JC245" s="41"/>
      <c r="JD245" s="41"/>
      <c r="JE245" s="41"/>
      <c r="JF245" s="41"/>
      <c r="JG245" s="41"/>
      <c r="JH245" s="41"/>
      <c r="JI245" s="41"/>
      <c r="JJ245" s="41"/>
      <c r="JK245" s="41"/>
      <c r="JL245" s="41"/>
      <c r="JM245" s="41"/>
      <c r="JN245" s="41"/>
      <c r="JO245" s="41"/>
      <c r="JP245" s="41"/>
      <c r="JQ245" s="41"/>
      <c r="JR245" s="41"/>
      <c r="JS245" s="41"/>
      <c r="JT245" s="41"/>
      <c r="JU245" s="41"/>
    </row>
    <row r="246" spans="1:281" x14ac:dyDescent="0.25">
      <c r="A246" s="684"/>
      <c r="B246" s="684"/>
      <c r="C246" s="684"/>
      <c r="D246" s="684"/>
      <c r="E246" s="684"/>
      <c r="F246" s="684"/>
      <c r="G246" s="675" t="s">
        <v>839</v>
      </c>
      <c r="H246" s="675"/>
      <c r="I246" s="675"/>
      <c r="J246" s="684"/>
      <c r="K246" s="684"/>
      <c r="L246" s="684"/>
      <c r="M246" s="698"/>
      <c r="N246" s="699"/>
      <c r="O246" s="699"/>
      <c r="P246" s="699"/>
      <c r="Q246" s="684"/>
      <c r="R246" s="684"/>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41"/>
      <c r="DZ246" s="41"/>
      <c r="EA246" s="41"/>
      <c r="EB246" s="41"/>
      <c r="EC246" s="41"/>
      <c r="ED246" s="41"/>
      <c r="EE246" s="41"/>
      <c r="EF246" s="41"/>
      <c r="EG246" s="41"/>
      <c r="EH246" s="41"/>
      <c r="EI246" s="41"/>
      <c r="EJ246" s="41"/>
      <c r="EK246" s="41"/>
      <c r="EL246" s="41"/>
      <c r="EM246" s="41"/>
      <c r="EN246" s="41"/>
      <c r="EO246" s="41"/>
      <c r="EP246" s="41"/>
      <c r="EQ246" s="41"/>
      <c r="ER246" s="41"/>
      <c r="ES246" s="41"/>
      <c r="ET246" s="41"/>
      <c r="EU246" s="41"/>
      <c r="EV246" s="41"/>
      <c r="EW246" s="41"/>
      <c r="EX246" s="41"/>
      <c r="EY246" s="41"/>
      <c r="EZ246" s="41"/>
      <c r="FA246" s="41"/>
      <c r="FB246" s="41"/>
      <c r="FC246" s="41"/>
      <c r="FD246" s="41"/>
      <c r="FE246" s="41"/>
      <c r="FF246" s="41"/>
      <c r="FG246" s="41"/>
      <c r="FH246" s="41"/>
      <c r="FI246" s="41"/>
      <c r="FJ246" s="41"/>
      <c r="FK246" s="41"/>
      <c r="FL246" s="41"/>
      <c r="FM246" s="41"/>
      <c r="FN246" s="41"/>
      <c r="FO246" s="41"/>
      <c r="FP246" s="41"/>
      <c r="FQ246" s="41"/>
      <c r="FR246" s="41"/>
      <c r="FS246" s="41"/>
      <c r="FT246" s="41"/>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1"/>
      <c r="GR246" s="41"/>
      <c r="GS246" s="41"/>
      <c r="GT246" s="41"/>
      <c r="GU246" s="41"/>
      <c r="GV246" s="41"/>
      <c r="GW246" s="41"/>
      <c r="GX246" s="41"/>
      <c r="GY246" s="41"/>
      <c r="GZ246" s="41"/>
      <c r="HA246" s="41"/>
      <c r="HB246" s="41"/>
      <c r="HC246" s="41"/>
      <c r="HD246" s="41"/>
      <c r="HE246" s="41"/>
      <c r="HF246" s="41"/>
      <c r="HG246" s="41"/>
      <c r="HH246" s="41"/>
      <c r="HI246" s="41"/>
      <c r="HJ246" s="41"/>
      <c r="HK246" s="41"/>
      <c r="HL246" s="41"/>
      <c r="HM246" s="41"/>
      <c r="HN246" s="41"/>
      <c r="HO246" s="41"/>
      <c r="HP246" s="41"/>
      <c r="HQ246" s="41"/>
      <c r="HR246" s="41"/>
      <c r="HS246" s="41"/>
      <c r="HT246" s="41"/>
      <c r="HU246" s="41"/>
      <c r="HV246" s="41"/>
      <c r="HW246" s="41"/>
      <c r="HX246" s="41"/>
      <c r="HY246" s="41"/>
      <c r="HZ246" s="41"/>
      <c r="IA246" s="41"/>
      <c r="IB246" s="41"/>
      <c r="IC246" s="41"/>
      <c r="ID246" s="41"/>
      <c r="IE246" s="41"/>
      <c r="IF246" s="41"/>
      <c r="IG246" s="41"/>
      <c r="IH246" s="41"/>
      <c r="II246" s="41"/>
      <c r="IJ246" s="41"/>
      <c r="IK246" s="41"/>
      <c r="IL246" s="41"/>
      <c r="IM246" s="41"/>
      <c r="IN246" s="41"/>
      <c r="IO246" s="41"/>
      <c r="IP246" s="41"/>
      <c r="IQ246" s="41"/>
      <c r="IR246" s="41"/>
      <c r="IS246" s="41"/>
      <c r="IT246" s="41"/>
      <c r="IU246" s="41"/>
      <c r="IV246" s="41"/>
      <c r="IW246" s="41"/>
      <c r="IX246" s="41"/>
      <c r="IY246" s="41"/>
      <c r="IZ246" s="41"/>
      <c r="JA246" s="41"/>
      <c r="JB246" s="41"/>
      <c r="JC246" s="41"/>
      <c r="JD246" s="41"/>
      <c r="JE246" s="41"/>
      <c r="JF246" s="41"/>
      <c r="JG246" s="41"/>
      <c r="JH246" s="41"/>
      <c r="JI246" s="41"/>
      <c r="JJ246" s="41"/>
      <c r="JK246" s="41"/>
      <c r="JL246" s="41"/>
      <c r="JM246" s="41"/>
      <c r="JN246" s="41"/>
      <c r="JO246" s="41"/>
      <c r="JP246" s="41"/>
      <c r="JQ246" s="41"/>
      <c r="JR246" s="41"/>
      <c r="JS246" s="41"/>
      <c r="JT246" s="41"/>
      <c r="JU246" s="41"/>
    </row>
    <row r="247" spans="1:281" ht="36" x14ac:dyDescent="0.25">
      <c r="A247" s="679">
        <v>60</v>
      </c>
      <c r="B247" s="679" t="s">
        <v>38</v>
      </c>
      <c r="C247" s="679">
        <v>1</v>
      </c>
      <c r="D247" s="679">
        <v>9</v>
      </c>
      <c r="E247" s="679" t="s">
        <v>2703</v>
      </c>
      <c r="F247" s="679" t="s">
        <v>2704</v>
      </c>
      <c r="G247" s="675" t="s">
        <v>725</v>
      </c>
      <c r="H247" s="344" t="s">
        <v>851</v>
      </c>
      <c r="I247" s="344">
        <v>3</v>
      </c>
      <c r="J247" s="679" t="s">
        <v>3430</v>
      </c>
      <c r="K247" s="679"/>
      <c r="L247" s="679" t="s">
        <v>840</v>
      </c>
      <c r="M247" s="694"/>
      <c r="N247" s="696">
        <v>82718</v>
      </c>
      <c r="O247" s="696"/>
      <c r="P247" s="696">
        <v>77973.5</v>
      </c>
      <c r="Q247" s="679" t="s">
        <v>2705</v>
      </c>
      <c r="R247" s="679" t="s">
        <v>2706</v>
      </c>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C247" s="41"/>
      <c r="DD247" s="41"/>
      <c r="DE247" s="41"/>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c r="ED247" s="41"/>
      <c r="EE247" s="41"/>
      <c r="EF247" s="41"/>
      <c r="EG247" s="41"/>
      <c r="EH247" s="41"/>
      <c r="EI247" s="41"/>
      <c r="EJ247" s="41"/>
      <c r="EK247" s="41"/>
      <c r="EL247" s="41"/>
      <c r="EM247" s="41"/>
      <c r="EN247" s="41"/>
      <c r="EO247" s="41"/>
      <c r="EP247" s="41"/>
      <c r="EQ247" s="41"/>
      <c r="ER247" s="41"/>
      <c r="ES247" s="41"/>
      <c r="ET247" s="41"/>
      <c r="EU247" s="41"/>
      <c r="EV247" s="41"/>
      <c r="EW247" s="41"/>
      <c r="EX247" s="41"/>
      <c r="EY247" s="41"/>
      <c r="EZ247" s="41"/>
      <c r="FA247" s="41"/>
      <c r="FB247" s="41"/>
      <c r="FC247" s="41"/>
      <c r="FD247" s="41"/>
      <c r="FE247" s="41"/>
      <c r="FF247" s="41"/>
      <c r="FG247" s="41"/>
      <c r="FH247" s="41"/>
      <c r="FI247" s="41"/>
      <c r="FJ247" s="41"/>
      <c r="FK247" s="41"/>
      <c r="FL247" s="41"/>
      <c r="FM247" s="41"/>
      <c r="FN247" s="41"/>
      <c r="FO247" s="41"/>
      <c r="FP247" s="41"/>
      <c r="FQ247" s="41"/>
      <c r="FR247" s="41"/>
      <c r="FS247" s="41"/>
      <c r="FT247" s="41"/>
      <c r="FU247" s="41"/>
      <c r="FV247" s="41"/>
      <c r="FW247" s="41"/>
      <c r="FX247" s="41"/>
      <c r="FY247" s="41"/>
      <c r="FZ247" s="41"/>
      <c r="GA247" s="41"/>
      <c r="GB247" s="41"/>
      <c r="GC247" s="41"/>
      <c r="GD247" s="41"/>
      <c r="GE247" s="41"/>
      <c r="GF247" s="41"/>
      <c r="GG247" s="41"/>
      <c r="GH247" s="41"/>
      <c r="GI247" s="41"/>
      <c r="GJ247" s="41"/>
      <c r="GK247" s="41"/>
      <c r="GL247" s="41"/>
      <c r="GM247" s="41"/>
      <c r="GN247" s="41"/>
      <c r="GO247" s="41"/>
      <c r="GP247" s="41"/>
      <c r="GQ247" s="41"/>
      <c r="GR247" s="41"/>
      <c r="GS247" s="41"/>
      <c r="GT247" s="41"/>
      <c r="GU247" s="41"/>
      <c r="GV247" s="41"/>
      <c r="GW247" s="41"/>
      <c r="GX247" s="41"/>
      <c r="GY247" s="41"/>
      <c r="GZ247" s="41"/>
      <c r="HA247" s="41"/>
      <c r="HB247" s="41"/>
      <c r="HC247" s="41"/>
      <c r="HD247" s="41"/>
      <c r="HE247" s="41"/>
      <c r="HF247" s="41"/>
      <c r="HG247" s="41"/>
      <c r="HH247" s="41"/>
      <c r="HI247" s="41"/>
      <c r="HJ247" s="41"/>
      <c r="HK247" s="41"/>
      <c r="HL247" s="41"/>
      <c r="HM247" s="41"/>
      <c r="HN247" s="41"/>
      <c r="HO247" s="41"/>
      <c r="HP247" s="41"/>
      <c r="HQ247" s="41"/>
      <c r="HR247" s="41"/>
      <c r="HS247" s="41"/>
      <c r="HT247" s="41"/>
      <c r="HU247" s="41"/>
      <c r="HV247" s="41"/>
      <c r="HW247" s="41"/>
      <c r="HX247" s="41"/>
      <c r="HY247" s="41"/>
      <c r="HZ247" s="41"/>
      <c r="IA247" s="41"/>
      <c r="IB247" s="41"/>
      <c r="IC247" s="41"/>
      <c r="ID247" s="41"/>
      <c r="IE247" s="41"/>
      <c r="IF247" s="41"/>
      <c r="IG247" s="41"/>
      <c r="IH247" s="41"/>
      <c r="II247" s="41"/>
      <c r="IJ247" s="41"/>
      <c r="IK247" s="41"/>
      <c r="IL247" s="41"/>
      <c r="IM247" s="41"/>
      <c r="IN247" s="41"/>
      <c r="IO247" s="41"/>
      <c r="IP247" s="41"/>
      <c r="IQ247" s="41"/>
      <c r="IR247" s="41"/>
      <c r="IS247" s="41"/>
      <c r="IT247" s="41"/>
      <c r="IU247" s="41"/>
      <c r="IV247" s="41"/>
      <c r="IW247" s="41"/>
      <c r="IX247" s="41"/>
      <c r="IY247" s="41"/>
      <c r="IZ247" s="41"/>
      <c r="JA247" s="41"/>
      <c r="JB247" s="41"/>
      <c r="JC247" s="41"/>
      <c r="JD247" s="41"/>
      <c r="JE247" s="41"/>
      <c r="JF247" s="41"/>
      <c r="JG247" s="41"/>
      <c r="JH247" s="41"/>
      <c r="JI247" s="41"/>
      <c r="JJ247" s="41"/>
      <c r="JK247" s="41"/>
      <c r="JL247" s="41"/>
      <c r="JM247" s="41"/>
      <c r="JN247" s="41"/>
      <c r="JO247" s="41"/>
      <c r="JP247" s="41"/>
      <c r="JQ247" s="41"/>
      <c r="JR247" s="41"/>
      <c r="JS247" s="41"/>
      <c r="JT247" s="41"/>
      <c r="JU247" s="41"/>
    </row>
    <row r="248" spans="1:281" x14ac:dyDescent="0.25">
      <c r="A248" s="683"/>
      <c r="B248" s="683"/>
      <c r="C248" s="683"/>
      <c r="D248" s="683"/>
      <c r="E248" s="683"/>
      <c r="F248" s="683"/>
      <c r="G248" s="675"/>
      <c r="H248" s="344" t="s">
        <v>818</v>
      </c>
      <c r="I248" s="344">
        <v>75</v>
      </c>
      <c r="J248" s="683"/>
      <c r="K248" s="683"/>
      <c r="L248" s="683"/>
      <c r="M248" s="695"/>
      <c r="N248" s="697"/>
      <c r="O248" s="697"/>
      <c r="P248" s="697"/>
      <c r="Q248" s="683"/>
      <c r="R248" s="683"/>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C248" s="41"/>
      <c r="DD248" s="41"/>
      <c r="DE248" s="41"/>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c r="ED248" s="41"/>
      <c r="EE248" s="41"/>
      <c r="EF248" s="41"/>
      <c r="EG248" s="41"/>
      <c r="EH248" s="41"/>
      <c r="EI248" s="41"/>
      <c r="EJ248" s="41"/>
      <c r="EK248" s="41"/>
      <c r="EL248" s="41"/>
      <c r="EM248" s="41"/>
      <c r="EN248" s="41"/>
      <c r="EO248" s="41"/>
      <c r="EP248" s="41"/>
      <c r="EQ248" s="41"/>
      <c r="ER248" s="41"/>
      <c r="ES248" s="41"/>
      <c r="ET248" s="41"/>
      <c r="EU248" s="41"/>
      <c r="EV248" s="41"/>
      <c r="EW248" s="41"/>
      <c r="EX248" s="41"/>
      <c r="EY248" s="41"/>
      <c r="EZ248" s="41"/>
      <c r="FA248" s="41"/>
      <c r="FB248" s="41"/>
      <c r="FC248" s="41"/>
      <c r="FD248" s="41"/>
      <c r="FE248" s="41"/>
      <c r="FF248" s="41"/>
      <c r="FG248" s="41"/>
      <c r="FH248" s="41"/>
      <c r="FI248" s="41"/>
      <c r="FJ248" s="41"/>
      <c r="FK248" s="41"/>
      <c r="FL248" s="41"/>
      <c r="FM248" s="41"/>
      <c r="FN248" s="41"/>
      <c r="FO248" s="41"/>
      <c r="FP248" s="41"/>
      <c r="FQ248" s="41"/>
      <c r="FR248" s="41"/>
      <c r="FS248" s="41"/>
      <c r="FT248" s="41"/>
      <c r="FU248" s="41"/>
      <c r="FV248" s="41"/>
      <c r="FW248" s="41"/>
      <c r="FX248" s="41"/>
      <c r="FY248" s="41"/>
      <c r="FZ248" s="41"/>
      <c r="GA248" s="41"/>
      <c r="GB248" s="41"/>
      <c r="GC248" s="41"/>
      <c r="GD248" s="41"/>
      <c r="GE248" s="41"/>
      <c r="GF248" s="41"/>
      <c r="GG248" s="41"/>
      <c r="GH248" s="41"/>
      <c r="GI248" s="41"/>
      <c r="GJ248" s="41"/>
      <c r="GK248" s="41"/>
      <c r="GL248" s="41"/>
      <c r="GM248" s="41"/>
      <c r="GN248" s="41"/>
      <c r="GO248" s="41"/>
      <c r="GP248" s="41"/>
      <c r="GQ248" s="41"/>
      <c r="GR248" s="41"/>
      <c r="GS248" s="41"/>
      <c r="GT248" s="41"/>
      <c r="GU248" s="41"/>
      <c r="GV248" s="41"/>
      <c r="GW248" s="41"/>
      <c r="GX248" s="41"/>
      <c r="GY248" s="41"/>
      <c r="GZ248" s="41"/>
      <c r="HA248" s="41"/>
      <c r="HB248" s="41"/>
      <c r="HC248" s="41"/>
      <c r="HD248" s="41"/>
      <c r="HE248" s="41"/>
      <c r="HF248" s="41"/>
      <c r="HG248" s="41"/>
      <c r="HH248" s="41"/>
      <c r="HI248" s="41"/>
      <c r="HJ248" s="41"/>
      <c r="HK248" s="41"/>
      <c r="HL248" s="41"/>
      <c r="HM248" s="41"/>
      <c r="HN248" s="41"/>
      <c r="HO248" s="41"/>
      <c r="HP248" s="41"/>
      <c r="HQ248" s="41"/>
      <c r="HR248" s="41"/>
      <c r="HS248" s="41"/>
      <c r="HT248" s="41"/>
      <c r="HU248" s="41"/>
      <c r="HV248" s="41"/>
      <c r="HW248" s="41"/>
      <c r="HX248" s="41"/>
      <c r="HY248" s="41"/>
      <c r="HZ248" s="41"/>
      <c r="IA248" s="41"/>
      <c r="IB248" s="41"/>
      <c r="IC248" s="41"/>
      <c r="ID248" s="41"/>
      <c r="IE248" s="41"/>
      <c r="IF248" s="41"/>
      <c r="IG248" s="41"/>
      <c r="IH248" s="41"/>
      <c r="II248" s="41"/>
      <c r="IJ248" s="41"/>
      <c r="IK248" s="41"/>
      <c r="IL248" s="41"/>
      <c r="IM248" s="41"/>
      <c r="IN248" s="41"/>
      <c r="IO248" s="41"/>
      <c r="IP248" s="41"/>
      <c r="IQ248" s="41"/>
      <c r="IR248" s="41"/>
      <c r="IS248" s="41"/>
      <c r="IT248" s="41"/>
      <c r="IU248" s="41"/>
      <c r="IV248" s="41"/>
      <c r="IW248" s="41"/>
      <c r="IX248" s="41"/>
      <c r="IY248" s="41"/>
      <c r="IZ248" s="41"/>
      <c r="JA248" s="41"/>
      <c r="JB248" s="41"/>
      <c r="JC248" s="41"/>
      <c r="JD248" s="41"/>
      <c r="JE248" s="41"/>
      <c r="JF248" s="41"/>
      <c r="JG248" s="41"/>
      <c r="JH248" s="41"/>
      <c r="JI248" s="41"/>
      <c r="JJ248" s="41"/>
      <c r="JK248" s="41"/>
      <c r="JL248" s="41"/>
      <c r="JM248" s="41"/>
      <c r="JN248" s="41"/>
      <c r="JO248" s="41"/>
      <c r="JP248" s="41"/>
      <c r="JQ248" s="41"/>
      <c r="JR248" s="41"/>
      <c r="JS248" s="41"/>
      <c r="JT248" s="41"/>
      <c r="JU248" s="41"/>
    </row>
    <row r="249" spans="1:281" ht="24" x14ac:dyDescent="0.25">
      <c r="A249" s="683"/>
      <c r="B249" s="683"/>
      <c r="C249" s="683"/>
      <c r="D249" s="683"/>
      <c r="E249" s="683"/>
      <c r="F249" s="683"/>
      <c r="G249" s="675" t="s">
        <v>613</v>
      </c>
      <c r="H249" s="341" t="s">
        <v>813</v>
      </c>
      <c r="I249" s="342" t="s">
        <v>374</v>
      </c>
      <c r="J249" s="683"/>
      <c r="K249" s="683"/>
      <c r="L249" s="683"/>
      <c r="M249" s="695"/>
      <c r="N249" s="697"/>
      <c r="O249" s="697"/>
      <c r="P249" s="697"/>
      <c r="Q249" s="683"/>
      <c r="R249" s="683"/>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s="41"/>
      <c r="DC249" s="41"/>
      <c r="DD249" s="41"/>
      <c r="DE249" s="41"/>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c r="ED249" s="41"/>
      <c r="EE249" s="41"/>
      <c r="EF249" s="41"/>
      <c r="EG249" s="41"/>
      <c r="EH249" s="41"/>
      <c r="EI249" s="41"/>
      <c r="EJ249" s="41"/>
      <c r="EK249" s="41"/>
      <c r="EL249" s="41"/>
      <c r="EM249" s="41"/>
      <c r="EN249" s="41"/>
      <c r="EO249" s="41"/>
      <c r="EP249" s="41"/>
      <c r="EQ249" s="41"/>
      <c r="ER249" s="41"/>
      <c r="ES249" s="41"/>
      <c r="ET249" s="41"/>
      <c r="EU249" s="41"/>
      <c r="EV249" s="41"/>
      <c r="EW249" s="41"/>
      <c r="EX249" s="41"/>
      <c r="EY249" s="41"/>
      <c r="EZ249" s="41"/>
      <c r="FA249" s="41"/>
      <c r="FB249" s="41"/>
      <c r="FC249" s="41"/>
      <c r="FD249" s="41"/>
      <c r="FE249" s="41"/>
      <c r="FF249" s="41"/>
      <c r="FG249" s="41"/>
      <c r="FH249" s="41"/>
      <c r="FI249" s="41"/>
      <c r="FJ249" s="41"/>
      <c r="FK249" s="41"/>
      <c r="FL249" s="41"/>
      <c r="FM249" s="41"/>
      <c r="FN249" s="41"/>
      <c r="FO249" s="41"/>
      <c r="FP249" s="41"/>
      <c r="FQ249" s="41"/>
      <c r="FR249" s="41"/>
      <c r="FS249" s="41"/>
      <c r="FT249" s="41"/>
      <c r="FU249" s="41"/>
      <c r="FV249" s="41"/>
      <c r="FW249" s="41"/>
      <c r="FX249" s="41"/>
      <c r="FY249" s="41"/>
      <c r="FZ249" s="41"/>
      <c r="GA249" s="41"/>
      <c r="GB249" s="41"/>
      <c r="GC249" s="41"/>
      <c r="GD249" s="41"/>
      <c r="GE249" s="41"/>
      <c r="GF249" s="41"/>
      <c r="GG249" s="41"/>
      <c r="GH249" s="41"/>
      <c r="GI249" s="41"/>
      <c r="GJ249" s="41"/>
      <c r="GK249" s="41"/>
      <c r="GL249" s="41"/>
      <c r="GM249" s="41"/>
      <c r="GN249" s="41"/>
      <c r="GO249" s="41"/>
      <c r="GP249" s="41"/>
      <c r="GQ249" s="41"/>
      <c r="GR249" s="41"/>
      <c r="GS249" s="41"/>
      <c r="GT249" s="41"/>
      <c r="GU249" s="41"/>
      <c r="GV249" s="41"/>
      <c r="GW249" s="41"/>
      <c r="GX249" s="41"/>
      <c r="GY249" s="41"/>
      <c r="GZ249" s="41"/>
      <c r="HA249" s="41"/>
      <c r="HB249" s="41"/>
      <c r="HC249" s="41"/>
      <c r="HD249" s="41"/>
      <c r="HE249" s="41"/>
      <c r="HF249" s="41"/>
      <c r="HG249" s="41"/>
      <c r="HH249" s="41"/>
      <c r="HI249" s="41"/>
      <c r="HJ249" s="41"/>
      <c r="HK249" s="41"/>
      <c r="HL249" s="41"/>
      <c r="HM249" s="41"/>
      <c r="HN249" s="41"/>
      <c r="HO249" s="41"/>
      <c r="HP249" s="41"/>
      <c r="HQ249" s="41"/>
      <c r="HR249" s="41"/>
      <c r="HS249" s="41"/>
      <c r="HT249" s="41"/>
      <c r="HU249" s="41"/>
      <c r="HV249" s="41"/>
      <c r="HW249" s="41"/>
      <c r="HX249" s="41"/>
      <c r="HY249" s="41"/>
      <c r="HZ249" s="41"/>
      <c r="IA249" s="41"/>
      <c r="IB249" s="41"/>
      <c r="IC249" s="41"/>
      <c r="ID249" s="41"/>
      <c r="IE249" s="41"/>
      <c r="IF249" s="41"/>
      <c r="IG249" s="41"/>
      <c r="IH249" s="41"/>
      <c r="II249" s="41"/>
      <c r="IJ249" s="41"/>
      <c r="IK249" s="41"/>
      <c r="IL249" s="41"/>
      <c r="IM249" s="41"/>
      <c r="IN249" s="41"/>
      <c r="IO249" s="41"/>
      <c r="IP249" s="41"/>
      <c r="IQ249" s="41"/>
      <c r="IR249" s="41"/>
      <c r="IS249" s="41"/>
      <c r="IT249" s="41"/>
      <c r="IU249" s="41"/>
      <c r="IV249" s="41"/>
      <c r="IW249" s="41"/>
      <c r="IX249" s="41"/>
      <c r="IY249" s="41"/>
      <c r="IZ249" s="41"/>
      <c r="JA249" s="41"/>
      <c r="JB249" s="41"/>
      <c r="JC249" s="41"/>
      <c r="JD249" s="41"/>
      <c r="JE249" s="41"/>
      <c r="JF249" s="41"/>
      <c r="JG249" s="41"/>
      <c r="JH249" s="41"/>
      <c r="JI249" s="41"/>
      <c r="JJ249" s="41"/>
      <c r="JK249" s="41"/>
      <c r="JL249" s="41"/>
      <c r="JM249" s="41"/>
      <c r="JN249" s="41"/>
      <c r="JO249" s="41"/>
      <c r="JP249" s="41"/>
      <c r="JQ249" s="41"/>
      <c r="JR249" s="41"/>
      <c r="JS249" s="41"/>
      <c r="JT249" s="41"/>
      <c r="JU249" s="41"/>
    </row>
    <row r="250" spans="1:281" x14ac:dyDescent="0.25">
      <c r="A250" s="683"/>
      <c r="B250" s="683"/>
      <c r="C250" s="683"/>
      <c r="D250" s="683"/>
      <c r="E250" s="683"/>
      <c r="F250" s="683"/>
      <c r="G250" s="675"/>
      <c r="H250" s="341" t="s">
        <v>818</v>
      </c>
      <c r="I250" s="342" t="s">
        <v>395</v>
      </c>
      <c r="J250" s="683"/>
      <c r="K250" s="683"/>
      <c r="L250" s="683"/>
      <c r="M250" s="695"/>
      <c r="N250" s="697"/>
      <c r="O250" s="697"/>
      <c r="P250" s="697"/>
      <c r="Q250" s="683"/>
      <c r="R250" s="683"/>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41"/>
      <c r="DS250" s="41"/>
      <c r="DT250" s="41"/>
      <c r="DU250" s="41"/>
      <c r="DV250" s="41"/>
      <c r="DW250" s="41"/>
      <c r="DX250" s="41"/>
      <c r="DY250" s="41"/>
      <c r="DZ250" s="41"/>
      <c r="EA250" s="41"/>
      <c r="EB250" s="41"/>
      <c r="EC250" s="41"/>
      <c r="ED250" s="41"/>
      <c r="EE250" s="41"/>
      <c r="EF250" s="41"/>
      <c r="EG250" s="41"/>
      <c r="EH250" s="41"/>
      <c r="EI250" s="41"/>
      <c r="EJ250" s="41"/>
      <c r="EK250" s="41"/>
      <c r="EL250" s="41"/>
      <c r="EM250" s="41"/>
      <c r="EN250" s="41"/>
      <c r="EO250" s="41"/>
      <c r="EP250" s="41"/>
      <c r="EQ250" s="41"/>
      <c r="ER250" s="41"/>
      <c r="ES250" s="41"/>
      <c r="ET250" s="41"/>
      <c r="EU250" s="41"/>
      <c r="EV250" s="41"/>
      <c r="EW250" s="41"/>
      <c r="EX250" s="41"/>
      <c r="EY250" s="41"/>
      <c r="EZ250" s="41"/>
      <c r="FA250" s="41"/>
      <c r="FB250" s="41"/>
      <c r="FC250" s="41"/>
      <c r="FD250" s="41"/>
      <c r="FE250" s="41"/>
      <c r="FF250" s="41"/>
      <c r="FG250" s="41"/>
      <c r="FH250" s="41"/>
      <c r="FI250" s="41"/>
      <c r="FJ250" s="41"/>
      <c r="FK250" s="41"/>
      <c r="FL250" s="41"/>
      <c r="FM250" s="41"/>
      <c r="FN250" s="41"/>
      <c r="FO250" s="41"/>
      <c r="FP250" s="41"/>
      <c r="FQ250" s="41"/>
      <c r="FR250" s="41"/>
      <c r="FS250" s="41"/>
      <c r="FT250" s="41"/>
      <c r="FU250" s="41"/>
      <c r="FV250" s="41"/>
      <c r="FW250" s="41"/>
      <c r="FX250" s="41"/>
      <c r="FY250" s="41"/>
      <c r="FZ250" s="41"/>
      <c r="GA250" s="41"/>
      <c r="GB250" s="41"/>
      <c r="GC250" s="41"/>
      <c r="GD250" s="41"/>
      <c r="GE250" s="41"/>
      <c r="GF250" s="41"/>
      <c r="GG250" s="41"/>
      <c r="GH250" s="41"/>
      <c r="GI250" s="41"/>
      <c r="GJ250" s="41"/>
      <c r="GK250" s="41"/>
      <c r="GL250" s="41"/>
      <c r="GM250" s="41"/>
      <c r="GN250" s="41"/>
      <c r="GO250" s="41"/>
      <c r="GP250" s="41"/>
      <c r="GQ250" s="41"/>
      <c r="GR250" s="41"/>
      <c r="GS250" s="41"/>
      <c r="GT250" s="41"/>
      <c r="GU250" s="41"/>
      <c r="GV250" s="41"/>
      <c r="GW250" s="41"/>
      <c r="GX250" s="41"/>
      <c r="GY250" s="41"/>
      <c r="GZ250" s="41"/>
      <c r="HA250" s="41"/>
      <c r="HB250" s="41"/>
      <c r="HC250" s="41"/>
      <c r="HD250" s="41"/>
      <c r="HE250" s="41"/>
      <c r="HF250" s="41"/>
      <c r="HG250" s="41"/>
      <c r="HH250" s="41"/>
      <c r="HI250" s="41"/>
      <c r="HJ250" s="41"/>
      <c r="HK250" s="41"/>
      <c r="HL250" s="41"/>
      <c r="HM250" s="41"/>
      <c r="HN250" s="41"/>
      <c r="HO250" s="41"/>
      <c r="HP250" s="41"/>
      <c r="HQ250" s="41"/>
      <c r="HR250" s="41"/>
      <c r="HS250" s="41"/>
      <c r="HT250" s="41"/>
      <c r="HU250" s="41"/>
      <c r="HV250" s="41"/>
      <c r="HW250" s="41"/>
      <c r="HX250" s="41"/>
      <c r="HY250" s="41"/>
      <c r="HZ250" s="41"/>
      <c r="IA250" s="41"/>
      <c r="IB250" s="41"/>
      <c r="IC250" s="41"/>
      <c r="ID250" s="41"/>
      <c r="IE250" s="41"/>
      <c r="IF250" s="41"/>
      <c r="IG250" s="41"/>
      <c r="IH250" s="41"/>
      <c r="II250" s="41"/>
      <c r="IJ250" s="41"/>
      <c r="IK250" s="41"/>
      <c r="IL250" s="41"/>
      <c r="IM250" s="41"/>
      <c r="IN250" s="41"/>
      <c r="IO250" s="41"/>
      <c r="IP250" s="41"/>
      <c r="IQ250" s="41"/>
      <c r="IR250" s="41"/>
      <c r="IS250" s="41"/>
      <c r="IT250" s="41"/>
      <c r="IU250" s="41"/>
      <c r="IV250" s="41"/>
      <c r="IW250" s="41"/>
      <c r="IX250" s="41"/>
      <c r="IY250" s="41"/>
      <c r="IZ250" s="41"/>
      <c r="JA250" s="41"/>
      <c r="JB250" s="41"/>
      <c r="JC250" s="41"/>
      <c r="JD250" s="41"/>
      <c r="JE250" s="41"/>
      <c r="JF250" s="41"/>
      <c r="JG250" s="41"/>
      <c r="JH250" s="41"/>
      <c r="JI250" s="41"/>
      <c r="JJ250" s="41"/>
      <c r="JK250" s="41"/>
      <c r="JL250" s="41"/>
      <c r="JM250" s="41"/>
      <c r="JN250" s="41"/>
      <c r="JO250" s="41"/>
      <c r="JP250" s="41"/>
      <c r="JQ250" s="41"/>
      <c r="JR250" s="41"/>
      <c r="JS250" s="41"/>
      <c r="JT250" s="41"/>
      <c r="JU250" s="41"/>
    </row>
    <row r="251" spans="1:281" x14ac:dyDescent="0.25">
      <c r="A251" s="683"/>
      <c r="B251" s="683"/>
      <c r="C251" s="683"/>
      <c r="D251" s="683"/>
      <c r="E251" s="683"/>
      <c r="F251" s="683"/>
      <c r="G251" s="675" t="s">
        <v>839</v>
      </c>
      <c r="H251" s="675" t="s">
        <v>1263</v>
      </c>
      <c r="I251" s="675">
        <v>1</v>
      </c>
      <c r="J251" s="683"/>
      <c r="K251" s="683"/>
      <c r="L251" s="683"/>
      <c r="M251" s="695"/>
      <c r="N251" s="697"/>
      <c r="O251" s="697"/>
      <c r="P251" s="697"/>
      <c r="Q251" s="683"/>
      <c r="R251" s="683"/>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s="41"/>
      <c r="DC251" s="41"/>
      <c r="DD251" s="41"/>
      <c r="DE251" s="41"/>
      <c r="DF251" s="41"/>
      <c r="DG251" s="41"/>
      <c r="DH251" s="41"/>
      <c r="DI251" s="41"/>
      <c r="DJ251" s="41"/>
      <c r="DK251" s="41"/>
      <c r="DL251" s="41"/>
      <c r="DM251" s="41"/>
      <c r="DN251" s="41"/>
      <c r="DO251" s="41"/>
      <c r="DP251" s="41"/>
      <c r="DQ251" s="41"/>
      <c r="DR251" s="41"/>
      <c r="DS251" s="41"/>
      <c r="DT251" s="41"/>
      <c r="DU251" s="41"/>
      <c r="DV251" s="41"/>
      <c r="DW251" s="41"/>
      <c r="DX251" s="41"/>
      <c r="DY251" s="41"/>
      <c r="DZ251" s="41"/>
      <c r="EA251" s="41"/>
      <c r="EB251" s="41"/>
      <c r="EC251" s="41"/>
      <c r="ED251" s="41"/>
      <c r="EE251" s="41"/>
      <c r="EF251" s="41"/>
      <c r="EG251" s="41"/>
      <c r="EH251" s="41"/>
      <c r="EI251" s="41"/>
      <c r="EJ251" s="41"/>
      <c r="EK251" s="41"/>
      <c r="EL251" s="41"/>
      <c r="EM251" s="41"/>
      <c r="EN251" s="41"/>
      <c r="EO251" s="41"/>
      <c r="EP251" s="41"/>
      <c r="EQ251" s="41"/>
      <c r="ER251" s="41"/>
      <c r="ES251" s="41"/>
      <c r="ET251" s="41"/>
      <c r="EU251" s="41"/>
      <c r="EV251" s="41"/>
      <c r="EW251" s="41"/>
      <c r="EX251" s="41"/>
      <c r="EY251" s="41"/>
      <c r="EZ251" s="41"/>
      <c r="FA251" s="41"/>
      <c r="FB251" s="41"/>
      <c r="FC251" s="41"/>
      <c r="FD251" s="41"/>
      <c r="FE251" s="41"/>
      <c r="FF251" s="41"/>
      <c r="FG251" s="41"/>
      <c r="FH251" s="41"/>
      <c r="FI251" s="41"/>
      <c r="FJ251" s="41"/>
      <c r="FK251" s="41"/>
      <c r="FL251" s="41"/>
      <c r="FM251" s="41"/>
      <c r="FN251" s="41"/>
      <c r="FO251" s="41"/>
      <c r="FP251" s="41"/>
      <c r="FQ251" s="41"/>
      <c r="FR251" s="41"/>
      <c r="FS251" s="41"/>
      <c r="FT251" s="41"/>
      <c r="FU251" s="41"/>
      <c r="FV251" s="41"/>
      <c r="FW251" s="41"/>
      <c r="FX251" s="41"/>
      <c r="FY251" s="41"/>
      <c r="FZ251" s="41"/>
      <c r="GA251" s="41"/>
      <c r="GB251" s="41"/>
      <c r="GC251" s="41"/>
      <c r="GD251" s="41"/>
      <c r="GE251" s="41"/>
      <c r="GF251" s="41"/>
      <c r="GG251" s="41"/>
      <c r="GH251" s="41"/>
      <c r="GI251" s="41"/>
      <c r="GJ251" s="41"/>
      <c r="GK251" s="41"/>
      <c r="GL251" s="41"/>
      <c r="GM251" s="41"/>
      <c r="GN251" s="41"/>
      <c r="GO251" s="41"/>
      <c r="GP251" s="41"/>
      <c r="GQ251" s="41"/>
      <c r="GR251" s="41"/>
      <c r="GS251" s="41"/>
      <c r="GT251" s="41"/>
      <c r="GU251" s="41"/>
      <c r="GV251" s="41"/>
      <c r="GW251" s="41"/>
      <c r="GX251" s="41"/>
      <c r="GY251" s="41"/>
      <c r="GZ251" s="41"/>
      <c r="HA251" s="41"/>
      <c r="HB251" s="41"/>
      <c r="HC251" s="41"/>
      <c r="HD251" s="41"/>
      <c r="HE251" s="41"/>
      <c r="HF251" s="41"/>
      <c r="HG251" s="41"/>
      <c r="HH251" s="41"/>
      <c r="HI251" s="41"/>
      <c r="HJ251" s="41"/>
      <c r="HK251" s="41"/>
      <c r="HL251" s="41"/>
      <c r="HM251" s="41"/>
      <c r="HN251" s="41"/>
      <c r="HO251" s="41"/>
      <c r="HP251" s="41"/>
      <c r="HQ251" s="41"/>
      <c r="HR251" s="41"/>
      <c r="HS251" s="41"/>
      <c r="HT251" s="41"/>
      <c r="HU251" s="41"/>
      <c r="HV251" s="41"/>
      <c r="HW251" s="41"/>
      <c r="HX251" s="41"/>
      <c r="HY251" s="41"/>
      <c r="HZ251" s="41"/>
      <c r="IA251" s="41"/>
      <c r="IB251" s="41"/>
      <c r="IC251" s="41"/>
      <c r="ID251" s="41"/>
      <c r="IE251" s="41"/>
      <c r="IF251" s="41"/>
      <c r="IG251" s="41"/>
      <c r="IH251" s="41"/>
      <c r="II251" s="41"/>
      <c r="IJ251" s="41"/>
      <c r="IK251" s="41"/>
      <c r="IL251" s="41"/>
      <c r="IM251" s="41"/>
      <c r="IN251" s="41"/>
      <c r="IO251" s="41"/>
      <c r="IP251" s="41"/>
      <c r="IQ251" s="41"/>
      <c r="IR251" s="41"/>
      <c r="IS251" s="41"/>
      <c r="IT251" s="41"/>
      <c r="IU251" s="41"/>
      <c r="IV251" s="41"/>
      <c r="IW251" s="41"/>
      <c r="IX251" s="41"/>
      <c r="IY251" s="41"/>
      <c r="IZ251" s="41"/>
      <c r="JA251" s="41"/>
      <c r="JB251" s="41"/>
      <c r="JC251" s="41"/>
      <c r="JD251" s="41"/>
      <c r="JE251" s="41"/>
      <c r="JF251" s="41"/>
      <c r="JG251" s="41"/>
      <c r="JH251" s="41"/>
      <c r="JI251" s="41"/>
      <c r="JJ251" s="41"/>
      <c r="JK251" s="41"/>
      <c r="JL251" s="41"/>
      <c r="JM251" s="41"/>
      <c r="JN251" s="41"/>
      <c r="JO251" s="41"/>
      <c r="JP251" s="41"/>
      <c r="JQ251" s="41"/>
      <c r="JR251" s="41"/>
      <c r="JS251" s="41"/>
      <c r="JT251" s="41"/>
      <c r="JU251" s="41"/>
    </row>
    <row r="252" spans="1:281" x14ac:dyDescent="0.25">
      <c r="A252" s="684"/>
      <c r="B252" s="684"/>
      <c r="C252" s="684"/>
      <c r="D252" s="684"/>
      <c r="E252" s="684"/>
      <c r="F252" s="684"/>
      <c r="G252" s="675" t="s">
        <v>839</v>
      </c>
      <c r="H252" s="675"/>
      <c r="I252" s="675"/>
      <c r="J252" s="684"/>
      <c r="K252" s="684"/>
      <c r="L252" s="684"/>
      <c r="M252" s="698"/>
      <c r="N252" s="699"/>
      <c r="O252" s="699"/>
      <c r="P252" s="699"/>
      <c r="Q252" s="684"/>
      <c r="R252" s="684"/>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s="41"/>
      <c r="DC252" s="41"/>
      <c r="DD252" s="41"/>
      <c r="DE252" s="41"/>
      <c r="DF252" s="41"/>
      <c r="DG252" s="41"/>
      <c r="DH252" s="41"/>
      <c r="DI252" s="41"/>
      <c r="DJ252" s="41"/>
      <c r="DK252" s="41"/>
      <c r="DL252" s="41"/>
      <c r="DM252" s="41"/>
      <c r="DN252" s="41"/>
      <c r="DO252" s="41"/>
      <c r="DP252" s="41"/>
      <c r="DQ252" s="41"/>
      <c r="DR252" s="41"/>
      <c r="DS252" s="41"/>
      <c r="DT252" s="41"/>
      <c r="DU252" s="41"/>
      <c r="DV252" s="41"/>
      <c r="DW252" s="41"/>
      <c r="DX252" s="41"/>
      <c r="DY252" s="41"/>
      <c r="DZ252" s="41"/>
      <c r="EA252" s="41"/>
      <c r="EB252" s="41"/>
      <c r="EC252" s="41"/>
      <c r="ED252" s="41"/>
      <c r="EE252" s="41"/>
      <c r="EF252" s="41"/>
      <c r="EG252" s="41"/>
      <c r="EH252" s="41"/>
      <c r="EI252" s="41"/>
      <c r="EJ252" s="41"/>
      <c r="EK252" s="41"/>
      <c r="EL252" s="41"/>
      <c r="EM252" s="41"/>
      <c r="EN252" s="41"/>
      <c r="EO252" s="41"/>
      <c r="EP252" s="41"/>
      <c r="EQ252" s="41"/>
      <c r="ER252" s="41"/>
      <c r="ES252" s="41"/>
      <c r="ET252" s="41"/>
      <c r="EU252" s="41"/>
      <c r="EV252" s="41"/>
      <c r="EW252" s="41"/>
      <c r="EX252" s="41"/>
      <c r="EY252" s="41"/>
      <c r="EZ252" s="41"/>
      <c r="FA252" s="41"/>
      <c r="FB252" s="41"/>
      <c r="FC252" s="41"/>
      <c r="FD252" s="41"/>
      <c r="FE252" s="41"/>
      <c r="FF252" s="41"/>
      <c r="FG252" s="41"/>
      <c r="FH252" s="41"/>
      <c r="FI252" s="41"/>
      <c r="FJ252" s="41"/>
      <c r="FK252" s="41"/>
      <c r="FL252" s="41"/>
      <c r="FM252" s="41"/>
      <c r="FN252" s="41"/>
      <c r="FO252" s="41"/>
      <c r="FP252" s="41"/>
      <c r="FQ252" s="41"/>
      <c r="FR252" s="41"/>
      <c r="FS252" s="41"/>
      <c r="FT252" s="41"/>
      <c r="FU252" s="41"/>
      <c r="FV252" s="41"/>
      <c r="FW252" s="41"/>
      <c r="FX252" s="41"/>
      <c r="FY252" s="41"/>
      <c r="FZ252" s="41"/>
      <c r="GA252" s="41"/>
      <c r="GB252" s="41"/>
      <c r="GC252" s="41"/>
      <c r="GD252" s="41"/>
      <c r="GE252" s="41"/>
      <c r="GF252" s="41"/>
      <c r="GG252" s="41"/>
      <c r="GH252" s="41"/>
      <c r="GI252" s="41"/>
      <c r="GJ252" s="41"/>
      <c r="GK252" s="41"/>
      <c r="GL252" s="41"/>
      <c r="GM252" s="41"/>
      <c r="GN252" s="41"/>
      <c r="GO252" s="41"/>
      <c r="GP252" s="41"/>
      <c r="GQ252" s="41"/>
      <c r="GR252" s="41"/>
      <c r="GS252" s="41"/>
      <c r="GT252" s="41"/>
      <c r="GU252" s="41"/>
      <c r="GV252" s="41"/>
      <c r="GW252" s="41"/>
      <c r="GX252" s="41"/>
      <c r="GY252" s="41"/>
      <c r="GZ252" s="41"/>
      <c r="HA252" s="41"/>
      <c r="HB252" s="41"/>
      <c r="HC252" s="41"/>
      <c r="HD252" s="41"/>
      <c r="HE252" s="41"/>
      <c r="HF252" s="41"/>
      <c r="HG252" s="41"/>
      <c r="HH252" s="41"/>
      <c r="HI252" s="41"/>
      <c r="HJ252" s="41"/>
      <c r="HK252" s="41"/>
      <c r="HL252" s="41"/>
      <c r="HM252" s="41"/>
      <c r="HN252" s="41"/>
      <c r="HO252" s="41"/>
      <c r="HP252" s="41"/>
      <c r="HQ252" s="41"/>
      <c r="HR252" s="41"/>
      <c r="HS252" s="41"/>
      <c r="HT252" s="41"/>
      <c r="HU252" s="41"/>
      <c r="HV252" s="41"/>
      <c r="HW252" s="41"/>
      <c r="HX252" s="41"/>
      <c r="HY252" s="41"/>
      <c r="HZ252" s="41"/>
      <c r="IA252" s="41"/>
      <c r="IB252" s="41"/>
      <c r="IC252" s="41"/>
      <c r="ID252" s="41"/>
      <c r="IE252" s="41"/>
      <c r="IF252" s="41"/>
      <c r="IG252" s="41"/>
      <c r="IH252" s="41"/>
      <c r="II252" s="41"/>
      <c r="IJ252" s="41"/>
      <c r="IK252" s="41"/>
      <c r="IL252" s="41"/>
      <c r="IM252" s="41"/>
      <c r="IN252" s="41"/>
      <c r="IO252" s="41"/>
      <c r="IP252" s="41"/>
      <c r="IQ252" s="41"/>
      <c r="IR252" s="41"/>
      <c r="IS252" s="41"/>
      <c r="IT252" s="41"/>
      <c r="IU252" s="41"/>
      <c r="IV252" s="41"/>
      <c r="IW252" s="41"/>
      <c r="IX252" s="41"/>
      <c r="IY252" s="41"/>
      <c r="IZ252" s="41"/>
      <c r="JA252" s="41"/>
      <c r="JB252" s="41"/>
      <c r="JC252" s="41"/>
      <c r="JD252" s="41"/>
      <c r="JE252" s="41"/>
      <c r="JF252" s="41"/>
      <c r="JG252" s="41"/>
      <c r="JH252" s="41"/>
      <c r="JI252" s="41"/>
      <c r="JJ252" s="41"/>
      <c r="JK252" s="41"/>
      <c r="JL252" s="41"/>
      <c r="JM252" s="41"/>
      <c r="JN252" s="41"/>
      <c r="JO252" s="41"/>
      <c r="JP252" s="41"/>
      <c r="JQ252" s="41"/>
      <c r="JR252" s="41"/>
      <c r="JS252" s="41"/>
      <c r="JT252" s="41"/>
      <c r="JU252" s="41"/>
    </row>
    <row r="253" spans="1:281" ht="36" x14ac:dyDescent="0.25">
      <c r="A253" s="679">
        <v>61</v>
      </c>
      <c r="B253" s="679" t="s">
        <v>59</v>
      </c>
      <c r="C253" s="679">
        <v>1</v>
      </c>
      <c r="D253" s="679">
        <v>6</v>
      </c>
      <c r="E253" s="679" t="s">
        <v>2707</v>
      </c>
      <c r="F253" s="679" t="s">
        <v>3431</v>
      </c>
      <c r="G253" s="675" t="s">
        <v>725</v>
      </c>
      <c r="H253" s="344" t="s">
        <v>851</v>
      </c>
      <c r="I253" s="344">
        <v>4</v>
      </c>
      <c r="J253" s="679" t="s">
        <v>2708</v>
      </c>
      <c r="K253" s="679"/>
      <c r="L253" s="679" t="s">
        <v>840</v>
      </c>
      <c r="M253" s="694"/>
      <c r="N253" s="696">
        <v>58009</v>
      </c>
      <c r="O253" s="696"/>
      <c r="P253" s="696">
        <v>49815</v>
      </c>
      <c r="Q253" s="679" t="s">
        <v>2709</v>
      </c>
      <c r="R253" s="679" t="s">
        <v>2710</v>
      </c>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s="41"/>
      <c r="DC253" s="41"/>
      <c r="DD253" s="41"/>
      <c r="DE253" s="41"/>
      <c r="DF253" s="41"/>
      <c r="DG253" s="41"/>
      <c r="DH253" s="41"/>
      <c r="DI253" s="41"/>
      <c r="DJ253" s="41"/>
      <c r="DK253" s="41"/>
      <c r="DL253" s="41"/>
      <c r="DM253" s="41"/>
      <c r="DN253" s="41"/>
      <c r="DO253" s="41"/>
      <c r="DP253" s="41"/>
      <c r="DQ253" s="41"/>
      <c r="DR253" s="41"/>
      <c r="DS253" s="41"/>
      <c r="DT253" s="41"/>
      <c r="DU253" s="41"/>
      <c r="DV253" s="41"/>
      <c r="DW253" s="41"/>
      <c r="DX253" s="41"/>
      <c r="DY253" s="41"/>
      <c r="DZ253" s="41"/>
      <c r="EA253" s="41"/>
      <c r="EB253" s="41"/>
      <c r="EC253" s="41"/>
      <c r="ED253" s="41"/>
      <c r="EE253" s="41"/>
      <c r="EF253" s="41"/>
      <c r="EG253" s="41"/>
      <c r="EH253" s="41"/>
      <c r="EI253" s="41"/>
      <c r="EJ253" s="41"/>
      <c r="EK253" s="41"/>
      <c r="EL253" s="41"/>
      <c r="EM253" s="41"/>
      <c r="EN253" s="41"/>
      <c r="EO253" s="41"/>
      <c r="EP253" s="41"/>
      <c r="EQ253" s="41"/>
      <c r="ER253" s="41"/>
      <c r="ES253" s="41"/>
      <c r="ET253" s="41"/>
      <c r="EU253" s="41"/>
      <c r="EV253" s="41"/>
      <c r="EW253" s="41"/>
      <c r="EX253" s="41"/>
      <c r="EY253" s="41"/>
      <c r="EZ253" s="41"/>
      <c r="FA253" s="41"/>
      <c r="FB253" s="41"/>
      <c r="FC253" s="41"/>
      <c r="FD253" s="41"/>
      <c r="FE253" s="41"/>
      <c r="FF253" s="41"/>
      <c r="FG253" s="41"/>
      <c r="FH253" s="41"/>
      <c r="FI253" s="41"/>
      <c r="FJ253" s="41"/>
      <c r="FK253" s="41"/>
      <c r="FL253" s="41"/>
      <c r="FM253" s="41"/>
      <c r="FN253" s="41"/>
      <c r="FO253" s="41"/>
      <c r="FP253" s="41"/>
      <c r="FQ253" s="41"/>
      <c r="FR253" s="41"/>
      <c r="FS253" s="41"/>
      <c r="FT253" s="41"/>
      <c r="FU253" s="41"/>
      <c r="FV253" s="41"/>
      <c r="FW253" s="41"/>
      <c r="FX253" s="41"/>
      <c r="FY253" s="41"/>
      <c r="FZ253" s="41"/>
      <c r="GA253" s="41"/>
      <c r="GB253" s="41"/>
      <c r="GC253" s="41"/>
      <c r="GD253" s="41"/>
      <c r="GE253" s="41"/>
      <c r="GF253" s="41"/>
      <c r="GG253" s="41"/>
      <c r="GH253" s="41"/>
      <c r="GI253" s="41"/>
      <c r="GJ253" s="41"/>
      <c r="GK253" s="41"/>
      <c r="GL253" s="41"/>
      <c r="GM253" s="41"/>
      <c r="GN253" s="41"/>
      <c r="GO253" s="41"/>
      <c r="GP253" s="41"/>
      <c r="GQ253" s="41"/>
      <c r="GR253" s="41"/>
      <c r="GS253" s="41"/>
      <c r="GT253" s="41"/>
      <c r="GU253" s="41"/>
      <c r="GV253" s="41"/>
      <c r="GW253" s="41"/>
      <c r="GX253" s="41"/>
      <c r="GY253" s="41"/>
      <c r="GZ253" s="41"/>
      <c r="HA253" s="41"/>
      <c r="HB253" s="41"/>
      <c r="HC253" s="41"/>
      <c r="HD253" s="41"/>
      <c r="HE253" s="41"/>
      <c r="HF253" s="41"/>
      <c r="HG253" s="41"/>
      <c r="HH253" s="41"/>
      <c r="HI253" s="41"/>
      <c r="HJ253" s="41"/>
      <c r="HK253" s="41"/>
      <c r="HL253" s="41"/>
      <c r="HM253" s="41"/>
      <c r="HN253" s="41"/>
      <c r="HO253" s="41"/>
      <c r="HP253" s="41"/>
      <c r="HQ253" s="41"/>
      <c r="HR253" s="41"/>
      <c r="HS253" s="41"/>
      <c r="HT253" s="41"/>
      <c r="HU253" s="41"/>
      <c r="HV253" s="41"/>
      <c r="HW253" s="41"/>
      <c r="HX253" s="41"/>
      <c r="HY253" s="41"/>
      <c r="HZ253" s="41"/>
      <c r="IA253" s="41"/>
      <c r="IB253" s="41"/>
      <c r="IC253" s="41"/>
      <c r="ID253" s="41"/>
      <c r="IE253" s="41"/>
      <c r="IF253" s="41"/>
      <c r="IG253" s="41"/>
      <c r="IH253" s="41"/>
      <c r="II253" s="41"/>
      <c r="IJ253" s="41"/>
      <c r="IK253" s="41"/>
      <c r="IL253" s="41"/>
      <c r="IM253" s="41"/>
      <c r="IN253" s="41"/>
      <c r="IO253" s="41"/>
      <c r="IP253" s="41"/>
      <c r="IQ253" s="41"/>
      <c r="IR253" s="41"/>
      <c r="IS253" s="41"/>
      <c r="IT253" s="41"/>
      <c r="IU253" s="41"/>
      <c r="IV253" s="41"/>
      <c r="IW253" s="41"/>
      <c r="IX253" s="41"/>
      <c r="IY253" s="41"/>
      <c r="IZ253" s="41"/>
      <c r="JA253" s="41"/>
      <c r="JB253" s="41"/>
      <c r="JC253" s="41"/>
      <c r="JD253" s="41"/>
      <c r="JE253" s="41"/>
      <c r="JF253" s="41"/>
      <c r="JG253" s="41"/>
      <c r="JH253" s="41"/>
      <c r="JI253" s="41"/>
      <c r="JJ253" s="41"/>
      <c r="JK253" s="41"/>
      <c r="JL253" s="41"/>
      <c r="JM253" s="41"/>
      <c r="JN253" s="41"/>
      <c r="JO253" s="41"/>
      <c r="JP253" s="41"/>
      <c r="JQ253" s="41"/>
      <c r="JR253" s="41"/>
      <c r="JS253" s="41"/>
      <c r="JT253" s="41"/>
      <c r="JU253" s="41"/>
    </row>
    <row r="254" spans="1:281" x14ac:dyDescent="0.25">
      <c r="A254" s="683"/>
      <c r="B254" s="683"/>
      <c r="C254" s="683"/>
      <c r="D254" s="683"/>
      <c r="E254" s="683"/>
      <c r="F254" s="683"/>
      <c r="G254" s="675"/>
      <c r="H254" s="344" t="s">
        <v>818</v>
      </c>
      <c r="I254" s="344">
        <v>85</v>
      </c>
      <c r="J254" s="683"/>
      <c r="K254" s="683"/>
      <c r="L254" s="683"/>
      <c r="M254" s="695"/>
      <c r="N254" s="697"/>
      <c r="O254" s="697"/>
      <c r="P254" s="697"/>
      <c r="Q254" s="683"/>
      <c r="R254" s="683"/>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c r="DA254" s="41"/>
      <c r="DB254" s="41"/>
      <c r="DC254" s="41"/>
      <c r="DD254" s="41"/>
      <c r="DE254" s="41"/>
      <c r="DF254" s="41"/>
      <c r="DG254" s="41"/>
      <c r="DH254" s="41"/>
      <c r="DI254" s="41"/>
      <c r="DJ254" s="41"/>
      <c r="DK254" s="41"/>
      <c r="DL254" s="41"/>
      <c r="DM254" s="41"/>
      <c r="DN254" s="41"/>
      <c r="DO254" s="41"/>
      <c r="DP254" s="41"/>
      <c r="DQ254" s="41"/>
      <c r="DR254" s="41"/>
      <c r="DS254" s="41"/>
      <c r="DT254" s="41"/>
      <c r="DU254" s="41"/>
      <c r="DV254" s="41"/>
      <c r="DW254" s="41"/>
      <c r="DX254" s="41"/>
      <c r="DY254" s="41"/>
      <c r="DZ254" s="41"/>
      <c r="EA254" s="41"/>
      <c r="EB254" s="41"/>
      <c r="EC254" s="41"/>
      <c r="ED254" s="41"/>
      <c r="EE254" s="41"/>
      <c r="EF254" s="41"/>
      <c r="EG254" s="41"/>
      <c r="EH254" s="41"/>
      <c r="EI254" s="41"/>
      <c r="EJ254" s="41"/>
      <c r="EK254" s="41"/>
      <c r="EL254" s="41"/>
      <c r="EM254" s="41"/>
      <c r="EN254" s="41"/>
      <c r="EO254" s="41"/>
      <c r="EP254" s="41"/>
      <c r="EQ254" s="41"/>
      <c r="ER254" s="41"/>
      <c r="ES254" s="41"/>
      <c r="ET254" s="41"/>
      <c r="EU254" s="41"/>
      <c r="EV254" s="41"/>
      <c r="EW254" s="41"/>
      <c r="EX254" s="41"/>
      <c r="EY254" s="41"/>
      <c r="EZ254" s="41"/>
      <c r="FA254" s="41"/>
      <c r="FB254" s="41"/>
      <c r="FC254" s="41"/>
      <c r="FD254" s="41"/>
      <c r="FE254" s="41"/>
      <c r="FF254" s="41"/>
      <c r="FG254" s="41"/>
      <c r="FH254" s="41"/>
      <c r="FI254" s="41"/>
      <c r="FJ254" s="41"/>
      <c r="FK254" s="41"/>
      <c r="FL254" s="41"/>
      <c r="FM254" s="41"/>
      <c r="FN254" s="41"/>
      <c r="FO254" s="41"/>
      <c r="FP254" s="41"/>
      <c r="FQ254" s="41"/>
      <c r="FR254" s="41"/>
      <c r="FS254" s="41"/>
      <c r="FT254" s="41"/>
      <c r="FU254" s="41"/>
      <c r="FV254" s="41"/>
      <c r="FW254" s="41"/>
      <c r="FX254" s="41"/>
      <c r="FY254" s="41"/>
      <c r="FZ254" s="41"/>
      <c r="GA254" s="41"/>
      <c r="GB254" s="41"/>
      <c r="GC254" s="41"/>
      <c r="GD254" s="41"/>
      <c r="GE254" s="41"/>
      <c r="GF254" s="41"/>
      <c r="GG254" s="41"/>
      <c r="GH254" s="41"/>
      <c r="GI254" s="41"/>
      <c r="GJ254" s="41"/>
      <c r="GK254" s="41"/>
      <c r="GL254" s="41"/>
      <c r="GM254" s="41"/>
      <c r="GN254" s="41"/>
      <c r="GO254" s="41"/>
      <c r="GP254" s="41"/>
      <c r="GQ254" s="41"/>
      <c r="GR254" s="41"/>
      <c r="GS254" s="41"/>
      <c r="GT254" s="41"/>
      <c r="GU254" s="41"/>
      <c r="GV254" s="41"/>
      <c r="GW254" s="41"/>
      <c r="GX254" s="41"/>
      <c r="GY254" s="41"/>
      <c r="GZ254" s="41"/>
      <c r="HA254" s="41"/>
      <c r="HB254" s="41"/>
      <c r="HC254" s="41"/>
      <c r="HD254" s="41"/>
      <c r="HE254" s="41"/>
      <c r="HF254" s="41"/>
      <c r="HG254" s="41"/>
      <c r="HH254" s="41"/>
      <c r="HI254" s="41"/>
      <c r="HJ254" s="41"/>
      <c r="HK254" s="41"/>
      <c r="HL254" s="41"/>
      <c r="HM254" s="41"/>
      <c r="HN254" s="41"/>
      <c r="HO254" s="41"/>
      <c r="HP254" s="41"/>
      <c r="HQ254" s="41"/>
      <c r="HR254" s="41"/>
      <c r="HS254" s="41"/>
      <c r="HT254" s="41"/>
      <c r="HU254" s="41"/>
      <c r="HV254" s="41"/>
      <c r="HW254" s="41"/>
      <c r="HX254" s="41"/>
      <c r="HY254" s="41"/>
      <c r="HZ254" s="41"/>
      <c r="IA254" s="41"/>
      <c r="IB254" s="41"/>
      <c r="IC254" s="41"/>
      <c r="ID254" s="41"/>
      <c r="IE254" s="41"/>
      <c r="IF254" s="41"/>
      <c r="IG254" s="41"/>
      <c r="IH254" s="41"/>
      <c r="II254" s="41"/>
      <c r="IJ254" s="41"/>
      <c r="IK254" s="41"/>
      <c r="IL254" s="41"/>
      <c r="IM254" s="41"/>
      <c r="IN254" s="41"/>
      <c r="IO254" s="41"/>
      <c r="IP254" s="41"/>
      <c r="IQ254" s="41"/>
      <c r="IR254" s="41"/>
      <c r="IS254" s="41"/>
      <c r="IT254" s="41"/>
      <c r="IU254" s="41"/>
      <c r="IV254" s="41"/>
      <c r="IW254" s="41"/>
      <c r="IX254" s="41"/>
      <c r="IY254" s="41"/>
      <c r="IZ254" s="41"/>
      <c r="JA254" s="41"/>
      <c r="JB254" s="41"/>
      <c r="JC254" s="41"/>
      <c r="JD254" s="41"/>
      <c r="JE254" s="41"/>
      <c r="JF254" s="41"/>
      <c r="JG254" s="41"/>
      <c r="JH254" s="41"/>
      <c r="JI254" s="41"/>
      <c r="JJ254" s="41"/>
      <c r="JK254" s="41"/>
      <c r="JL254" s="41"/>
      <c r="JM254" s="41"/>
      <c r="JN254" s="41"/>
      <c r="JO254" s="41"/>
      <c r="JP254" s="41"/>
      <c r="JQ254" s="41"/>
      <c r="JR254" s="41"/>
      <c r="JS254" s="41"/>
      <c r="JT254" s="41"/>
      <c r="JU254" s="41"/>
    </row>
    <row r="255" spans="1:281" ht="54" customHeight="1" x14ac:dyDescent="0.25">
      <c r="A255" s="683"/>
      <c r="B255" s="683"/>
      <c r="C255" s="683"/>
      <c r="D255" s="683"/>
      <c r="E255" s="683"/>
      <c r="F255" s="683"/>
      <c r="G255" s="675"/>
      <c r="H255" s="355" t="s">
        <v>845</v>
      </c>
      <c r="I255" s="344">
        <v>85</v>
      </c>
      <c r="J255" s="683"/>
      <c r="K255" s="683"/>
      <c r="L255" s="683"/>
      <c r="M255" s="695"/>
      <c r="N255" s="697"/>
      <c r="O255" s="697"/>
      <c r="P255" s="697"/>
      <c r="Q255" s="683"/>
      <c r="R255" s="683"/>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41"/>
      <c r="CR255" s="41"/>
      <c r="CS255" s="41"/>
      <c r="CT255" s="41"/>
      <c r="CU255" s="41"/>
      <c r="CV255" s="41"/>
      <c r="CW255" s="41"/>
      <c r="CX255" s="41"/>
      <c r="CY255" s="41"/>
      <c r="CZ255" s="41"/>
      <c r="DA255" s="41"/>
      <c r="DB255" s="41"/>
      <c r="DC255" s="41"/>
      <c r="DD255" s="41"/>
      <c r="DE255" s="41"/>
      <c r="DF255" s="41"/>
      <c r="DG255" s="41"/>
      <c r="DH255" s="41"/>
      <c r="DI255" s="41"/>
      <c r="DJ255" s="41"/>
      <c r="DK255" s="41"/>
      <c r="DL255" s="41"/>
      <c r="DM255" s="41"/>
      <c r="DN255" s="41"/>
      <c r="DO255" s="41"/>
      <c r="DP255" s="41"/>
      <c r="DQ255" s="41"/>
      <c r="DR255" s="41"/>
      <c r="DS255" s="41"/>
      <c r="DT255" s="41"/>
      <c r="DU255" s="41"/>
      <c r="DV255" s="41"/>
      <c r="DW255" s="41"/>
      <c r="DX255" s="41"/>
      <c r="DY255" s="41"/>
      <c r="DZ255" s="41"/>
      <c r="EA255" s="41"/>
      <c r="EB255" s="41"/>
      <c r="EC255" s="41"/>
      <c r="ED255" s="41"/>
      <c r="EE255" s="41"/>
      <c r="EF255" s="41"/>
      <c r="EG255" s="41"/>
      <c r="EH255" s="41"/>
      <c r="EI255" s="41"/>
      <c r="EJ255" s="41"/>
      <c r="EK255" s="41"/>
      <c r="EL255" s="41"/>
      <c r="EM255" s="41"/>
      <c r="EN255" s="41"/>
      <c r="EO255" s="41"/>
      <c r="EP255" s="41"/>
      <c r="EQ255" s="41"/>
      <c r="ER255" s="41"/>
      <c r="ES255" s="41"/>
      <c r="ET255" s="41"/>
      <c r="EU255" s="41"/>
      <c r="EV255" s="41"/>
      <c r="EW255" s="41"/>
      <c r="EX255" s="41"/>
      <c r="EY255" s="41"/>
      <c r="EZ255" s="41"/>
      <c r="FA255" s="41"/>
      <c r="FB255" s="41"/>
      <c r="FC255" s="41"/>
      <c r="FD255" s="41"/>
      <c r="FE255" s="41"/>
      <c r="FF255" s="41"/>
      <c r="FG255" s="41"/>
      <c r="FH255" s="41"/>
      <c r="FI255" s="41"/>
      <c r="FJ255" s="41"/>
      <c r="FK255" s="41"/>
      <c r="FL255" s="41"/>
      <c r="FM255" s="41"/>
      <c r="FN255" s="41"/>
      <c r="FO255" s="41"/>
      <c r="FP255" s="41"/>
      <c r="FQ255" s="41"/>
      <c r="FR255" s="41"/>
      <c r="FS255" s="41"/>
      <c r="FT255" s="41"/>
      <c r="FU255" s="41"/>
      <c r="FV255" s="41"/>
      <c r="FW255" s="41"/>
      <c r="FX255" s="41"/>
      <c r="FY255" s="41"/>
      <c r="FZ255" s="41"/>
      <c r="GA255" s="41"/>
      <c r="GB255" s="41"/>
      <c r="GC255" s="41"/>
      <c r="GD255" s="41"/>
      <c r="GE255" s="41"/>
      <c r="GF255" s="41"/>
      <c r="GG255" s="41"/>
      <c r="GH255" s="41"/>
      <c r="GI255" s="41"/>
      <c r="GJ255" s="41"/>
      <c r="GK255" s="41"/>
      <c r="GL255" s="41"/>
      <c r="GM255" s="41"/>
      <c r="GN255" s="41"/>
      <c r="GO255" s="41"/>
      <c r="GP255" s="41"/>
      <c r="GQ255" s="41"/>
      <c r="GR255" s="41"/>
      <c r="GS255" s="41"/>
      <c r="GT255" s="41"/>
      <c r="GU255" s="41"/>
      <c r="GV255" s="41"/>
      <c r="GW255" s="41"/>
      <c r="GX255" s="41"/>
      <c r="GY255" s="41"/>
      <c r="GZ255" s="41"/>
      <c r="HA255" s="41"/>
      <c r="HB255" s="41"/>
      <c r="HC255" s="41"/>
      <c r="HD255" s="41"/>
      <c r="HE255" s="41"/>
      <c r="HF255" s="41"/>
      <c r="HG255" s="41"/>
      <c r="HH255" s="41"/>
      <c r="HI255" s="41"/>
      <c r="HJ255" s="41"/>
      <c r="HK255" s="41"/>
      <c r="HL255" s="41"/>
      <c r="HM255" s="41"/>
      <c r="HN255" s="41"/>
      <c r="HO255" s="41"/>
      <c r="HP255" s="41"/>
      <c r="HQ255" s="41"/>
      <c r="HR255" s="41"/>
      <c r="HS255" s="41"/>
      <c r="HT255" s="41"/>
      <c r="HU255" s="41"/>
      <c r="HV255" s="41"/>
      <c r="HW255" s="41"/>
      <c r="HX255" s="41"/>
      <c r="HY255" s="41"/>
      <c r="HZ255" s="41"/>
      <c r="IA255" s="41"/>
      <c r="IB255" s="41"/>
      <c r="IC255" s="41"/>
      <c r="ID255" s="41"/>
      <c r="IE255" s="41"/>
      <c r="IF255" s="41"/>
      <c r="IG255" s="41"/>
      <c r="IH255" s="41"/>
      <c r="II255" s="41"/>
      <c r="IJ255" s="41"/>
      <c r="IK255" s="41"/>
      <c r="IL255" s="41"/>
      <c r="IM255" s="41"/>
      <c r="IN255" s="41"/>
      <c r="IO255" s="41"/>
      <c r="IP255" s="41"/>
      <c r="IQ255" s="41"/>
      <c r="IR255" s="41"/>
      <c r="IS255" s="41"/>
      <c r="IT255" s="41"/>
      <c r="IU255" s="41"/>
      <c r="IV255" s="41"/>
      <c r="IW255" s="41"/>
      <c r="IX255" s="41"/>
      <c r="IY255" s="41"/>
      <c r="IZ255" s="41"/>
      <c r="JA255" s="41"/>
      <c r="JB255" s="41"/>
      <c r="JC255" s="41"/>
      <c r="JD255" s="41"/>
      <c r="JE255" s="41"/>
      <c r="JF255" s="41"/>
      <c r="JG255" s="41"/>
      <c r="JH255" s="41"/>
      <c r="JI255" s="41"/>
      <c r="JJ255" s="41"/>
      <c r="JK255" s="41"/>
      <c r="JL255" s="41"/>
      <c r="JM255" s="41"/>
      <c r="JN255" s="41"/>
      <c r="JO255" s="41"/>
      <c r="JP255" s="41"/>
      <c r="JQ255" s="41"/>
      <c r="JR255" s="41"/>
      <c r="JS255" s="41"/>
      <c r="JT255" s="41"/>
      <c r="JU255" s="41"/>
    </row>
    <row r="256" spans="1:281" ht="36" x14ac:dyDescent="0.25">
      <c r="A256" s="683"/>
      <c r="B256" s="683"/>
      <c r="C256" s="683"/>
      <c r="D256" s="683"/>
      <c r="E256" s="683"/>
      <c r="F256" s="683"/>
      <c r="G256" s="352" t="s">
        <v>839</v>
      </c>
      <c r="H256" s="352" t="s">
        <v>1263</v>
      </c>
      <c r="I256" s="352">
        <v>2</v>
      </c>
      <c r="J256" s="683"/>
      <c r="K256" s="683"/>
      <c r="L256" s="683"/>
      <c r="M256" s="695"/>
      <c r="N256" s="697"/>
      <c r="O256" s="697"/>
      <c r="P256" s="697"/>
      <c r="Q256" s="683"/>
      <c r="R256" s="683"/>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c r="DA256" s="41"/>
      <c r="DB256" s="41"/>
      <c r="DC256" s="41"/>
      <c r="DD256" s="41"/>
      <c r="DE256" s="41"/>
      <c r="DF256" s="41"/>
      <c r="DG256" s="41"/>
      <c r="DH256" s="41"/>
      <c r="DI256" s="41"/>
      <c r="DJ256" s="41"/>
      <c r="DK256" s="41"/>
      <c r="DL256" s="41"/>
      <c r="DM256" s="41"/>
      <c r="DN256" s="41"/>
      <c r="DO256" s="41"/>
      <c r="DP256" s="41"/>
      <c r="DQ256" s="41"/>
      <c r="DR256" s="41"/>
      <c r="DS256" s="41"/>
      <c r="DT256" s="41"/>
      <c r="DU256" s="41"/>
      <c r="DV256" s="41"/>
      <c r="DW256" s="41"/>
      <c r="DX256" s="41"/>
      <c r="DY256" s="41"/>
      <c r="DZ256" s="41"/>
      <c r="EA256" s="41"/>
      <c r="EB256" s="41"/>
      <c r="EC256" s="41"/>
      <c r="ED256" s="41"/>
      <c r="EE256" s="41"/>
      <c r="EF256" s="41"/>
      <c r="EG256" s="41"/>
      <c r="EH256" s="41"/>
      <c r="EI256" s="41"/>
      <c r="EJ256" s="41"/>
      <c r="EK256" s="41"/>
      <c r="EL256" s="41"/>
      <c r="EM256" s="41"/>
      <c r="EN256" s="41"/>
      <c r="EO256" s="41"/>
      <c r="EP256" s="41"/>
      <c r="EQ256" s="41"/>
      <c r="ER256" s="41"/>
      <c r="ES256" s="41"/>
      <c r="ET256" s="41"/>
      <c r="EU256" s="41"/>
      <c r="EV256" s="41"/>
      <c r="EW256" s="41"/>
      <c r="EX256" s="41"/>
      <c r="EY256" s="41"/>
      <c r="EZ256" s="41"/>
      <c r="FA256" s="41"/>
      <c r="FB256" s="41"/>
      <c r="FC256" s="41"/>
      <c r="FD256" s="41"/>
      <c r="FE256" s="41"/>
      <c r="FF256" s="41"/>
      <c r="FG256" s="41"/>
      <c r="FH256" s="41"/>
      <c r="FI256" s="41"/>
      <c r="FJ256" s="41"/>
      <c r="FK256" s="41"/>
      <c r="FL256" s="41"/>
      <c r="FM256" s="41"/>
      <c r="FN256" s="41"/>
      <c r="FO256" s="41"/>
      <c r="FP256" s="41"/>
      <c r="FQ256" s="41"/>
      <c r="FR256" s="41"/>
      <c r="FS256" s="41"/>
      <c r="FT256" s="41"/>
      <c r="FU256" s="41"/>
      <c r="FV256" s="41"/>
      <c r="FW256" s="41"/>
      <c r="FX256" s="41"/>
      <c r="FY256" s="41"/>
      <c r="FZ256" s="41"/>
      <c r="GA256" s="41"/>
      <c r="GB256" s="41"/>
      <c r="GC256" s="41"/>
      <c r="GD256" s="41"/>
      <c r="GE256" s="41"/>
      <c r="GF256" s="41"/>
      <c r="GG256" s="41"/>
      <c r="GH256" s="41"/>
      <c r="GI256" s="41"/>
      <c r="GJ256" s="41"/>
      <c r="GK256" s="41"/>
      <c r="GL256" s="41"/>
      <c r="GM256" s="41"/>
      <c r="GN256" s="41"/>
      <c r="GO256" s="41"/>
      <c r="GP256" s="41"/>
      <c r="GQ256" s="41"/>
      <c r="GR256" s="41"/>
      <c r="GS256" s="41"/>
      <c r="GT256" s="41"/>
      <c r="GU256" s="41"/>
      <c r="GV256" s="41"/>
      <c r="GW256" s="41"/>
      <c r="GX256" s="41"/>
      <c r="GY256" s="41"/>
      <c r="GZ256" s="41"/>
      <c r="HA256" s="41"/>
      <c r="HB256" s="41"/>
      <c r="HC256" s="41"/>
      <c r="HD256" s="41"/>
      <c r="HE256" s="41"/>
      <c r="HF256" s="41"/>
      <c r="HG256" s="41"/>
      <c r="HH256" s="41"/>
      <c r="HI256" s="41"/>
      <c r="HJ256" s="41"/>
      <c r="HK256" s="41"/>
      <c r="HL256" s="41"/>
      <c r="HM256" s="41"/>
      <c r="HN256" s="41"/>
      <c r="HO256" s="41"/>
      <c r="HP256" s="41"/>
      <c r="HQ256" s="41"/>
      <c r="HR256" s="41"/>
      <c r="HS256" s="41"/>
      <c r="HT256" s="41"/>
      <c r="HU256" s="41"/>
      <c r="HV256" s="41"/>
      <c r="HW256" s="41"/>
      <c r="HX256" s="41"/>
      <c r="HY256" s="41"/>
      <c r="HZ256" s="41"/>
      <c r="IA256" s="41"/>
      <c r="IB256" s="41"/>
      <c r="IC256" s="41"/>
      <c r="ID256" s="41"/>
      <c r="IE256" s="41"/>
      <c r="IF256" s="41"/>
      <c r="IG256" s="41"/>
      <c r="IH256" s="41"/>
      <c r="II256" s="41"/>
      <c r="IJ256" s="41"/>
      <c r="IK256" s="41"/>
      <c r="IL256" s="41"/>
      <c r="IM256" s="41"/>
      <c r="IN256" s="41"/>
      <c r="IO256" s="41"/>
      <c r="IP256" s="41"/>
      <c r="IQ256" s="41"/>
      <c r="IR256" s="41"/>
      <c r="IS256" s="41"/>
      <c r="IT256" s="41"/>
      <c r="IU256" s="41"/>
      <c r="IV256" s="41"/>
      <c r="IW256" s="41"/>
      <c r="IX256" s="41"/>
      <c r="IY256" s="41"/>
      <c r="IZ256" s="41"/>
      <c r="JA256" s="41"/>
      <c r="JB256" s="41"/>
      <c r="JC256" s="41"/>
      <c r="JD256" s="41"/>
      <c r="JE256" s="41"/>
      <c r="JF256" s="41"/>
      <c r="JG256" s="41"/>
      <c r="JH256" s="41"/>
      <c r="JI256" s="41"/>
      <c r="JJ256" s="41"/>
      <c r="JK256" s="41"/>
      <c r="JL256" s="41"/>
      <c r="JM256" s="41"/>
      <c r="JN256" s="41"/>
      <c r="JO256" s="41"/>
      <c r="JP256" s="41"/>
      <c r="JQ256" s="41"/>
      <c r="JR256" s="41"/>
      <c r="JS256" s="41"/>
      <c r="JT256" s="41"/>
      <c r="JU256" s="41"/>
    </row>
    <row r="257" spans="1:281" x14ac:dyDescent="0.25">
      <c r="A257" s="683"/>
      <c r="B257" s="683"/>
      <c r="C257" s="683"/>
      <c r="D257" s="683"/>
      <c r="E257" s="683"/>
      <c r="F257" s="683"/>
      <c r="G257" s="344" t="s">
        <v>919</v>
      </c>
      <c r="H257" s="341" t="s">
        <v>923</v>
      </c>
      <c r="I257" s="342" t="s">
        <v>374</v>
      </c>
      <c r="J257" s="683"/>
      <c r="K257" s="683"/>
      <c r="L257" s="683"/>
      <c r="M257" s="695"/>
      <c r="N257" s="697"/>
      <c r="O257" s="697"/>
      <c r="P257" s="697"/>
      <c r="Q257" s="683"/>
      <c r="R257" s="683"/>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c r="DL257" s="41"/>
      <c r="DM257" s="41"/>
      <c r="DN257" s="41"/>
      <c r="DO257" s="41"/>
      <c r="DP257" s="41"/>
      <c r="DQ257" s="41"/>
      <c r="DR257" s="41"/>
      <c r="DS257" s="41"/>
      <c r="DT257" s="41"/>
      <c r="DU257" s="41"/>
      <c r="DV257" s="41"/>
      <c r="DW257" s="41"/>
      <c r="DX257" s="41"/>
      <c r="DY257" s="41"/>
      <c r="DZ257" s="41"/>
      <c r="EA257" s="41"/>
      <c r="EB257" s="41"/>
      <c r="EC257" s="41"/>
      <c r="ED257" s="41"/>
      <c r="EE257" s="41"/>
      <c r="EF257" s="41"/>
      <c r="EG257" s="41"/>
      <c r="EH257" s="41"/>
      <c r="EI257" s="41"/>
      <c r="EJ257" s="41"/>
      <c r="EK257" s="41"/>
      <c r="EL257" s="41"/>
      <c r="EM257" s="41"/>
      <c r="EN257" s="41"/>
      <c r="EO257" s="41"/>
      <c r="EP257" s="41"/>
      <c r="EQ257" s="41"/>
      <c r="ER257" s="41"/>
      <c r="ES257" s="41"/>
      <c r="ET257" s="41"/>
      <c r="EU257" s="41"/>
      <c r="EV257" s="41"/>
      <c r="EW257" s="41"/>
      <c r="EX257" s="41"/>
      <c r="EY257" s="41"/>
      <c r="EZ257" s="41"/>
      <c r="FA257" s="41"/>
      <c r="FB257" s="41"/>
      <c r="FC257" s="41"/>
      <c r="FD257" s="41"/>
      <c r="FE257" s="41"/>
      <c r="FF257" s="41"/>
      <c r="FG257" s="41"/>
      <c r="FH257" s="41"/>
      <c r="FI257" s="41"/>
      <c r="FJ257" s="41"/>
      <c r="FK257" s="41"/>
      <c r="FL257" s="41"/>
      <c r="FM257" s="41"/>
      <c r="FN257" s="41"/>
      <c r="FO257" s="41"/>
      <c r="FP257" s="41"/>
      <c r="FQ257" s="41"/>
      <c r="FR257" s="41"/>
      <c r="FS257" s="41"/>
      <c r="FT257" s="41"/>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1"/>
      <c r="GR257" s="41"/>
      <c r="GS257" s="41"/>
      <c r="GT257" s="41"/>
      <c r="GU257" s="41"/>
      <c r="GV257" s="41"/>
      <c r="GW257" s="41"/>
      <c r="GX257" s="41"/>
      <c r="GY257" s="41"/>
      <c r="GZ257" s="41"/>
      <c r="HA257" s="41"/>
      <c r="HB257" s="41"/>
      <c r="HC257" s="41"/>
      <c r="HD257" s="41"/>
      <c r="HE257" s="41"/>
      <c r="HF257" s="41"/>
      <c r="HG257" s="41"/>
      <c r="HH257" s="41"/>
      <c r="HI257" s="41"/>
      <c r="HJ257" s="41"/>
      <c r="HK257" s="41"/>
      <c r="HL257" s="41"/>
      <c r="HM257" s="41"/>
      <c r="HN257" s="41"/>
      <c r="HO257" s="41"/>
      <c r="HP257" s="41"/>
      <c r="HQ257" s="41"/>
      <c r="HR257" s="41"/>
      <c r="HS257" s="41"/>
      <c r="HT257" s="41"/>
      <c r="HU257" s="41"/>
      <c r="HV257" s="41"/>
      <c r="HW257" s="41"/>
      <c r="HX257" s="41"/>
      <c r="HY257" s="41"/>
      <c r="HZ257" s="41"/>
      <c r="IA257" s="41"/>
      <c r="IB257" s="41"/>
      <c r="IC257" s="41"/>
      <c r="ID257" s="41"/>
      <c r="IE257" s="41"/>
      <c r="IF257" s="41"/>
      <c r="IG257" s="41"/>
      <c r="IH257" s="41"/>
      <c r="II257" s="41"/>
      <c r="IJ257" s="41"/>
      <c r="IK257" s="41"/>
      <c r="IL257" s="41"/>
      <c r="IM257" s="41"/>
      <c r="IN257" s="41"/>
      <c r="IO257" s="41"/>
      <c r="IP257" s="41"/>
      <c r="IQ257" s="41"/>
      <c r="IR257" s="41"/>
      <c r="IS257" s="41"/>
      <c r="IT257" s="41"/>
      <c r="IU257" s="41"/>
      <c r="IV257" s="41"/>
      <c r="IW257" s="41"/>
      <c r="IX257" s="41"/>
      <c r="IY257" s="41"/>
      <c r="IZ257" s="41"/>
      <c r="JA257" s="41"/>
      <c r="JB257" s="41"/>
      <c r="JC257" s="41"/>
      <c r="JD257" s="41"/>
      <c r="JE257" s="41"/>
      <c r="JF257" s="41"/>
      <c r="JG257" s="41"/>
      <c r="JH257" s="41"/>
      <c r="JI257" s="41"/>
      <c r="JJ257" s="41"/>
      <c r="JK257" s="41"/>
      <c r="JL257" s="41"/>
      <c r="JM257" s="41"/>
      <c r="JN257" s="41"/>
      <c r="JO257" s="41"/>
      <c r="JP257" s="41"/>
      <c r="JQ257" s="41"/>
      <c r="JR257" s="41"/>
      <c r="JS257" s="41"/>
      <c r="JT257" s="41"/>
      <c r="JU257" s="41"/>
    </row>
    <row r="258" spans="1:281" ht="36" x14ac:dyDescent="0.25">
      <c r="A258" s="680">
        <v>62</v>
      </c>
      <c r="B258" s="680" t="s">
        <v>59</v>
      </c>
      <c r="C258" s="680">
        <v>1</v>
      </c>
      <c r="D258" s="680">
        <v>6</v>
      </c>
      <c r="E258" s="680" t="s">
        <v>2711</v>
      </c>
      <c r="F258" s="679" t="s">
        <v>2712</v>
      </c>
      <c r="G258" s="679" t="s">
        <v>725</v>
      </c>
      <c r="H258" s="344" t="s">
        <v>851</v>
      </c>
      <c r="I258" s="344">
        <v>1</v>
      </c>
      <c r="J258" s="679" t="s">
        <v>3432</v>
      </c>
      <c r="K258" s="680"/>
      <c r="L258" s="680" t="s">
        <v>188</v>
      </c>
      <c r="M258" s="685"/>
      <c r="N258" s="688">
        <v>18908.400000000001</v>
      </c>
      <c r="O258" s="688"/>
      <c r="P258" s="688">
        <v>14648.4</v>
      </c>
      <c r="Q258" s="691" t="s">
        <v>938</v>
      </c>
      <c r="R258" s="675" t="s">
        <v>939</v>
      </c>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c r="DA258" s="41"/>
      <c r="DB258" s="41"/>
      <c r="DC258" s="41"/>
      <c r="DD258" s="41"/>
      <c r="DE258" s="41"/>
      <c r="DF258" s="41"/>
      <c r="DG258" s="41"/>
      <c r="DH258" s="41"/>
      <c r="DI258" s="41"/>
      <c r="DJ258" s="41"/>
      <c r="DK258" s="41"/>
      <c r="DL258" s="41"/>
      <c r="DM258" s="41"/>
      <c r="DN258" s="41"/>
      <c r="DO258" s="41"/>
      <c r="DP258" s="41"/>
      <c r="DQ258" s="41"/>
      <c r="DR258" s="41"/>
      <c r="DS258" s="41"/>
      <c r="DT258" s="41"/>
      <c r="DU258" s="41"/>
      <c r="DV258" s="41"/>
      <c r="DW258" s="41"/>
      <c r="DX258" s="41"/>
      <c r="DY258" s="41"/>
      <c r="DZ258" s="41"/>
      <c r="EA258" s="41"/>
      <c r="EB258" s="41"/>
      <c r="EC258" s="41"/>
      <c r="ED258" s="41"/>
      <c r="EE258" s="41"/>
      <c r="EF258" s="41"/>
      <c r="EG258" s="41"/>
      <c r="EH258" s="41"/>
      <c r="EI258" s="41"/>
      <c r="EJ258" s="41"/>
      <c r="EK258" s="41"/>
      <c r="EL258" s="41"/>
      <c r="EM258" s="41"/>
      <c r="EN258" s="41"/>
      <c r="EO258" s="41"/>
      <c r="EP258" s="41"/>
      <c r="EQ258" s="41"/>
      <c r="ER258" s="41"/>
      <c r="ES258" s="41"/>
      <c r="ET258" s="41"/>
      <c r="EU258" s="41"/>
      <c r="EV258" s="41"/>
      <c r="EW258" s="41"/>
      <c r="EX258" s="41"/>
      <c r="EY258" s="41"/>
      <c r="EZ258" s="41"/>
      <c r="FA258" s="41"/>
      <c r="FB258" s="41"/>
      <c r="FC258" s="41"/>
      <c r="FD258" s="41"/>
      <c r="FE258" s="41"/>
      <c r="FF258" s="41"/>
      <c r="FG258" s="41"/>
      <c r="FH258" s="41"/>
      <c r="FI258" s="41"/>
      <c r="FJ258" s="41"/>
      <c r="FK258" s="41"/>
      <c r="FL258" s="41"/>
      <c r="FM258" s="41"/>
      <c r="FN258" s="41"/>
      <c r="FO258" s="41"/>
      <c r="FP258" s="41"/>
      <c r="FQ258" s="41"/>
      <c r="FR258" s="41"/>
      <c r="FS258" s="41"/>
      <c r="FT258" s="41"/>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1"/>
      <c r="GR258" s="41"/>
      <c r="GS258" s="41"/>
      <c r="GT258" s="41"/>
      <c r="GU258" s="41"/>
      <c r="GV258" s="41"/>
      <c r="GW258" s="41"/>
      <c r="GX258" s="41"/>
      <c r="GY258" s="41"/>
      <c r="GZ258" s="41"/>
      <c r="HA258" s="41"/>
      <c r="HB258" s="41"/>
      <c r="HC258" s="41"/>
      <c r="HD258" s="41"/>
      <c r="HE258" s="41"/>
      <c r="HF258" s="41"/>
      <c r="HG258" s="41"/>
      <c r="HH258" s="41"/>
      <c r="HI258" s="41"/>
      <c r="HJ258" s="41"/>
      <c r="HK258" s="41"/>
      <c r="HL258" s="41"/>
      <c r="HM258" s="41"/>
      <c r="HN258" s="41"/>
      <c r="HO258" s="41"/>
      <c r="HP258" s="41"/>
      <c r="HQ258" s="41"/>
      <c r="HR258" s="41"/>
      <c r="HS258" s="41"/>
      <c r="HT258" s="41"/>
      <c r="HU258" s="41"/>
      <c r="HV258" s="41"/>
      <c r="HW258" s="41"/>
      <c r="HX258" s="41"/>
      <c r="HY258" s="41"/>
      <c r="HZ258" s="41"/>
      <c r="IA258" s="41"/>
      <c r="IB258" s="41"/>
      <c r="IC258" s="41"/>
      <c r="ID258" s="41"/>
      <c r="IE258" s="41"/>
      <c r="IF258" s="41"/>
      <c r="IG258" s="41"/>
      <c r="IH258" s="41"/>
      <c r="II258" s="41"/>
      <c r="IJ258" s="41"/>
      <c r="IK258" s="41"/>
      <c r="IL258" s="41"/>
      <c r="IM258" s="41"/>
      <c r="IN258" s="41"/>
      <c r="IO258" s="41"/>
      <c r="IP258" s="41"/>
      <c r="IQ258" s="41"/>
      <c r="IR258" s="41"/>
      <c r="IS258" s="41"/>
      <c r="IT258" s="41"/>
      <c r="IU258" s="41"/>
      <c r="IV258" s="41"/>
      <c r="IW258" s="41"/>
      <c r="IX258" s="41"/>
      <c r="IY258" s="41"/>
      <c r="IZ258" s="41"/>
      <c r="JA258" s="41"/>
      <c r="JB258" s="41"/>
      <c r="JC258" s="41"/>
      <c r="JD258" s="41"/>
      <c r="JE258" s="41"/>
      <c r="JF258" s="41"/>
      <c r="JG258" s="41"/>
      <c r="JH258" s="41"/>
      <c r="JI258" s="41"/>
      <c r="JJ258" s="41"/>
      <c r="JK258" s="41"/>
      <c r="JL258" s="41"/>
      <c r="JM258" s="41"/>
      <c r="JN258" s="41"/>
      <c r="JO258" s="41"/>
      <c r="JP258" s="41"/>
      <c r="JQ258" s="41"/>
      <c r="JR258" s="41"/>
      <c r="JS258" s="41"/>
      <c r="JT258" s="41"/>
      <c r="JU258" s="41"/>
    </row>
    <row r="259" spans="1:281" x14ac:dyDescent="0.25">
      <c r="A259" s="681"/>
      <c r="B259" s="681"/>
      <c r="C259" s="681"/>
      <c r="D259" s="681"/>
      <c r="E259" s="681"/>
      <c r="F259" s="683"/>
      <c r="G259" s="683"/>
      <c r="H259" s="344" t="s">
        <v>818</v>
      </c>
      <c r="I259" s="344">
        <v>60</v>
      </c>
      <c r="J259" s="683"/>
      <c r="K259" s="681"/>
      <c r="L259" s="681"/>
      <c r="M259" s="686"/>
      <c r="N259" s="689"/>
      <c r="O259" s="689"/>
      <c r="P259" s="689"/>
      <c r="Q259" s="692"/>
      <c r="R259" s="675"/>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c r="DL259" s="41"/>
      <c r="DM259" s="41"/>
      <c r="DN259" s="41"/>
      <c r="DO259" s="41"/>
      <c r="DP259" s="41"/>
      <c r="DQ259" s="41"/>
      <c r="DR259" s="41"/>
      <c r="DS259" s="41"/>
      <c r="DT259" s="41"/>
      <c r="DU259" s="41"/>
      <c r="DV259" s="41"/>
      <c r="DW259" s="41"/>
      <c r="DX259" s="41"/>
      <c r="DY259" s="41"/>
      <c r="DZ259" s="41"/>
      <c r="EA259" s="41"/>
      <c r="EB259" s="41"/>
      <c r="EC259" s="41"/>
      <c r="ED259" s="41"/>
      <c r="EE259" s="41"/>
      <c r="EF259" s="41"/>
      <c r="EG259" s="41"/>
      <c r="EH259" s="41"/>
      <c r="EI259" s="41"/>
      <c r="EJ259" s="41"/>
      <c r="EK259" s="41"/>
      <c r="EL259" s="41"/>
      <c r="EM259" s="41"/>
      <c r="EN259" s="41"/>
      <c r="EO259" s="41"/>
      <c r="EP259" s="41"/>
      <c r="EQ259" s="41"/>
      <c r="ER259" s="41"/>
      <c r="ES259" s="41"/>
      <c r="ET259" s="41"/>
      <c r="EU259" s="41"/>
      <c r="EV259" s="41"/>
      <c r="EW259" s="41"/>
      <c r="EX259" s="41"/>
      <c r="EY259" s="41"/>
      <c r="EZ259" s="41"/>
      <c r="FA259" s="41"/>
      <c r="FB259" s="41"/>
      <c r="FC259" s="41"/>
      <c r="FD259" s="41"/>
      <c r="FE259" s="41"/>
      <c r="FF259" s="41"/>
      <c r="FG259" s="41"/>
      <c r="FH259" s="41"/>
      <c r="FI259" s="41"/>
      <c r="FJ259" s="41"/>
      <c r="FK259" s="41"/>
      <c r="FL259" s="41"/>
      <c r="FM259" s="41"/>
      <c r="FN259" s="41"/>
      <c r="FO259" s="41"/>
      <c r="FP259" s="41"/>
      <c r="FQ259" s="41"/>
      <c r="FR259" s="41"/>
      <c r="FS259" s="41"/>
      <c r="FT259" s="41"/>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1"/>
      <c r="GR259" s="41"/>
      <c r="GS259" s="41"/>
      <c r="GT259" s="41"/>
      <c r="GU259" s="41"/>
      <c r="GV259" s="41"/>
      <c r="GW259" s="41"/>
      <c r="GX259" s="41"/>
      <c r="GY259" s="41"/>
      <c r="GZ259" s="41"/>
      <c r="HA259" s="41"/>
      <c r="HB259" s="41"/>
      <c r="HC259" s="41"/>
      <c r="HD259" s="41"/>
      <c r="HE259" s="41"/>
      <c r="HF259" s="41"/>
      <c r="HG259" s="41"/>
      <c r="HH259" s="41"/>
      <c r="HI259" s="41"/>
      <c r="HJ259" s="41"/>
      <c r="HK259" s="41"/>
      <c r="HL259" s="41"/>
      <c r="HM259" s="41"/>
      <c r="HN259" s="41"/>
      <c r="HO259" s="41"/>
      <c r="HP259" s="41"/>
      <c r="HQ259" s="41"/>
      <c r="HR259" s="41"/>
      <c r="HS259" s="41"/>
      <c r="HT259" s="41"/>
      <c r="HU259" s="41"/>
      <c r="HV259" s="41"/>
      <c r="HW259" s="41"/>
      <c r="HX259" s="41"/>
      <c r="HY259" s="41"/>
      <c r="HZ259" s="41"/>
      <c r="IA259" s="41"/>
      <c r="IB259" s="41"/>
      <c r="IC259" s="41"/>
      <c r="ID259" s="41"/>
      <c r="IE259" s="41"/>
      <c r="IF259" s="41"/>
      <c r="IG259" s="41"/>
      <c r="IH259" s="41"/>
      <c r="II259" s="41"/>
      <c r="IJ259" s="41"/>
      <c r="IK259" s="41"/>
      <c r="IL259" s="41"/>
      <c r="IM259" s="41"/>
      <c r="IN259" s="41"/>
      <c r="IO259" s="41"/>
      <c r="IP259" s="41"/>
      <c r="IQ259" s="41"/>
      <c r="IR259" s="41"/>
      <c r="IS259" s="41"/>
      <c r="IT259" s="41"/>
      <c r="IU259" s="41"/>
      <c r="IV259" s="41"/>
      <c r="IW259" s="41"/>
      <c r="IX259" s="41"/>
      <c r="IY259" s="41"/>
      <c r="IZ259" s="41"/>
      <c r="JA259" s="41"/>
      <c r="JB259" s="41"/>
      <c r="JC259" s="41"/>
      <c r="JD259" s="41"/>
      <c r="JE259" s="41"/>
      <c r="JF259" s="41"/>
      <c r="JG259" s="41"/>
      <c r="JH259" s="41"/>
      <c r="JI259" s="41"/>
      <c r="JJ259" s="41"/>
      <c r="JK259" s="41"/>
      <c r="JL259" s="41"/>
      <c r="JM259" s="41"/>
      <c r="JN259" s="41"/>
      <c r="JO259" s="41"/>
      <c r="JP259" s="41"/>
      <c r="JQ259" s="41"/>
      <c r="JR259" s="41"/>
      <c r="JS259" s="41"/>
      <c r="JT259" s="41"/>
      <c r="JU259" s="41"/>
    </row>
    <row r="260" spans="1:281" ht="24" x14ac:dyDescent="0.25">
      <c r="A260" s="681"/>
      <c r="B260" s="681"/>
      <c r="C260" s="681"/>
      <c r="D260" s="681"/>
      <c r="E260" s="681"/>
      <c r="F260" s="683"/>
      <c r="G260" s="675" t="s">
        <v>613</v>
      </c>
      <c r="H260" s="341" t="s">
        <v>813</v>
      </c>
      <c r="I260" s="342" t="s">
        <v>215</v>
      </c>
      <c r="J260" s="683"/>
      <c r="K260" s="681"/>
      <c r="L260" s="681"/>
      <c r="M260" s="686"/>
      <c r="N260" s="689"/>
      <c r="O260" s="689"/>
      <c r="P260" s="689"/>
      <c r="Q260" s="692"/>
      <c r="R260" s="675"/>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c r="EL260" s="41"/>
      <c r="EM260" s="41"/>
      <c r="EN260" s="41"/>
      <c r="EO260" s="41"/>
      <c r="EP260" s="41"/>
      <c r="EQ260" s="41"/>
      <c r="ER260" s="41"/>
      <c r="ES260" s="41"/>
      <c r="ET260" s="41"/>
      <c r="EU260" s="41"/>
      <c r="EV260" s="41"/>
      <c r="EW260" s="41"/>
      <c r="EX260" s="41"/>
      <c r="EY260" s="41"/>
      <c r="EZ260" s="41"/>
      <c r="FA260" s="41"/>
      <c r="FB260" s="41"/>
      <c r="FC260" s="41"/>
      <c r="FD260" s="41"/>
      <c r="FE260" s="41"/>
      <c r="FF260" s="41"/>
      <c r="FG260" s="41"/>
      <c r="FH260" s="41"/>
      <c r="FI260" s="41"/>
      <c r="FJ260" s="41"/>
      <c r="FK260" s="41"/>
      <c r="FL260" s="41"/>
      <c r="FM260" s="41"/>
      <c r="FN260" s="41"/>
      <c r="FO260" s="41"/>
      <c r="FP260" s="41"/>
      <c r="FQ260" s="41"/>
      <c r="FR260" s="41"/>
      <c r="FS260" s="41"/>
      <c r="FT260" s="41"/>
      <c r="FU260" s="41"/>
      <c r="FV260" s="41"/>
      <c r="FW260" s="41"/>
      <c r="FX260" s="41"/>
      <c r="FY260" s="41"/>
      <c r="FZ260" s="41"/>
      <c r="GA260" s="41"/>
      <c r="GB260" s="41"/>
      <c r="GC260" s="41"/>
      <c r="GD260" s="41"/>
      <c r="GE260" s="41"/>
      <c r="GF260" s="41"/>
      <c r="GG260" s="41"/>
      <c r="GH260" s="41"/>
      <c r="GI260" s="41"/>
      <c r="GJ260" s="41"/>
      <c r="GK260" s="41"/>
      <c r="GL260" s="41"/>
      <c r="GM260" s="41"/>
      <c r="GN260" s="41"/>
      <c r="GO260" s="41"/>
      <c r="GP260" s="41"/>
      <c r="GQ260" s="41"/>
      <c r="GR260" s="41"/>
      <c r="GS260" s="41"/>
      <c r="GT260" s="41"/>
      <c r="GU260" s="41"/>
      <c r="GV260" s="41"/>
      <c r="GW260" s="41"/>
      <c r="GX260" s="41"/>
      <c r="GY260" s="41"/>
      <c r="GZ260" s="41"/>
      <c r="HA260" s="41"/>
      <c r="HB260" s="41"/>
      <c r="HC260" s="41"/>
      <c r="HD260" s="41"/>
      <c r="HE260" s="41"/>
      <c r="HF260" s="41"/>
      <c r="HG260" s="41"/>
      <c r="HH260" s="41"/>
      <c r="HI260" s="41"/>
      <c r="HJ260" s="41"/>
      <c r="HK260" s="41"/>
      <c r="HL260" s="41"/>
      <c r="HM260" s="41"/>
      <c r="HN260" s="41"/>
      <c r="HO260" s="41"/>
      <c r="HP260" s="41"/>
      <c r="HQ260" s="41"/>
      <c r="HR260" s="41"/>
      <c r="HS260" s="41"/>
      <c r="HT260" s="41"/>
      <c r="HU260" s="41"/>
      <c r="HV260" s="41"/>
      <c r="HW260" s="41"/>
      <c r="HX260" s="41"/>
      <c r="HY260" s="41"/>
      <c r="HZ260" s="41"/>
      <c r="IA260" s="41"/>
      <c r="IB260" s="41"/>
      <c r="IC260" s="41"/>
      <c r="ID260" s="41"/>
      <c r="IE260" s="41"/>
      <c r="IF260" s="41"/>
      <c r="IG260" s="41"/>
      <c r="IH260" s="41"/>
      <c r="II260" s="41"/>
      <c r="IJ260" s="41"/>
      <c r="IK260" s="41"/>
      <c r="IL260" s="41"/>
      <c r="IM260" s="41"/>
      <c r="IN260" s="41"/>
      <c r="IO260" s="41"/>
      <c r="IP260" s="41"/>
      <c r="IQ260" s="41"/>
      <c r="IR260" s="41"/>
      <c r="IS260" s="41"/>
      <c r="IT260" s="41"/>
      <c r="IU260" s="41"/>
      <c r="IV260" s="41"/>
      <c r="IW260" s="41"/>
      <c r="IX260" s="41"/>
      <c r="IY260" s="41"/>
      <c r="IZ260" s="41"/>
      <c r="JA260" s="41"/>
      <c r="JB260" s="41"/>
      <c r="JC260" s="41"/>
      <c r="JD260" s="41"/>
      <c r="JE260" s="41"/>
      <c r="JF260" s="41"/>
      <c r="JG260" s="41"/>
      <c r="JH260" s="41"/>
      <c r="JI260" s="41"/>
      <c r="JJ260" s="41"/>
      <c r="JK260" s="41"/>
      <c r="JL260" s="41"/>
      <c r="JM260" s="41"/>
      <c r="JN260" s="41"/>
      <c r="JO260" s="41"/>
      <c r="JP260" s="41"/>
      <c r="JQ260" s="41"/>
      <c r="JR260" s="41"/>
      <c r="JS260" s="41"/>
      <c r="JT260" s="41"/>
      <c r="JU260" s="41"/>
    </row>
    <row r="261" spans="1:281" x14ac:dyDescent="0.25">
      <c r="A261" s="682"/>
      <c r="B261" s="682"/>
      <c r="C261" s="682"/>
      <c r="D261" s="682"/>
      <c r="E261" s="682"/>
      <c r="F261" s="684"/>
      <c r="G261" s="675"/>
      <c r="H261" s="341" t="s">
        <v>818</v>
      </c>
      <c r="I261" s="342" t="s">
        <v>147</v>
      </c>
      <c r="J261" s="684"/>
      <c r="K261" s="682"/>
      <c r="L261" s="682"/>
      <c r="M261" s="687"/>
      <c r="N261" s="690"/>
      <c r="O261" s="690"/>
      <c r="P261" s="690"/>
      <c r="Q261" s="693"/>
      <c r="R261" s="675"/>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41"/>
      <c r="DZ261" s="41"/>
      <c r="EA261" s="41"/>
      <c r="EB261" s="41"/>
      <c r="EC261" s="41"/>
      <c r="ED261" s="41"/>
      <c r="EE261" s="41"/>
      <c r="EF261" s="41"/>
      <c r="EG261" s="41"/>
      <c r="EH261" s="41"/>
      <c r="EI261" s="41"/>
      <c r="EJ261" s="41"/>
      <c r="EK261" s="41"/>
      <c r="EL261" s="41"/>
      <c r="EM261" s="41"/>
      <c r="EN261" s="41"/>
      <c r="EO261" s="41"/>
      <c r="EP261" s="41"/>
      <c r="EQ261" s="41"/>
      <c r="ER261" s="41"/>
      <c r="ES261" s="41"/>
      <c r="ET261" s="41"/>
      <c r="EU261" s="41"/>
      <c r="EV261" s="41"/>
      <c r="EW261" s="41"/>
      <c r="EX261" s="41"/>
      <c r="EY261" s="41"/>
      <c r="EZ261" s="41"/>
      <c r="FA261" s="41"/>
      <c r="FB261" s="41"/>
      <c r="FC261" s="41"/>
      <c r="FD261" s="41"/>
      <c r="FE261" s="41"/>
      <c r="FF261" s="41"/>
      <c r="FG261" s="41"/>
      <c r="FH261" s="41"/>
      <c r="FI261" s="41"/>
      <c r="FJ261" s="41"/>
      <c r="FK261" s="41"/>
      <c r="FL261" s="41"/>
      <c r="FM261" s="41"/>
      <c r="FN261" s="41"/>
      <c r="FO261" s="41"/>
      <c r="FP261" s="41"/>
      <c r="FQ261" s="41"/>
      <c r="FR261" s="41"/>
      <c r="FS261" s="41"/>
      <c r="FT261" s="41"/>
      <c r="FU261" s="41"/>
      <c r="FV261" s="41"/>
      <c r="FW261" s="41"/>
      <c r="FX261" s="41"/>
      <c r="FY261" s="41"/>
      <c r="FZ261" s="41"/>
      <c r="GA261" s="41"/>
      <c r="GB261" s="41"/>
      <c r="GC261" s="41"/>
      <c r="GD261" s="41"/>
      <c r="GE261" s="41"/>
      <c r="GF261" s="41"/>
      <c r="GG261" s="41"/>
      <c r="GH261" s="41"/>
      <c r="GI261" s="41"/>
      <c r="GJ261" s="41"/>
      <c r="GK261" s="41"/>
      <c r="GL261" s="41"/>
      <c r="GM261" s="41"/>
      <c r="GN261" s="41"/>
      <c r="GO261" s="41"/>
      <c r="GP261" s="41"/>
      <c r="GQ261" s="41"/>
      <c r="GR261" s="41"/>
      <c r="GS261" s="41"/>
      <c r="GT261" s="41"/>
      <c r="GU261" s="41"/>
      <c r="GV261" s="41"/>
      <c r="GW261" s="41"/>
      <c r="GX261" s="41"/>
      <c r="GY261" s="41"/>
      <c r="GZ261" s="41"/>
      <c r="HA261" s="41"/>
      <c r="HB261" s="41"/>
      <c r="HC261" s="41"/>
      <c r="HD261" s="41"/>
      <c r="HE261" s="41"/>
      <c r="HF261" s="41"/>
      <c r="HG261" s="41"/>
      <c r="HH261" s="41"/>
      <c r="HI261" s="41"/>
      <c r="HJ261" s="41"/>
      <c r="HK261" s="41"/>
      <c r="HL261" s="41"/>
      <c r="HM261" s="41"/>
      <c r="HN261" s="41"/>
      <c r="HO261" s="41"/>
      <c r="HP261" s="41"/>
      <c r="HQ261" s="41"/>
      <c r="HR261" s="41"/>
      <c r="HS261" s="41"/>
      <c r="HT261" s="41"/>
      <c r="HU261" s="41"/>
      <c r="HV261" s="41"/>
      <c r="HW261" s="41"/>
      <c r="HX261" s="41"/>
      <c r="HY261" s="41"/>
      <c r="HZ261" s="41"/>
      <c r="IA261" s="41"/>
      <c r="IB261" s="41"/>
      <c r="IC261" s="41"/>
      <c r="ID261" s="41"/>
      <c r="IE261" s="41"/>
      <c r="IF261" s="41"/>
      <c r="IG261" s="41"/>
      <c r="IH261" s="41"/>
      <c r="II261" s="41"/>
      <c r="IJ261" s="41"/>
      <c r="IK261" s="41"/>
      <c r="IL261" s="41"/>
      <c r="IM261" s="41"/>
      <c r="IN261" s="41"/>
      <c r="IO261" s="41"/>
      <c r="IP261" s="41"/>
      <c r="IQ261" s="41"/>
      <c r="IR261" s="41"/>
      <c r="IS261" s="41"/>
      <c r="IT261" s="41"/>
      <c r="IU261" s="41"/>
      <c r="IV261" s="41"/>
      <c r="IW261" s="41"/>
      <c r="IX261" s="41"/>
      <c r="IY261" s="41"/>
      <c r="IZ261" s="41"/>
      <c r="JA261" s="41"/>
      <c r="JB261" s="41"/>
      <c r="JC261" s="41"/>
      <c r="JD261" s="41"/>
      <c r="JE261" s="41"/>
      <c r="JF261" s="41"/>
      <c r="JG261" s="41"/>
      <c r="JH261" s="41"/>
      <c r="JI261" s="41"/>
      <c r="JJ261" s="41"/>
      <c r="JK261" s="41"/>
      <c r="JL261" s="41"/>
      <c r="JM261" s="41"/>
      <c r="JN261" s="41"/>
      <c r="JO261" s="41"/>
      <c r="JP261" s="41"/>
      <c r="JQ261" s="41"/>
      <c r="JR261" s="41"/>
      <c r="JS261" s="41"/>
      <c r="JT261" s="41"/>
      <c r="JU261" s="41"/>
    </row>
    <row r="262" spans="1:281" ht="24" x14ac:dyDescent="0.25">
      <c r="A262" s="675">
        <v>63</v>
      </c>
      <c r="B262" s="675" t="s">
        <v>55</v>
      </c>
      <c r="C262" s="675">
        <v>1</v>
      </c>
      <c r="D262" s="675">
        <v>13</v>
      </c>
      <c r="E262" s="675" t="s">
        <v>2713</v>
      </c>
      <c r="F262" s="675" t="s">
        <v>2714</v>
      </c>
      <c r="G262" s="675" t="s">
        <v>860</v>
      </c>
      <c r="H262" s="344" t="s">
        <v>861</v>
      </c>
      <c r="I262" s="342" t="s">
        <v>215</v>
      </c>
      <c r="J262" s="675" t="s">
        <v>2715</v>
      </c>
      <c r="K262" s="675"/>
      <c r="L262" s="675" t="s">
        <v>55</v>
      </c>
      <c r="M262" s="676"/>
      <c r="N262" s="677">
        <v>22916.09</v>
      </c>
      <c r="O262" s="677"/>
      <c r="P262" s="677">
        <v>16025.19</v>
      </c>
      <c r="Q262" s="678" t="s">
        <v>2716</v>
      </c>
      <c r="R262" s="675" t="s">
        <v>2717</v>
      </c>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c r="DL262" s="41"/>
      <c r="DM262" s="41"/>
      <c r="DN262" s="41"/>
      <c r="DO262" s="41"/>
      <c r="DP262" s="41"/>
      <c r="DQ262" s="41"/>
      <c r="DR262" s="41"/>
      <c r="DS262" s="41"/>
      <c r="DT262" s="41"/>
      <c r="DU262" s="41"/>
      <c r="DV262" s="41"/>
      <c r="DW262" s="41"/>
      <c r="DX262" s="41"/>
      <c r="DY262" s="41"/>
      <c r="DZ262" s="41"/>
      <c r="EA262" s="41"/>
      <c r="EB262" s="41"/>
      <c r="EC262" s="41"/>
      <c r="ED262" s="41"/>
      <c r="EE262" s="41"/>
      <c r="EF262" s="41"/>
      <c r="EG262" s="41"/>
      <c r="EH262" s="41"/>
      <c r="EI262" s="41"/>
      <c r="EJ262" s="41"/>
      <c r="EK262" s="41"/>
      <c r="EL262" s="41"/>
      <c r="EM262" s="41"/>
      <c r="EN262" s="41"/>
      <c r="EO262" s="41"/>
      <c r="EP262" s="41"/>
      <c r="EQ262" s="41"/>
      <c r="ER262" s="41"/>
      <c r="ES262" s="41"/>
      <c r="ET262" s="41"/>
      <c r="EU262" s="41"/>
      <c r="EV262" s="41"/>
      <c r="EW262" s="41"/>
      <c r="EX262" s="41"/>
      <c r="EY262" s="41"/>
      <c r="EZ262" s="41"/>
      <c r="FA262" s="41"/>
      <c r="FB262" s="41"/>
      <c r="FC262" s="41"/>
      <c r="FD262" s="41"/>
      <c r="FE262" s="41"/>
      <c r="FF262" s="41"/>
      <c r="FG262" s="41"/>
      <c r="FH262" s="41"/>
      <c r="FI262" s="41"/>
      <c r="FJ262" s="41"/>
      <c r="FK262" s="41"/>
      <c r="FL262" s="41"/>
      <c r="FM262" s="41"/>
      <c r="FN262" s="41"/>
      <c r="FO262" s="41"/>
      <c r="FP262" s="41"/>
      <c r="FQ262" s="41"/>
      <c r="FR262" s="41"/>
      <c r="FS262" s="41"/>
      <c r="FT262" s="41"/>
      <c r="FU262" s="41"/>
      <c r="FV262" s="41"/>
      <c r="FW262" s="41"/>
      <c r="FX262" s="41"/>
      <c r="FY262" s="41"/>
      <c r="FZ262" s="41"/>
      <c r="GA262" s="41"/>
      <c r="GB262" s="41"/>
      <c r="GC262" s="41"/>
      <c r="GD262" s="41"/>
      <c r="GE262" s="41"/>
      <c r="GF262" s="41"/>
      <c r="GG262" s="41"/>
      <c r="GH262" s="41"/>
      <c r="GI262" s="41"/>
      <c r="GJ262" s="41"/>
      <c r="GK262" s="41"/>
      <c r="GL262" s="41"/>
      <c r="GM262" s="41"/>
      <c r="GN262" s="41"/>
      <c r="GO262" s="41"/>
      <c r="GP262" s="41"/>
      <c r="GQ262" s="41"/>
      <c r="GR262" s="41"/>
      <c r="GS262" s="41"/>
      <c r="GT262" s="41"/>
      <c r="GU262" s="41"/>
      <c r="GV262" s="41"/>
      <c r="GW262" s="41"/>
      <c r="GX262" s="41"/>
      <c r="GY262" s="41"/>
      <c r="GZ262" s="41"/>
      <c r="HA262" s="41"/>
      <c r="HB262" s="41"/>
      <c r="HC262" s="41"/>
      <c r="HD262" s="41"/>
      <c r="HE262" s="41"/>
      <c r="HF262" s="41"/>
      <c r="HG262" s="41"/>
      <c r="HH262" s="41"/>
      <c r="HI262" s="41"/>
      <c r="HJ262" s="41"/>
      <c r="HK262" s="41"/>
      <c r="HL262" s="41"/>
      <c r="HM262" s="41"/>
      <c r="HN262" s="41"/>
      <c r="HO262" s="41"/>
      <c r="HP262" s="41"/>
      <c r="HQ262" s="41"/>
      <c r="HR262" s="41"/>
      <c r="HS262" s="41"/>
      <c r="HT262" s="41"/>
      <c r="HU262" s="41"/>
      <c r="HV262" s="41"/>
      <c r="HW262" s="41"/>
      <c r="HX262" s="41"/>
      <c r="HY262" s="41"/>
      <c r="HZ262" s="41"/>
      <c r="IA262" s="41"/>
      <c r="IB262" s="41"/>
      <c r="IC262" s="41"/>
      <c r="ID262" s="41"/>
      <c r="IE262" s="41"/>
      <c r="IF262" s="41"/>
      <c r="IG262" s="41"/>
      <c r="IH262" s="41"/>
      <c r="II262" s="41"/>
      <c r="IJ262" s="41"/>
      <c r="IK262" s="41"/>
      <c r="IL262" s="41"/>
      <c r="IM262" s="41"/>
      <c r="IN262" s="41"/>
      <c r="IO262" s="41"/>
      <c r="IP262" s="41"/>
      <c r="IQ262" s="41"/>
      <c r="IR262" s="41"/>
      <c r="IS262" s="41"/>
      <c r="IT262" s="41"/>
      <c r="IU262" s="41"/>
      <c r="IV262" s="41"/>
      <c r="IW262" s="41"/>
      <c r="IX262" s="41"/>
      <c r="IY262" s="41"/>
      <c r="IZ262" s="41"/>
      <c r="JA262" s="41"/>
      <c r="JB262" s="41"/>
      <c r="JC262" s="41"/>
      <c r="JD262" s="41"/>
      <c r="JE262" s="41"/>
      <c r="JF262" s="41"/>
      <c r="JG262" s="41"/>
      <c r="JH262" s="41"/>
      <c r="JI262" s="41"/>
      <c r="JJ262" s="41"/>
      <c r="JK262" s="41"/>
      <c r="JL262" s="41"/>
      <c r="JM262" s="41"/>
      <c r="JN262" s="41"/>
      <c r="JO262" s="41"/>
      <c r="JP262" s="41"/>
      <c r="JQ262" s="41"/>
      <c r="JR262" s="41"/>
      <c r="JS262" s="41"/>
      <c r="JT262" s="41"/>
      <c r="JU262" s="41"/>
    </row>
    <row r="263" spans="1:281" ht="48" x14ac:dyDescent="0.25">
      <c r="A263" s="675"/>
      <c r="B263" s="675"/>
      <c r="C263" s="675"/>
      <c r="D263" s="675"/>
      <c r="E263" s="675"/>
      <c r="F263" s="675"/>
      <c r="G263" s="675"/>
      <c r="H263" s="344" t="s">
        <v>864</v>
      </c>
      <c r="I263" s="344">
        <v>800</v>
      </c>
      <c r="J263" s="675"/>
      <c r="K263" s="675"/>
      <c r="L263" s="675"/>
      <c r="M263" s="676"/>
      <c r="N263" s="677"/>
      <c r="O263" s="677"/>
      <c r="P263" s="677"/>
      <c r="Q263" s="678"/>
      <c r="R263" s="679"/>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c r="DL263" s="41"/>
      <c r="DM263" s="41"/>
      <c r="DN263" s="41"/>
      <c r="DO263" s="41"/>
      <c r="DP263" s="41"/>
      <c r="DQ263" s="41"/>
      <c r="DR263" s="41"/>
      <c r="DS263" s="41"/>
      <c r="DT263" s="41"/>
      <c r="DU263" s="41"/>
      <c r="DV263" s="41"/>
      <c r="DW263" s="41"/>
      <c r="DX263" s="41"/>
      <c r="DY263" s="41"/>
      <c r="DZ263" s="41"/>
      <c r="EA263" s="41"/>
      <c r="EB263" s="41"/>
      <c r="EC263" s="41"/>
      <c r="ED263" s="41"/>
      <c r="EE263" s="41"/>
      <c r="EF263" s="41"/>
      <c r="EG263" s="41"/>
      <c r="EH263" s="41"/>
      <c r="EI263" s="41"/>
      <c r="EJ263" s="41"/>
      <c r="EK263" s="41"/>
      <c r="EL263" s="41"/>
      <c r="EM263" s="41"/>
      <c r="EN263" s="41"/>
      <c r="EO263" s="41"/>
      <c r="EP263" s="41"/>
      <c r="EQ263" s="41"/>
      <c r="ER263" s="41"/>
      <c r="ES263" s="41"/>
      <c r="ET263" s="41"/>
      <c r="EU263" s="41"/>
      <c r="EV263" s="41"/>
      <c r="EW263" s="41"/>
      <c r="EX263" s="41"/>
      <c r="EY263" s="41"/>
      <c r="EZ263" s="41"/>
      <c r="FA263" s="41"/>
      <c r="FB263" s="41"/>
      <c r="FC263" s="41"/>
      <c r="FD263" s="41"/>
      <c r="FE263" s="41"/>
      <c r="FF263" s="41"/>
      <c r="FG263" s="41"/>
      <c r="FH263" s="41"/>
      <c r="FI263" s="41"/>
      <c r="FJ263" s="41"/>
      <c r="FK263" s="41"/>
      <c r="FL263" s="41"/>
      <c r="FM263" s="41"/>
      <c r="FN263" s="41"/>
      <c r="FO263" s="41"/>
      <c r="FP263" s="41"/>
      <c r="FQ263" s="41"/>
      <c r="FR263" s="41"/>
      <c r="FS263" s="41"/>
      <c r="FT263" s="41"/>
      <c r="FU263" s="41"/>
      <c r="FV263" s="41"/>
      <c r="FW263" s="41"/>
      <c r="FX263" s="41"/>
      <c r="FY263" s="41"/>
      <c r="FZ263" s="41"/>
      <c r="GA263" s="41"/>
      <c r="GB263" s="41"/>
      <c r="GC263" s="41"/>
      <c r="GD263" s="41"/>
      <c r="GE263" s="41"/>
      <c r="GF263" s="41"/>
      <c r="GG263" s="41"/>
      <c r="GH263" s="41"/>
      <c r="GI263" s="41"/>
      <c r="GJ263" s="41"/>
      <c r="GK263" s="41"/>
      <c r="GL263" s="41"/>
      <c r="GM263" s="41"/>
      <c r="GN263" s="41"/>
      <c r="GO263" s="41"/>
      <c r="GP263" s="41"/>
      <c r="GQ263" s="41"/>
      <c r="GR263" s="41"/>
      <c r="GS263" s="41"/>
      <c r="GT263" s="41"/>
      <c r="GU263" s="41"/>
      <c r="GV263" s="41"/>
      <c r="GW263" s="41"/>
      <c r="GX263" s="41"/>
      <c r="GY263" s="41"/>
      <c r="GZ263" s="41"/>
      <c r="HA263" s="41"/>
      <c r="HB263" s="41"/>
      <c r="HC263" s="41"/>
      <c r="HD263" s="41"/>
      <c r="HE263" s="41"/>
      <c r="HF263" s="41"/>
      <c r="HG263" s="41"/>
      <c r="HH263" s="41"/>
      <c r="HI263" s="41"/>
      <c r="HJ263" s="41"/>
      <c r="HK263" s="41"/>
      <c r="HL263" s="41"/>
      <c r="HM263" s="41"/>
      <c r="HN263" s="41"/>
      <c r="HO263" s="41"/>
      <c r="HP263" s="41"/>
      <c r="HQ263" s="41"/>
      <c r="HR263" s="41"/>
      <c r="HS263" s="41"/>
      <c r="HT263" s="41"/>
      <c r="HU263" s="41"/>
      <c r="HV263" s="41"/>
      <c r="HW263" s="41"/>
      <c r="HX263" s="41"/>
      <c r="HY263" s="41"/>
      <c r="HZ263" s="41"/>
      <c r="IA263" s="41"/>
      <c r="IB263" s="41"/>
      <c r="IC263" s="41"/>
      <c r="ID263" s="41"/>
      <c r="IE263" s="41"/>
      <c r="IF263" s="41"/>
      <c r="IG263" s="41"/>
      <c r="IH263" s="41"/>
      <c r="II263" s="41"/>
      <c r="IJ263" s="41"/>
      <c r="IK263" s="41"/>
      <c r="IL263" s="41"/>
      <c r="IM263" s="41"/>
      <c r="IN263" s="41"/>
      <c r="IO263" s="41"/>
      <c r="IP263" s="41"/>
      <c r="IQ263" s="41"/>
      <c r="IR263" s="41"/>
      <c r="IS263" s="41"/>
      <c r="IT263" s="41"/>
      <c r="IU263" s="41"/>
      <c r="IV263" s="41"/>
      <c r="IW263" s="41"/>
      <c r="IX263" s="41"/>
      <c r="IY263" s="41"/>
      <c r="IZ263" s="41"/>
      <c r="JA263" s="41"/>
      <c r="JB263" s="41"/>
      <c r="JC263" s="41"/>
      <c r="JD263" s="41"/>
      <c r="JE263" s="41"/>
      <c r="JF263" s="41"/>
      <c r="JG263" s="41"/>
      <c r="JH263" s="41"/>
      <c r="JI263" s="41"/>
      <c r="JJ263" s="41"/>
      <c r="JK263" s="41"/>
      <c r="JL263" s="41"/>
      <c r="JM263" s="41"/>
      <c r="JN263" s="41"/>
      <c r="JO263" s="41"/>
      <c r="JP263" s="41"/>
      <c r="JQ263" s="41"/>
      <c r="JR263" s="41"/>
      <c r="JS263" s="41"/>
      <c r="JT263" s="41"/>
      <c r="JU263" s="41"/>
    </row>
    <row r="264" spans="1:281" x14ac:dyDescent="0.25">
      <c r="M264" s="2"/>
      <c r="N264" s="1"/>
      <c r="O264" s="1"/>
      <c r="P264" s="1"/>
      <c r="Q264" s="41"/>
      <c r="R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c r="EL264" s="41"/>
      <c r="EM264" s="41"/>
      <c r="EN264" s="41"/>
      <c r="EO264" s="41"/>
      <c r="EP264" s="41"/>
      <c r="EQ264" s="41"/>
      <c r="ER264" s="41"/>
      <c r="ES264" s="41"/>
      <c r="ET264" s="41"/>
      <c r="EU264" s="41"/>
      <c r="EV264" s="41"/>
      <c r="EW264" s="41"/>
      <c r="EX264" s="41"/>
      <c r="EY264" s="41"/>
      <c r="EZ264" s="41"/>
      <c r="FA264" s="41"/>
      <c r="FB264" s="41"/>
      <c r="FC264" s="41"/>
      <c r="FD264" s="41"/>
      <c r="FE264" s="41"/>
      <c r="FF264" s="41"/>
      <c r="FG264" s="41"/>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41"/>
      <c r="HE264" s="41"/>
      <c r="HF264" s="41"/>
      <c r="HG264" s="41"/>
      <c r="HH264" s="41"/>
      <c r="HI264" s="41"/>
      <c r="HJ264" s="41"/>
      <c r="HK264" s="41"/>
      <c r="HL264" s="41"/>
      <c r="HM264" s="41"/>
      <c r="HN264" s="41"/>
      <c r="HO264" s="41"/>
      <c r="HP264" s="41"/>
      <c r="HQ264" s="41"/>
      <c r="HR264" s="41"/>
      <c r="HS264" s="41"/>
      <c r="HT264" s="41"/>
      <c r="HU264" s="41"/>
      <c r="HV264" s="41"/>
      <c r="HW264" s="41"/>
      <c r="HX264" s="41"/>
      <c r="HY264" s="41"/>
      <c r="HZ264" s="41"/>
      <c r="IA264" s="41"/>
      <c r="IB264" s="41"/>
      <c r="IC264" s="41"/>
      <c r="ID264" s="41"/>
      <c r="IE264" s="41"/>
      <c r="IF264" s="41"/>
      <c r="IG264" s="41"/>
      <c r="IH264" s="41"/>
      <c r="II264" s="41"/>
      <c r="IJ264" s="41"/>
      <c r="IK264" s="41"/>
      <c r="IL264" s="41"/>
      <c r="IM264" s="41"/>
      <c r="IN264" s="41"/>
      <c r="IO264" s="41"/>
      <c r="IP264" s="41"/>
      <c r="IQ264" s="41"/>
      <c r="IR264" s="41"/>
      <c r="IS264" s="41"/>
      <c r="IT264" s="41"/>
      <c r="IU264" s="41"/>
      <c r="IV264" s="41"/>
      <c r="IW264" s="41"/>
      <c r="IX264" s="41"/>
      <c r="IY264" s="41"/>
      <c r="IZ264" s="41"/>
      <c r="JA264" s="41"/>
      <c r="JB264" s="41"/>
      <c r="JC264" s="41"/>
      <c r="JD264" s="41"/>
      <c r="JE264" s="41"/>
      <c r="JF264" s="41"/>
      <c r="JG264" s="41"/>
      <c r="JH264" s="41"/>
      <c r="JI264" s="41"/>
      <c r="JJ264" s="41"/>
      <c r="JK264" s="41"/>
      <c r="JL264" s="41"/>
      <c r="JM264" s="41"/>
      <c r="JN264" s="41"/>
      <c r="JO264" s="41"/>
      <c r="JP264" s="41"/>
      <c r="JQ264" s="41"/>
      <c r="JR264" s="41"/>
      <c r="JS264" s="41"/>
      <c r="JT264" s="41"/>
      <c r="JU264" s="41"/>
    </row>
    <row r="265" spans="1:281" x14ac:dyDescent="0.25">
      <c r="L265" s="371"/>
      <c r="M265" s="517" t="s">
        <v>1374</v>
      </c>
      <c r="N265" s="518"/>
      <c r="O265" s="519"/>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41"/>
      <c r="DZ265" s="41"/>
      <c r="EA265" s="41"/>
      <c r="EB265" s="41"/>
      <c r="EC265" s="41"/>
      <c r="ED265" s="41"/>
      <c r="EE265" s="41"/>
      <c r="EF265" s="41"/>
      <c r="EG265" s="41"/>
      <c r="EH265" s="41"/>
      <c r="EI265" s="41"/>
      <c r="EJ265" s="41"/>
      <c r="EK265" s="41"/>
      <c r="EL265" s="41"/>
      <c r="EM265" s="41"/>
      <c r="EN265" s="41"/>
      <c r="EO265" s="41"/>
      <c r="EP265" s="41"/>
      <c r="EQ265" s="41"/>
      <c r="ER265" s="41"/>
      <c r="ES265" s="41"/>
      <c r="ET265" s="41"/>
      <c r="EU265" s="41"/>
      <c r="EV265" s="41"/>
      <c r="EW265" s="41"/>
      <c r="EX265" s="41"/>
      <c r="EY265" s="41"/>
      <c r="EZ265" s="41"/>
      <c r="FA265" s="41"/>
      <c r="FB265" s="41"/>
      <c r="FC265" s="41"/>
      <c r="FD265" s="41"/>
      <c r="FE265" s="41"/>
      <c r="FF265" s="41"/>
      <c r="FG265" s="41"/>
      <c r="FH265" s="41"/>
      <c r="FI265" s="41"/>
      <c r="FJ265" s="41"/>
      <c r="FK265" s="41"/>
      <c r="FL265" s="41"/>
      <c r="FM265" s="41"/>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1"/>
      <c r="GS265" s="41"/>
      <c r="GT265" s="41"/>
      <c r="GU265" s="41"/>
      <c r="GV265" s="41"/>
      <c r="GW265" s="41"/>
      <c r="GX265" s="41"/>
      <c r="GY265" s="41"/>
      <c r="GZ265" s="41"/>
      <c r="HA265" s="41"/>
      <c r="HB265" s="41"/>
      <c r="HC265" s="41"/>
      <c r="HD265" s="41"/>
      <c r="HE265" s="41"/>
      <c r="HF265" s="41"/>
      <c r="HG265" s="41"/>
      <c r="HH265" s="41"/>
      <c r="HI265" s="41"/>
      <c r="HJ265" s="41"/>
      <c r="HK265" s="41"/>
      <c r="HL265" s="41"/>
      <c r="HM265" s="41"/>
      <c r="HN265" s="41"/>
      <c r="HO265" s="41"/>
      <c r="HP265" s="41"/>
      <c r="HQ265" s="41"/>
      <c r="HR265" s="41"/>
      <c r="HS265" s="41"/>
      <c r="HT265" s="41"/>
      <c r="HU265" s="41"/>
      <c r="HV265" s="41"/>
      <c r="HW265" s="41"/>
      <c r="HX265" s="41"/>
      <c r="HY265" s="41"/>
      <c r="HZ265" s="41"/>
      <c r="IA265" s="41"/>
      <c r="IB265" s="41"/>
      <c r="IC265" s="41"/>
      <c r="ID265" s="41"/>
      <c r="IE265" s="41"/>
      <c r="IF265" s="41"/>
      <c r="IG265" s="41"/>
      <c r="IH265" s="41"/>
      <c r="II265" s="41"/>
      <c r="IJ265" s="41"/>
      <c r="IK265" s="41"/>
      <c r="IL265" s="41"/>
      <c r="IM265" s="41"/>
      <c r="IN265" s="41"/>
      <c r="IO265" s="41"/>
      <c r="IP265" s="41"/>
      <c r="IQ265" s="41"/>
      <c r="IR265" s="41"/>
      <c r="IS265" s="41"/>
      <c r="IT265" s="41"/>
      <c r="IU265" s="41"/>
      <c r="IV265" s="41"/>
      <c r="IW265" s="41"/>
      <c r="IX265" s="41"/>
      <c r="IY265" s="41"/>
      <c r="IZ265" s="41"/>
      <c r="JA265" s="41"/>
      <c r="JB265" s="41"/>
      <c r="JC265" s="41"/>
      <c r="JD265" s="41"/>
      <c r="JE265" s="41"/>
      <c r="JF265" s="41"/>
      <c r="JG265" s="41"/>
      <c r="JH265" s="41"/>
      <c r="JI265" s="41"/>
      <c r="JJ265" s="41"/>
      <c r="JK265" s="41"/>
      <c r="JL265" s="41"/>
      <c r="JM265" s="41"/>
      <c r="JN265" s="41"/>
      <c r="JO265" s="41"/>
      <c r="JP265" s="41"/>
      <c r="JQ265" s="41"/>
      <c r="JR265" s="41"/>
      <c r="JS265" s="41"/>
      <c r="JT265" s="41"/>
      <c r="JU265" s="41"/>
    </row>
    <row r="266" spans="1:281" x14ac:dyDescent="0.25">
      <c r="L266" s="372"/>
      <c r="M266" s="583" t="s">
        <v>36</v>
      </c>
      <c r="N266" s="517" t="s">
        <v>0</v>
      </c>
      <c r="O266" s="519"/>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c r="EL266" s="41"/>
      <c r="EM266" s="41"/>
      <c r="EN266" s="41"/>
      <c r="EO266" s="41"/>
      <c r="EP266" s="41"/>
      <c r="EQ266" s="41"/>
      <c r="ER266" s="41"/>
      <c r="ES266" s="41"/>
      <c r="ET266" s="41"/>
      <c r="EU266" s="41"/>
      <c r="EV266" s="41"/>
      <c r="EW266" s="41"/>
      <c r="EX266" s="41"/>
      <c r="EY266" s="41"/>
      <c r="EZ266" s="41"/>
      <c r="FA266" s="41"/>
      <c r="FB266" s="41"/>
      <c r="FC266" s="41"/>
      <c r="FD266" s="41"/>
      <c r="FE266" s="41"/>
      <c r="FF266" s="41"/>
      <c r="FG266" s="41"/>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41"/>
      <c r="HE266" s="41"/>
      <c r="HF266" s="41"/>
      <c r="HG266" s="41"/>
      <c r="HH266" s="41"/>
      <c r="HI266" s="41"/>
      <c r="HJ266" s="41"/>
      <c r="HK266" s="41"/>
      <c r="HL266" s="41"/>
      <c r="HM266" s="41"/>
      <c r="HN266" s="41"/>
      <c r="HO266" s="41"/>
      <c r="HP266" s="41"/>
      <c r="HQ266" s="41"/>
      <c r="HR266" s="41"/>
      <c r="HS266" s="41"/>
      <c r="HT266" s="41"/>
      <c r="HU266" s="41"/>
      <c r="HV266" s="41"/>
      <c r="HW266" s="41"/>
      <c r="HX266" s="41"/>
      <c r="HY266" s="41"/>
      <c r="HZ266" s="41"/>
      <c r="IA266" s="41"/>
      <c r="IB266" s="41"/>
      <c r="IC266" s="41"/>
      <c r="ID266" s="41"/>
      <c r="IE266" s="41"/>
      <c r="IF266" s="41"/>
      <c r="IG266" s="41"/>
      <c r="IH266" s="41"/>
      <c r="II266" s="41"/>
      <c r="IJ266" s="41"/>
      <c r="IK266" s="41"/>
      <c r="IL266" s="41"/>
      <c r="IM266" s="41"/>
      <c r="IN266" s="41"/>
      <c r="IO266" s="41"/>
      <c r="IP266" s="41"/>
      <c r="IQ266" s="41"/>
      <c r="IR266" s="41"/>
      <c r="IS266" s="41"/>
      <c r="IT266" s="41"/>
      <c r="IU266" s="41"/>
      <c r="IV266" s="41"/>
      <c r="IW266" s="41"/>
      <c r="IX266" s="41"/>
      <c r="IY266" s="41"/>
      <c r="IZ266" s="41"/>
      <c r="JA266" s="41"/>
      <c r="JB266" s="41"/>
      <c r="JC266" s="41"/>
      <c r="JD266" s="41"/>
      <c r="JE266" s="41"/>
      <c r="JF266" s="41"/>
      <c r="JG266" s="41"/>
      <c r="JH266" s="41"/>
      <c r="JI266" s="41"/>
      <c r="JJ266" s="41"/>
      <c r="JK266" s="41"/>
      <c r="JL266" s="41"/>
      <c r="JM266" s="41"/>
      <c r="JN266" s="41"/>
      <c r="JO266" s="41"/>
      <c r="JP266" s="41"/>
      <c r="JQ266" s="41"/>
      <c r="JR266" s="41"/>
      <c r="JS266" s="41"/>
      <c r="JT266" s="41"/>
      <c r="JU266" s="41"/>
    </row>
    <row r="267" spans="1:281" x14ac:dyDescent="0.25">
      <c r="L267" s="373"/>
      <c r="M267" s="584"/>
      <c r="N267" s="143">
        <v>2020</v>
      </c>
      <c r="O267" s="143">
        <v>2021</v>
      </c>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c r="EL267" s="41"/>
      <c r="EM267" s="41"/>
      <c r="EN267" s="41"/>
      <c r="EO267" s="41"/>
      <c r="EP267" s="41"/>
      <c r="EQ267" s="41"/>
      <c r="ER267" s="41"/>
      <c r="ES267" s="41"/>
      <c r="ET267" s="41"/>
      <c r="EU267" s="41"/>
      <c r="EV267" s="41"/>
      <c r="EW267" s="41"/>
      <c r="EX267" s="41"/>
      <c r="EY267" s="41"/>
      <c r="EZ267" s="41"/>
      <c r="FA267" s="41"/>
      <c r="FB267" s="41"/>
      <c r="FC267" s="41"/>
      <c r="FD267" s="41"/>
      <c r="FE267" s="41"/>
      <c r="FF267" s="41"/>
      <c r="FG267" s="41"/>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41"/>
      <c r="HE267" s="41"/>
      <c r="HF267" s="41"/>
      <c r="HG267" s="41"/>
      <c r="HH267" s="41"/>
      <c r="HI267" s="41"/>
      <c r="HJ267" s="41"/>
      <c r="HK267" s="41"/>
      <c r="HL267" s="41"/>
      <c r="HM267" s="41"/>
      <c r="HN267" s="41"/>
      <c r="HO267" s="41"/>
      <c r="HP267" s="41"/>
      <c r="HQ267" s="41"/>
      <c r="HR267" s="41"/>
      <c r="HS267" s="41"/>
      <c r="HT267" s="41"/>
      <c r="HU267" s="41"/>
      <c r="HV267" s="41"/>
      <c r="HW267" s="41"/>
      <c r="HX267" s="41"/>
      <c r="HY267" s="41"/>
      <c r="HZ267" s="41"/>
      <c r="IA267" s="41"/>
      <c r="IB267" s="41"/>
      <c r="IC267" s="41"/>
      <c r="ID267" s="41"/>
      <c r="IE267" s="41"/>
      <c r="IF267" s="41"/>
      <c r="IG267" s="41"/>
      <c r="IH267" s="41"/>
      <c r="II267" s="41"/>
      <c r="IJ267" s="41"/>
      <c r="IK267" s="41"/>
      <c r="IL267" s="41"/>
      <c r="IM267" s="41"/>
      <c r="IN267" s="41"/>
      <c r="IO267" s="41"/>
      <c r="IP267" s="41"/>
      <c r="IQ267" s="41"/>
      <c r="IR267" s="41"/>
      <c r="IS267" s="41"/>
      <c r="IT267" s="41"/>
      <c r="IU267" s="41"/>
      <c r="IV267" s="41"/>
      <c r="IW267" s="41"/>
      <c r="IX267" s="41"/>
      <c r="IY267" s="41"/>
      <c r="IZ267" s="41"/>
      <c r="JA267" s="41"/>
      <c r="JB267" s="41"/>
      <c r="JC267" s="41"/>
      <c r="JD267" s="41"/>
      <c r="JE267" s="41"/>
      <c r="JF267" s="41"/>
      <c r="JG267" s="41"/>
      <c r="JH267" s="41"/>
      <c r="JI267" s="41"/>
      <c r="JJ267" s="41"/>
      <c r="JK267" s="41"/>
      <c r="JL267" s="41"/>
      <c r="JM267" s="41"/>
      <c r="JN267" s="41"/>
      <c r="JO267" s="41"/>
      <c r="JP267" s="41"/>
      <c r="JQ267" s="41"/>
      <c r="JR267" s="41"/>
      <c r="JS267" s="41"/>
      <c r="JT267" s="41"/>
      <c r="JU267" s="41"/>
    </row>
    <row r="268" spans="1:281" x14ac:dyDescent="0.25">
      <c r="L268" s="143" t="s">
        <v>1135</v>
      </c>
      <c r="M268" s="140">
        <v>63</v>
      </c>
      <c r="N268" s="137">
        <f>O90+O88+O86+O79+O77+O75+O70+O63+O58+O55+O51+O49+O43+O41+O38+O34+O30+O28+O26+O21+O17+O13+O10+O7</f>
        <v>525351.91</v>
      </c>
      <c r="O268" s="137">
        <f>P262+P258+P253+P247+P243+P236+P233+P228+P226+P221+P217+P211+P207+P205+P202+P197+P192+P185+P181+P177+P175+P173+P171+P163+P161+P155+P151+P143+P137+P134+P127+P121+P123+P115+P106+P109+P102+P94+P91</f>
        <v>1255017.5899999996</v>
      </c>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41"/>
      <c r="DZ268" s="41"/>
      <c r="EA268" s="41"/>
      <c r="EB268" s="41"/>
      <c r="EC268" s="41"/>
      <c r="ED268" s="41"/>
      <c r="EE268" s="41"/>
      <c r="EF268" s="41"/>
      <c r="EG268" s="41"/>
      <c r="EH268" s="41"/>
      <c r="EI268" s="41"/>
      <c r="EJ268" s="41"/>
      <c r="EK268" s="41"/>
      <c r="EL268" s="41"/>
      <c r="EM268" s="41"/>
      <c r="EN268" s="41"/>
      <c r="EO268" s="41"/>
      <c r="EP268" s="41"/>
      <c r="EQ268" s="41"/>
      <c r="ER268" s="41"/>
      <c r="ES268" s="41"/>
      <c r="ET268" s="41"/>
      <c r="EU268" s="41"/>
      <c r="EV268" s="41"/>
      <c r="EW268" s="41"/>
      <c r="EX268" s="41"/>
      <c r="EY268" s="41"/>
      <c r="EZ268" s="41"/>
      <c r="FA268" s="41"/>
      <c r="FB268" s="41"/>
      <c r="FC268" s="41"/>
      <c r="FD268" s="41"/>
      <c r="FE268" s="41"/>
      <c r="FF268" s="41"/>
      <c r="FG268" s="41"/>
      <c r="FH268" s="41"/>
      <c r="FI268" s="41"/>
      <c r="FJ268" s="41"/>
      <c r="FK268" s="41"/>
      <c r="FL268" s="41"/>
      <c r="FM268" s="41"/>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1"/>
      <c r="GS268" s="41"/>
      <c r="GT268" s="41"/>
      <c r="GU268" s="41"/>
      <c r="GV268" s="41"/>
      <c r="GW268" s="41"/>
      <c r="GX268" s="41"/>
      <c r="GY268" s="41"/>
      <c r="GZ268" s="41"/>
      <c r="HA268" s="41"/>
      <c r="HB268" s="41"/>
      <c r="HC268" s="41"/>
      <c r="HD268" s="41"/>
      <c r="HE268" s="41"/>
      <c r="HF268" s="41"/>
      <c r="HG268" s="41"/>
      <c r="HH268" s="41"/>
      <c r="HI268" s="41"/>
      <c r="HJ268" s="41"/>
      <c r="HK268" s="41"/>
      <c r="HL268" s="41"/>
      <c r="HM268" s="41"/>
      <c r="HN268" s="41"/>
      <c r="HO268" s="41"/>
      <c r="HP268" s="41"/>
      <c r="HQ268" s="41"/>
      <c r="HR268" s="41"/>
      <c r="HS268" s="41"/>
      <c r="HT268" s="41"/>
      <c r="HU268" s="41"/>
      <c r="HV268" s="41"/>
      <c r="HW268" s="41"/>
      <c r="HX268" s="41"/>
      <c r="HY268" s="41"/>
      <c r="HZ268" s="41"/>
      <c r="IA268" s="41"/>
      <c r="IB268" s="41"/>
      <c r="IC268" s="41"/>
      <c r="ID268" s="41"/>
      <c r="IE268" s="41"/>
      <c r="IF268" s="41"/>
      <c r="IG268" s="41"/>
      <c r="IH268" s="41"/>
      <c r="II268" s="41"/>
      <c r="IJ268" s="41"/>
      <c r="IK268" s="41"/>
      <c r="IL268" s="41"/>
      <c r="IM268" s="41"/>
      <c r="IN268" s="41"/>
      <c r="IO268" s="41"/>
      <c r="IP268" s="41"/>
      <c r="IQ268" s="41"/>
      <c r="IR268" s="41"/>
      <c r="IS268" s="41"/>
      <c r="IT268" s="41"/>
      <c r="IU268" s="41"/>
      <c r="IV268" s="41"/>
      <c r="IW268" s="41"/>
      <c r="IX268" s="41"/>
      <c r="IY268" s="41"/>
      <c r="IZ268" s="41"/>
      <c r="JA268" s="41"/>
      <c r="JB268" s="41"/>
      <c r="JC268" s="41"/>
      <c r="JD268" s="41"/>
      <c r="JE268" s="41"/>
      <c r="JF268" s="41"/>
      <c r="JG268" s="41"/>
      <c r="JH268" s="41"/>
      <c r="JI268" s="41"/>
      <c r="JJ268" s="41"/>
      <c r="JK268" s="41"/>
      <c r="JL268" s="41"/>
      <c r="JM268" s="41"/>
      <c r="JN268" s="41"/>
      <c r="JO268" s="41"/>
      <c r="JP268" s="41"/>
      <c r="JQ268" s="41"/>
      <c r="JR268" s="41"/>
      <c r="JS268" s="41"/>
      <c r="JT268" s="41"/>
      <c r="JU268" s="41"/>
    </row>
    <row r="269" spans="1:281" x14ac:dyDescent="0.25">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c r="EN269" s="41"/>
      <c r="EO269" s="41"/>
      <c r="EP269" s="41"/>
      <c r="EQ269" s="41"/>
      <c r="ER269" s="41"/>
      <c r="ES269" s="41"/>
      <c r="ET269" s="41"/>
      <c r="EU269" s="41"/>
      <c r="EV269" s="41"/>
      <c r="EW269" s="41"/>
      <c r="EX269" s="41"/>
      <c r="EY269" s="41"/>
      <c r="EZ269" s="41"/>
      <c r="FA269" s="41"/>
      <c r="FB269" s="41"/>
      <c r="FC269" s="41"/>
      <c r="FD269" s="41"/>
      <c r="FE269" s="41"/>
      <c r="FF269" s="41"/>
      <c r="FG269" s="41"/>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41"/>
      <c r="HE269" s="41"/>
      <c r="HF269" s="41"/>
      <c r="HG269" s="41"/>
      <c r="HH269" s="41"/>
      <c r="HI269" s="41"/>
      <c r="HJ269" s="41"/>
      <c r="HK269" s="41"/>
      <c r="HL269" s="41"/>
      <c r="HM269" s="41"/>
      <c r="HN269" s="41"/>
      <c r="HO269" s="41"/>
      <c r="HP269" s="41"/>
      <c r="HQ269" s="41"/>
      <c r="HR269" s="41"/>
      <c r="HS269" s="41"/>
      <c r="HT269" s="41"/>
      <c r="HU269" s="41"/>
      <c r="HV269" s="41"/>
      <c r="HW269" s="41"/>
      <c r="HX269" s="41"/>
      <c r="HY269" s="41"/>
      <c r="HZ269" s="41"/>
      <c r="IA269" s="41"/>
      <c r="IB269" s="41"/>
      <c r="IC269" s="41"/>
      <c r="ID269" s="41"/>
      <c r="IE269" s="41"/>
      <c r="IF269" s="41"/>
      <c r="IG269" s="41"/>
      <c r="IH269" s="41"/>
      <c r="II269" s="41"/>
      <c r="IJ269" s="41"/>
      <c r="IK269" s="41"/>
      <c r="IL269" s="41"/>
      <c r="IM269" s="41"/>
      <c r="IN269" s="41"/>
      <c r="IO269" s="41"/>
      <c r="IP269" s="41"/>
      <c r="IQ269" s="41"/>
      <c r="IR269" s="41"/>
      <c r="IS269" s="41"/>
      <c r="IT269" s="41"/>
      <c r="IU269" s="41"/>
      <c r="IV269" s="41"/>
      <c r="IW269" s="41"/>
      <c r="IX269" s="41"/>
      <c r="IY269" s="41"/>
      <c r="IZ269" s="41"/>
      <c r="JA269" s="41"/>
      <c r="JB269" s="41"/>
      <c r="JC269" s="41"/>
      <c r="JD269" s="41"/>
      <c r="JE269" s="41"/>
      <c r="JF269" s="41"/>
      <c r="JG269" s="41"/>
      <c r="JH269" s="41"/>
      <c r="JI269" s="41"/>
      <c r="JJ269" s="41"/>
      <c r="JK269" s="41"/>
      <c r="JL269" s="41"/>
      <c r="JM269" s="41"/>
      <c r="JN269" s="41"/>
      <c r="JO269" s="41"/>
      <c r="JP269" s="41"/>
      <c r="JQ269" s="41"/>
      <c r="JR269" s="41"/>
      <c r="JS269" s="41"/>
      <c r="JT269" s="41"/>
      <c r="JU269" s="41"/>
    </row>
    <row r="270" spans="1:281" x14ac:dyDescent="0.25">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c r="EL270" s="41"/>
      <c r="EM270" s="41"/>
      <c r="EN270" s="41"/>
      <c r="EO270" s="41"/>
      <c r="EP270" s="41"/>
      <c r="EQ270" s="41"/>
      <c r="ER270" s="41"/>
      <c r="ES270" s="41"/>
      <c r="ET270" s="41"/>
      <c r="EU270" s="41"/>
      <c r="EV270" s="41"/>
      <c r="EW270" s="41"/>
      <c r="EX270" s="41"/>
      <c r="EY270" s="41"/>
      <c r="EZ270" s="41"/>
      <c r="FA270" s="41"/>
      <c r="FB270" s="41"/>
      <c r="FC270" s="41"/>
      <c r="FD270" s="41"/>
      <c r="FE270" s="41"/>
      <c r="FF270" s="41"/>
      <c r="FG270" s="41"/>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41"/>
      <c r="HE270" s="41"/>
      <c r="HF270" s="41"/>
      <c r="HG270" s="41"/>
      <c r="HH270" s="41"/>
      <c r="HI270" s="41"/>
      <c r="HJ270" s="41"/>
      <c r="HK270" s="41"/>
      <c r="HL270" s="41"/>
      <c r="HM270" s="41"/>
      <c r="HN270" s="41"/>
      <c r="HO270" s="41"/>
      <c r="HP270" s="41"/>
      <c r="HQ270" s="41"/>
      <c r="HR270" s="41"/>
      <c r="HS270" s="41"/>
      <c r="HT270" s="41"/>
      <c r="HU270" s="41"/>
      <c r="HV270" s="41"/>
      <c r="HW270" s="41"/>
      <c r="HX270" s="41"/>
      <c r="HY270" s="41"/>
      <c r="HZ270" s="41"/>
      <c r="IA270" s="41"/>
      <c r="IB270" s="41"/>
      <c r="IC270" s="41"/>
      <c r="ID270" s="41"/>
      <c r="IE270" s="41"/>
      <c r="IF270" s="41"/>
      <c r="IG270" s="41"/>
      <c r="IH270" s="41"/>
      <c r="II270" s="41"/>
      <c r="IJ270" s="41"/>
      <c r="IK270" s="41"/>
      <c r="IL270" s="41"/>
      <c r="IM270" s="41"/>
      <c r="IN270" s="41"/>
      <c r="IO270" s="41"/>
      <c r="IP270" s="41"/>
      <c r="IQ270" s="41"/>
      <c r="IR270" s="41"/>
      <c r="IS270" s="41"/>
      <c r="IT270" s="41"/>
      <c r="IU270" s="41"/>
      <c r="IV270" s="41"/>
      <c r="IW270" s="41"/>
      <c r="IX270" s="41"/>
      <c r="IY270" s="41"/>
      <c r="IZ270" s="41"/>
      <c r="JA270" s="41"/>
      <c r="JB270" s="41"/>
      <c r="JC270" s="41"/>
      <c r="JD270" s="41"/>
      <c r="JE270" s="41"/>
      <c r="JF270" s="41"/>
      <c r="JG270" s="41"/>
      <c r="JH270" s="41"/>
      <c r="JI270" s="41"/>
      <c r="JJ270" s="41"/>
      <c r="JK270" s="41"/>
      <c r="JL270" s="41"/>
      <c r="JM270" s="41"/>
      <c r="JN270" s="41"/>
      <c r="JO270" s="41"/>
      <c r="JP270" s="41"/>
      <c r="JQ270" s="41"/>
      <c r="JR270" s="41"/>
      <c r="JS270" s="41"/>
      <c r="JT270" s="41"/>
      <c r="JU270" s="41"/>
    </row>
    <row r="271" spans="1:281" x14ac:dyDescent="0.25">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41"/>
      <c r="DZ271" s="41"/>
      <c r="EA271" s="41"/>
      <c r="EB271" s="41"/>
      <c r="EC271" s="41"/>
      <c r="ED271" s="41"/>
      <c r="EE271" s="41"/>
      <c r="EF271" s="41"/>
      <c r="EG271" s="41"/>
      <c r="EH271" s="41"/>
      <c r="EI271" s="41"/>
      <c r="EJ271" s="41"/>
      <c r="EK271" s="41"/>
      <c r="EL271" s="41"/>
      <c r="EM271" s="41"/>
      <c r="EN271" s="41"/>
      <c r="EO271" s="41"/>
      <c r="EP271" s="41"/>
      <c r="EQ271" s="41"/>
      <c r="ER271" s="41"/>
      <c r="ES271" s="41"/>
      <c r="ET271" s="41"/>
      <c r="EU271" s="41"/>
      <c r="EV271" s="41"/>
      <c r="EW271" s="41"/>
      <c r="EX271" s="41"/>
      <c r="EY271" s="41"/>
      <c r="EZ271" s="41"/>
      <c r="FA271" s="41"/>
      <c r="FB271" s="41"/>
      <c r="FC271" s="41"/>
      <c r="FD271" s="41"/>
      <c r="FE271" s="41"/>
      <c r="FF271" s="41"/>
      <c r="FG271" s="41"/>
      <c r="FH271" s="41"/>
      <c r="FI271" s="41"/>
      <c r="FJ271" s="41"/>
      <c r="FK271" s="41"/>
      <c r="FL271" s="41"/>
      <c r="FM271" s="41"/>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1"/>
      <c r="GS271" s="41"/>
      <c r="GT271" s="41"/>
      <c r="GU271" s="41"/>
      <c r="GV271" s="41"/>
      <c r="GW271" s="41"/>
      <c r="GX271" s="41"/>
      <c r="GY271" s="41"/>
      <c r="GZ271" s="41"/>
      <c r="HA271" s="41"/>
      <c r="HB271" s="41"/>
      <c r="HC271" s="41"/>
      <c r="HD271" s="41"/>
      <c r="HE271" s="41"/>
      <c r="HF271" s="41"/>
      <c r="HG271" s="41"/>
      <c r="HH271" s="41"/>
      <c r="HI271" s="41"/>
      <c r="HJ271" s="41"/>
      <c r="HK271" s="41"/>
      <c r="HL271" s="41"/>
      <c r="HM271" s="41"/>
      <c r="HN271" s="41"/>
      <c r="HO271" s="41"/>
      <c r="HP271" s="41"/>
      <c r="HQ271" s="41"/>
      <c r="HR271" s="41"/>
      <c r="HS271" s="41"/>
      <c r="HT271" s="41"/>
      <c r="HU271" s="41"/>
      <c r="HV271" s="41"/>
      <c r="HW271" s="41"/>
      <c r="HX271" s="41"/>
      <c r="HY271" s="41"/>
      <c r="HZ271" s="41"/>
      <c r="IA271" s="41"/>
      <c r="IB271" s="41"/>
      <c r="IC271" s="41"/>
      <c r="ID271" s="41"/>
      <c r="IE271" s="41"/>
      <c r="IF271" s="41"/>
      <c r="IG271" s="41"/>
      <c r="IH271" s="41"/>
      <c r="II271" s="41"/>
      <c r="IJ271" s="41"/>
      <c r="IK271" s="41"/>
      <c r="IL271" s="41"/>
      <c r="IM271" s="41"/>
      <c r="IN271" s="41"/>
      <c r="IO271" s="41"/>
      <c r="IP271" s="41"/>
      <c r="IQ271" s="41"/>
      <c r="IR271" s="41"/>
      <c r="IS271" s="41"/>
      <c r="IT271" s="41"/>
      <c r="IU271" s="41"/>
      <c r="IV271" s="41"/>
      <c r="IW271" s="41"/>
      <c r="IX271" s="41"/>
      <c r="IY271" s="41"/>
      <c r="IZ271" s="41"/>
      <c r="JA271" s="41"/>
      <c r="JB271" s="41"/>
      <c r="JC271" s="41"/>
      <c r="JD271" s="41"/>
      <c r="JE271" s="41"/>
      <c r="JF271" s="41"/>
      <c r="JG271" s="41"/>
      <c r="JH271" s="41"/>
      <c r="JI271" s="41"/>
      <c r="JJ271" s="41"/>
      <c r="JK271" s="41"/>
      <c r="JL271" s="41"/>
      <c r="JM271" s="41"/>
      <c r="JN271" s="41"/>
      <c r="JO271" s="41"/>
      <c r="JP271" s="41"/>
      <c r="JQ271" s="41"/>
      <c r="JR271" s="41"/>
      <c r="JS271" s="41"/>
      <c r="JT271" s="41"/>
      <c r="JU271" s="41"/>
    </row>
    <row r="272" spans="1:281" x14ac:dyDescent="0.25">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c r="DL272" s="41"/>
      <c r="DM272" s="41"/>
      <c r="DN272" s="41"/>
      <c r="DO272" s="41"/>
      <c r="DP272" s="41"/>
      <c r="DQ272" s="41"/>
      <c r="DR272" s="41"/>
      <c r="DS272" s="41"/>
      <c r="DT272" s="41"/>
      <c r="DU272" s="41"/>
      <c r="DV272" s="41"/>
      <c r="DW272" s="41"/>
      <c r="DX272" s="41"/>
      <c r="DY272" s="41"/>
      <c r="DZ272" s="41"/>
      <c r="EA272" s="41"/>
      <c r="EB272" s="41"/>
      <c r="EC272" s="41"/>
      <c r="ED272" s="41"/>
      <c r="EE272" s="41"/>
      <c r="EF272" s="41"/>
      <c r="EG272" s="41"/>
      <c r="EH272" s="41"/>
      <c r="EI272" s="41"/>
      <c r="EJ272" s="41"/>
      <c r="EK272" s="41"/>
      <c r="EL272" s="41"/>
      <c r="EM272" s="41"/>
      <c r="EN272" s="41"/>
      <c r="EO272" s="41"/>
      <c r="EP272" s="41"/>
      <c r="EQ272" s="41"/>
      <c r="ER272" s="41"/>
      <c r="ES272" s="41"/>
      <c r="ET272" s="41"/>
      <c r="EU272" s="41"/>
      <c r="EV272" s="41"/>
      <c r="EW272" s="41"/>
      <c r="EX272" s="41"/>
      <c r="EY272" s="41"/>
      <c r="EZ272" s="41"/>
      <c r="FA272" s="41"/>
      <c r="FB272" s="41"/>
      <c r="FC272" s="41"/>
      <c r="FD272" s="41"/>
      <c r="FE272" s="41"/>
      <c r="FF272" s="41"/>
      <c r="FG272" s="41"/>
      <c r="FH272" s="41"/>
      <c r="FI272" s="41"/>
      <c r="FJ272" s="41"/>
      <c r="FK272" s="41"/>
      <c r="FL272" s="41"/>
      <c r="FM272" s="41"/>
      <c r="FN272" s="41"/>
      <c r="FO272" s="41"/>
      <c r="FP272" s="41"/>
      <c r="FQ272" s="41"/>
      <c r="FR272" s="41"/>
      <c r="FS272" s="41"/>
      <c r="FT272" s="41"/>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1"/>
      <c r="GR272" s="41"/>
      <c r="GS272" s="41"/>
      <c r="GT272" s="41"/>
      <c r="GU272" s="41"/>
      <c r="GV272" s="41"/>
      <c r="GW272" s="41"/>
      <c r="GX272" s="41"/>
      <c r="GY272" s="41"/>
      <c r="GZ272" s="41"/>
      <c r="HA272" s="41"/>
      <c r="HB272" s="41"/>
      <c r="HC272" s="41"/>
      <c r="HD272" s="41"/>
      <c r="HE272" s="41"/>
      <c r="HF272" s="41"/>
      <c r="HG272" s="41"/>
      <c r="HH272" s="41"/>
      <c r="HI272" s="41"/>
      <c r="HJ272" s="41"/>
      <c r="HK272" s="41"/>
      <c r="HL272" s="41"/>
      <c r="HM272" s="41"/>
      <c r="HN272" s="41"/>
      <c r="HO272" s="41"/>
      <c r="HP272" s="41"/>
      <c r="HQ272" s="41"/>
      <c r="HR272" s="41"/>
      <c r="HS272" s="41"/>
      <c r="HT272" s="41"/>
      <c r="HU272" s="41"/>
      <c r="HV272" s="41"/>
      <c r="HW272" s="41"/>
      <c r="HX272" s="41"/>
      <c r="HY272" s="41"/>
      <c r="HZ272" s="41"/>
      <c r="IA272" s="41"/>
      <c r="IB272" s="41"/>
      <c r="IC272" s="41"/>
      <c r="ID272" s="41"/>
      <c r="IE272" s="41"/>
      <c r="IF272" s="41"/>
      <c r="IG272" s="41"/>
      <c r="IH272" s="41"/>
      <c r="II272" s="41"/>
      <c r="IJ272" s="41"/>
      <c r="IK272" s="41"/>
      <c r="IL272" s="41"/>
      <c r="IM272" s="41"/>
      <c r="IN272" s="41"/>
      <c r="IO272" s="41"/>
      <c r="IP272" s="41"/>
      <c r="IQ272" s="41"/>
      <c r="IR272" s="41"/>
      <c r="IS272" s="41"/>
      <c r="IT272" s="41"/>
      <c r="IU272" s="41"/>
      <c r="IV272" s="41"/>
      <c r="IW272" s="41"/>
      <c r="IX272" s="41"/>
      <c r="IY272" s="41"/>
      <c r="IZ272" s="41"/>
      <c r="JA272" s="41"/>
      <c r="JB272" s="41"/>
      <c r="JC272" s="41"/>
      <c r="JD272" s="41"/>
      <c r="JE272" s="41"/>
      <c r="JF272" s="41"/>
      <c r="JG272" s="41"/>
      <c r="JH272" s="41"/>
      <c r="JI272" s="41"/>
      <c r="JJ272" s="41"/>
      <c r="JK272" s="41"/>
      <c r="JL272" s="41"/>
      <c r="JM272" s="41"/>
      <c r="JN272" s="41"/>
      <c r="JO272" s="41"/>
      <c r="JP272" s="41"/>
      <c r="JQ272" s="41"/>
      <c r="JR272" s="41"/>
      <c r="JS272" s="41"/>
      <c r="JT272" s="41"/>
      <c r="JU272" s="41"/>
    </row>
    <row r="273" spans="20:281" x14ac:dyDescent="0.25">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41"/>
      <c r="DZ273" s="41"/>
      <c r="EA273" s="41"/>
      <c r="EB273" s="41"/>
      <c r="EC273" s="41"/>
      <c r="ED273" s="41"/>
      <c r="EE273" s="41"/>
      <c r="EF273" s="41"/>
      <c r="EG273" s="41"/>
      <c r="EH273" s="41"/>
      <c r="EI273" s="41"/>
      <c r="EJ273" s="41"/>
      <c r="EK273" s="41"/>
      <c r="EL273" s="41"/>
      <c r="EM273" s="41"/>
      <c r="EN273" s="41"/>
      <c r="EO273" s="41"/>
      <c r="EP273" s="41"/>
      <c r="EQ273" s="41"/>
      <c r="ER273" s="41"/>
      <c r="ES273" s="41"/>
      <c r="ET273" s="41"/>
      <c r="EU273" s="41"/>
      <c r="EV273" s="41"/>
      <c r="EW273" s="41"/>
      <c r="EX273" s="41"/>
      <c r="EY273" s="41"/>
      <c r="EZ273" s="41"/>
      <c r="FA273" s="41"/>
      <c r="FB273" s="41"/>
      <c r="FC273" s="41"/>
      <c r="FD273" s="41"/>
      <c r="FE273" s="41"/>
      <c r="FF273" s="41"/>
      <c r="FG273" s="41"/>
      <c r="FH273" s="41"/>
      <c r="FI273" s="41"/>
      <c r="FJ273" s="41"/>
      <c r="FK273" s="41"/>
      <c r="FL273" s="41"/>
      <c r="FM273" s="41"/>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1"/>
      <c r="GS273" s="41"/>
      <c r="GT273" s="41"/>
      <c r="GU273" s="41"/>
      <c r="GV273" s="41"/>
      <c r="GW273" s="41"/>
      <c r="GX273" s="41"/>
      <c r="GY273" s="41"/>
      <c r="GZ273" s="41"/>
      <c r="HA273" s="41"/>
      <c r="HB273" s="41"/>
      <c r="HC273" s="41"/>
      <c r="HD273" s="41"/>
      <c r="HE273" s="41"/>
      <c r="HF273" s="41"/>
      <c r="HG273" s="41"/>
      <c r="HH273" s="41"/>
      <c r="HI273" s="41"/>
      <c r="HJ273" s="41"/>
      <c r="HK273" s="41"/>
      <c r="HL273" s="41"/>
      <c r="HM273" s="41"/>
      <c r="HN273" s="41"/>
      <c r="HO273" s="41"/>
      <c r="HP273" s="41"/>
      <c r="HQ273" s="41"/>
      <c r="HR273" s="41"/>
      <c r="HS273" s="41"/>
      <c r="HT273" s="41"/>
      <c r="HU273" s="41"/>
      <c r="HV273" s="41"/>
      <c r="HW273" s="41"/>
      <c r="HX273" s="41"/>
      <c r="HY273" s="41"/>
      <c r="HZ273" s="41"/>
      <c r="IA273" s="41"/>
      <c r="IB273" s="41"/>
      <c r="IC273" s="41"/>
      <c r="ID273" s="41"/>
      <c r="IE273" s="41"/>
      <c r="IF273" s="41"/>
      <c r="IG273" s="41"/>
      <c r="IH273" s="41"/>
      <c r="II273" s="41"/>
      <c r="IJ273" s="41"/>
      <c r="IK273" s="41"/>
      <c r="IL273" s="41"/>
      <c r="IM273" s="41"/>
      <c r="IN273" s="41"/>
      <c r="IO273" s="41"/>
      <c r="IP273" s="41"/>
      <c r="IQ273" s="41"/>
      <c r="IR273" s="41"/>
      <c r="IS273" s="41"/>
      <c r="IT273" s="41"/>
      <c r="IU273" s="41"/>
      <c r="IV273" s="41"/>
      <c r="IW273" s="41"/>
      <c r="IX273" s="41"/>
      <c r="IY273" s="41"/>
      <c r="IZ273" s="41"/>
      <c r="JA273" s="41"/>
      <c r="JB273" s="41"/>
      <c r="JC273" s="41"/>
      <c r="JD273" s="41"/>
      <c r="JE273" s="41"/>
      <c r="JF273" s="41"/>
      <c r="JG273" s="41"/>
      <c r="JH273" s="41"/>
      <c r="JI273" s="41"/>
      <c r="JJ273" s="41"/>
      <c r="JK273" s="41"/>
      <c r="JL273" s="41"/>
      <c r="JM273" s="41"/>
      <c r="JN273" s="41"/>
      <c r="JO273" s="41"/>
      <c r="JP273" s="41"/>
      <c r="JQ273" s="41"/>
      <c r="JR273" s="41"/>
      <c r="JS273" s="41"/>
      <c r="JT273" s="41"/>
      <c r="JU273" s="41"/>
    </row>
    <row r="274" spans="20:281" x14ac:dyDescent="0.25">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41"/>
      <c r="DZ274" s="41"/>
      <c r="EA274" s="41"/>
      <c r="EB274" s="41"/>
      <c r="EC274" s="41"/>
      <c r="ED274" s="41"/>
      <c r="EE274" s="41"/>
      <c r="EF274" s="41"/>
      <c r="EG274" s="41"/>
      <c r="EH274" s="41"/>
      <c r="EI274" s="41"/>
      <c r="EJ274" s="41"/>
      <c r="EK274" s="41"/>
      <c r="EL274" s="41"/>
      <c r="EM274" s="41"/>
      <c r="EN274" s="41"/>
      <c r="EO274" s="41"/>
      <c r="EP274" s="41"/>
      <c r="EQ274" s="41"/>
      <c r="ER274" s="41"/>
      <c r="ES274" s="41"/>
      <c r="ET274" s="41"/>
      <c r="EU274" s="41"/>
      <c r="EV274" s="41"/>
      <c r="EW274" s="41"/>
      <c r="EX274" s="41"/>
      <c r="EY274" s="41"/>
      <c r="EZ274" s="41"/>
      <c r="FA274" s="41"/>
      <c r="FB274" s="41"/>
      <c r="FC274" s="41"/>
      <c r="FD274" s="41"/>
      <c r="FE274" s="41"/>
      <c r="FF274" s="41"/>
      <c r="FG274" s="41"/>
      <c r="FH274" s="41"/>
      <c r="FI274" s="41"/>
      <c r="FJ274" s="41"/>
      <c r="FK274" s="41"/>
      <c r="FL274" s="41"/>
      <c r="FM274" s="41"/>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1"/>
      <c r="GS274" s="41"/>
      <c r="GT274" s="41"/>
      <c r="GU274" s="41"/>
      <c r="GV274" s="41"/>
      <c r="GW274" s="41"/>
      <c r="GX274" s="41"/>
      <c r="GY274" s="41"/>
      <c r="GZ274" s="41"/>
      <c r="HA274" s="41"/>
      <c r="HB274" s="41"/>
      <c r="HC274" s="41"/>
      <c r="HD274" s="41"/>
      <c r="HE274" s="41"/>
      <c r="HF274" s="41"/>
      <c r="HG274" s="41"/>
      <c r="HH274" s="41"/>
      <c r="HI274" s="41"/>
      <c r="HJ274" s="41"/>
      <c r="HK274" s="41"/>
      <c r="HL274" s="41"/>
      <c r="HM274" s="41"/>
      <c r="HN274" s="41"/>
      <c r="HO274" s="41"/>
      <c r="HP274" s="41"/>
      <c r="HQ274" s="41"/>
      <c r="HR274" s="41"/>
      <c r="HS274" s="41"/>
      <c r="HT274" s="41"/>
      <c r="HU274" s="41"/>
      <c r="HV274" s="41"/>
      <c r="HW274" s="41"/>
      <c r="HX274" s="41"/>
      <c r="HY274" s="41"/>
      <c r="HZ274" s="41"/>
      <c r="IA274" s="41"/>
      <c r="IB274" s="41"/>
      <c r="IC274" s="41"/>
      <c r="ID274" s="41"/>
      <c r="IE274" s="41"/>
      <c r="IF274" s="41"/>
      <c r="IG274" s="41"/>
      <c r="IH274" s="41"/>
      <c r="II274" s="41"/>
      <c r="IJ274" s="41"/>
      <c r="IK274" s="41"/>
      <c r="IL274" s="41"/>
      <c r="IM274" s="41"/>
      <c r="IN274" s="41"/>
      <c r="IO274" s="41"/>
      <c r="IP274" s="41"/>
      <c r="IQ274" s="41"/>
      <c r="IR274" s="41"/>
      <c r="IS274" s="41"/>
      <c r="IT274" s="41"/>
      <c r="IU274" s="41"/>
      <c r="IV274" s="41"/>
      <c r="IW274" s="41"/>
      <c r="IX274" s="41"/>
      <c r="IY274" s="41"/>
      <c r="IZ274" s="41"/>
      <c r="JA274" s="41"/>
      <c r="JB274" s="41"/>
      <c r="JC274" s="41"/>
      <c r="JD274" s="41"/>
      <c r="JE274" s="41"/>
      <c r="JF274" s="41"/>
      <c r="JG274" s="41"/>
      <c r="JH274" s="41"/>
      <c r="JI274" s="41"/>
      <c r="JJ274" s="41"/>
      <c r="JK274" s="41"/>
      <c r="JL274" s="41"/>
      <c r="JM274" s="41"/>
      <c r="JN274" s="41"/>
      <c r="JO274" s="41"/>
      <c r="JP274" s="41"/>
      <c r="JQ274" s="41"/>
      <c r="JR274" s="41"/>
      <c r="JS274" s="41"/>
      <c r="JT274" s="41"/>
      <c r="JU274" s="41"/>
    </row>
    <row r="275" spans="20:281" x14ac:dyDescent="0.25">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c r="DL275" s="41"/>
      <c r="DM275" s="41"/>
      <c r="DN275" s="41"/>
      <c r="DO275" s="41"/>
      <c r="DP275" s="41"/>
      <c r="DQ275" s="41"/>
      <c r="DR275" s="41"/>
      <c r="DS275" s="41"/>
      <c r="DT275" s="41"/>
      <c r="DU275" s="41"/>
      <c r="DV275" s="41"/>
      <c r="DW275" s="41"/>
      <c r="DX275" s="41"/>
      <c r="DY275" s="41"/>
      <c r="DZ275" s="41"/>
      <c r="EA275" s="41"/>
      <c r="EB275" s="41"/>
      <c r="EC275" s="41"/>
      <c r="ED275" s="41"/>
      <c r="EE275" s="41"/>
      <c r="EF275" s="41"/>
      <c r="EG275" s="41"/>
      <c r="EH275" s="41"/>
      <c r="EI275" s="41"/>
      <c r="EJ275" s="41"/>
      <c r="EK275" s="41"/>
      <c r="EL275" s="41"/>
      <c r="EM275" s="41"/>
      <c r="EN275" s="41"/>
      <c r="EO275" s="41"/>
      <c r="EP275" s="41"/>
      <c r="EQ275" s="41"/>
      <c r="ER275" s="41"/>
      <c r="ES275" s="41"/>
      <c r="ET275" s="41"/>
      <c r="EU275" s="41"/>
      <c r="EV275" s="41"/>
      <c r="EW275" s="41"/>
      <c r="EX275" s="41"/>
      <c r="EY275" s="41"/>
      <c r="EZ275" s="41"/>
      <c r="FA275" s="41"/>
      <c r="FB275" s="41"/>
      <c r="FC275" s="41"/>
      <c r="FD275" s="41"/>
      <c r="FE275" s="41"/>
      <c r="FF275" s="41"/>
      <c r="FG275" s="41"/>
      <c r="FH275" s="41"/>
      <c r="FI275" s="41"/>
      <c r="FJ275" s="41"/>
      <c r="FK275" s="41"/>
      <c r="FL275" s="41"/>
      <c r="FM275" s="41"/>
      <c r="FN275" s="41"/>
      <c r="FO275" s="41"/>
      <c r="FP275" s="41"/>
      <c r="FQ275" s="41"/>
      <c r="FR275" s="41"/>
      <c r="FS275" s="41"/>
      <c r="FT275" s="41"/>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1"/>
      <c r="GR275" s="41"/>
      <c r="GS275" s="41"/>
      <c r="GT275" s="41"/>
      <c r="GU275" s="41"/>
      <c r="GV275" s="41"/>
      <c r="GW275" s="41"/>
      <c r="GX275" s="41"/>
      <c r="GY275" s="41"/>
      <c r="GZ275" s="41"/>
      <c r="HA275" s="41"/>
      <c r="HB275" s="41"/>
      <c r="HC275" s="41"/>
      <c r="HD275" s="41"/>
      <c r="HE275" s="41"/>
      <c r="HF275" s="41"/>
      <c r="HG275" s="41"/>
      <c r="HH275" s="41"/>
      <c r="HI275" s="41"/>
      <c r="HJ275" s="41"/>
      <c r="HK275" s="41"/>
      <c r="HL275" s="41"/>
      <c r="HM275" s="41"/>
      <c r="HN275" s="41"/>
      <c r="HO275" s="41"/>
      <c r="HP275" s="41"/>
      <c r="HQ275" s="41"/>
      <c r="HR275" s="41"/>
      <c r="HS275" s="41"/>
      <c r="HT275" s="41"/>
      <c r="HU275" s="41"/>
      <c r="HV275" s="41"/>
      <c r="HW275" s="41"/>
      <c r="HX275" s="41"/>
      <c r="HY275" s="41"/>
      <c r="HZ275" s="41"/>
      <c r="IA275" s="41"/>
      <c r="IB275" s="41"/>
      <c r="IC275" s="41"/>
      <c r="ID275" s="41"/>
      <c r="IE275" s="41"/>
      <c r="IF275" s="41"/>
      <c r="IG275" s="41"/>
      <c r="IH275" s="41"/>
      <c r="II275" s="41"/>
      <c r="IJ275" s="41"/>
      <c r="IK275" s="41"/>
      <c r="IL275" s="41"/>
      <c r="IM275" s="41"/>
      <c r="IN275" s="41"/>
      <c r="IO275" s="41"/>
      <c r="IP275" s="41"/>
      <c r="IQ275" s="41"/>
      <c r="IR275" s="41"/>
      <c r="IS275" s="41"/>
      <c r="IT275" s="41"/>
      <c r="IU275" s="41"/>
      <c r="IV275" s="41"/>
      <c r="IW275" s="41"/>
      <c r="IX275" s="41"/>
      <c r="IY275" s="41"/>
      <c r="IZ275" s="41"/>
      <c r="JA275" s="41"/>
      <c r="JB275" s="41"/>
      <c r="JC275" s="41"/>
      <c r="JD275" s="41"/>
      <c r="JE275" s="41"/>
      <c r="JF275" s="41"/>
      <c r="JG275" s="41"/>
      <c r="JH275" s="41"/>
      <c r="JI275" s="41"/>
      <c r="JJ275" s="41"/>
      <c r="JK275" s="41"/>
      <c r="JL275" s="41"/>
      <c r="JM275" s="41"/>
      <c r="JN275" s="41"/>
      <c r="JO275" s="41"/>
      <c r="JP275" s="41"/>
      <c r="JQ275" s="41"/>
      <c r="JR275" s="41"/>
      <c r="JS275" s="41"/>
      <c r="JT275" s="41"/>
      <c r="JU275" s="41"/>
    </row>
    <row r="276" spans="20:281" x14ac:dyDescent="0.25">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c r="ED276" s="41"/>
      <c r="EE276" s="41"/>
      <c r="EF276" s="41"/>
      <c r="EG276" s="41"/>
      <c r="EH276" s="41"/>
      <c r="EI276" s="41"/>
      <c r="EJ276" s="41"/>
      <c r="EK276" s="41"/>
      <c r="EL276" s="41"/>
      <c r="EM276" s="41"/>
      <c r="EN276" s="41"/>
      <c r="EO276" s="41"/>
      <c r="EP276" s="41"/>
      <c r="EQ276" s="41"/>
      <c r="ER276" s="41"/>
      <c r="ES276" s="41"/>
      <c r="ET276" s="41"/>
      <c r="EU276" s="41"/>
      <c r="EV276" s="41"/>
      <c r="EW276" s="41"/>
      <c r="EX276" s="41"/>
      <c r="EY276" s="41"/>
      <c r="EZ276" s="41"/>
      <c r="FA276" s="41"/>
      <c r="FB276" s="41"/>
      <c r="FC276" s="41"/>
      <c r="FD276" s="41"/>
      <c r="FE276" s="41"/>
      <c r="FF276" s="41"/>
      <c r="FG276" s="41"/>
      <c r="FH276" s="41"/>
      <c r="FI276" s="41"/>
      <c r="FJ276" s="41"/>
      <c r="FK276" s="41"/>
      <c r="FL276" s="41"/>
      <c r="FM276" s="41"/>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1"/>
      <c r="GS276" s="41"/>
      <c r="GT276" s="41"/>
      <c r="GU276" s="41"/>
      <c r="GV276" s="41"/>
      <c r="GW276" s="41"/>
      <c r="GX276" s="41"/>
      <c r="GY276" s="41"/>
      <c r="GZ276" s="41"/>
      <c r="HA276" s="41"/>
      <c r="HB276" s="41"/>
      <c r="HC276" s="41"/>
      <c r="HD276" s="41"/>
      <c r="HE276" s="41"/>
      <c r="HF276" s="41"/>
      <c r="HG276" s="41"/>
      <c r="HH276" s="41"/>
      <c r="HI276" s="41"/>
      <c r="HJ276" s="41"/>
      <c r="HK276" s="41"/>
      <c r="HL276" s="41"/>
      <c r="HM276" s="41"/>
      <c r="HN276" s="41"/>
      <c r="HO276" s="41"/>
      <c r="HP276" s="41"/>
      <c r="HQ276" s="41"/>
      <c r="HR276" s="41"/>
      <c r="HS276" s="41"/>
      <c r="HT276" s="41"/>
      <c r="HU276" s="41"/>
      <c r="HV276" s="41"/>
      <c r="HW276" s="41"/>
      <c r="HX276" s="41"/>
      <c r="HY276" s="41"/>
      <c r="HZ276" s="41"/>
      <c r="IA276" s="41"/>
      <c r="IB276" s="41"/>
      <c r="IC276" s="41"/>
      <c r="ID276" s="41"/>
      <c r="IE276" s="41"/>
      <c r="IF276" s="41"/>
      <c r="IG276" s="41"/>
      <c r="IH276" s="41"/>
      <c r="II276" s="41"/>
      <c r="IJ276" s="41"/>
      <c r="IK276" s="41"/>
      <c r="IL276" s="41"/>
      <c r="IM276" s="41"/>
      <c r="IN276" s="41"/>
      <c r="IO276" s="41"/>
      <c r="IP276" s="41"/>
      <c r="IQ276" s="41"/>
      <c r="IR276" s="41"/>
      <c r="IS276" s="41"/>
      <c r="IT276" s="41"/>
      <c r="IU276" s="41"/>
      <c r="IV276" s="41"/>
      <c r="IW276" s="41"/>
      <c r="IX276" s="41"/>
      <c r="IY276" s="41"/>
      <c r="IZ276" s="41"/>
      <c r="JA276" s="41"/>
      <c r="JB276" s="41"/>
      <c r="JC276" s="41"/>
      <c r="JD276" s="41"/>
      <c r="JE276" s="41"/>
      <c r="JF276" s="41"/>
      <c r="JG276" s="41"/>
      <c r="JH276" s="41"/>
      <c r="JI276" s="41"/>
      <c r="JJ276" s="41"/>
      <c r="JK276" s="41"/>
      <c r="JL276" s="41"/>
      <c r="JM276" s="41"/>
      <c r="JN276" s="41"/>
      <c r="JO276" s="41"/>
      <c r="JP276" s="41"/>
      <c r="JQ276" s="41"/>
      <c r="JR276" s="41"/>
      <c r="JS276" s="41"/>
      <c r="JT276" s="41"/>
      <c r="JU276" s="41"/>
    </row>
    <row r="277" spans="20:281" x14ac:dyDescent="0.25">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c r="DL277" s="41"/>
      <c r="DM277" s="41"/>
      <c r="DN277" s="41"/>
      <c r="DO277" s="41"/>
      <c r="DP277" s="41"/>
      <c r="DQ277" s="41"/>
      <c r="DR277" s="41"/>
      <c r="DS277" s="41"/>
      <c r="DT277" s="41"/>
      <c r="DU277" s="41"/>
      <c r="DV277" s="41"/>
      <c r="DW277" s="41"/>
      <c r="DX277" s="41"/>
      <c r="DY277" s="41"/>
      <c r="DZ277" s="41"/>
      <c r="EA277" s="41"/>
      <c r="EB277" s="41"/>
      <c r="EC277" s="41"/>
      <c r="ED277" s="41"/>
      <c r="EE277" s="41"/>
      <c r="EF277" s="41"/>
      <c r="EG277" s="41"/>
      <c r="EH277" s="41"/>
      <c r="EI277" s="41"/>
      <c r="EJ277" s="41"/>
      <c r="EK277" s="41"/>
      <c r="EL277" s="41"/>
      <c r="EM277" s="41"/>
      <c r="EN277" s="41"/>
      <c r="EO277" s="41"/>
      <c r="EP277" s="41"/>
      <c r="EQ277" s="41"/>
      <c r="ER277" s="41"/>
      <c r="ES277" s="41"/>
      <c r="ET277" s="41"/>
      <c r="EU277" s="41"/>
      <c r="EV277" s="41"/>
      <c r="EW277" s="41"/>
      <c r="EX277" s="41"/>
      <c r="EY277" s="41"/>
      <c r="EZ277" s="41"/>
      <c r="FA277" s="41"/>
      <c r="FB277" s="41"/>
      <c r="FC277" s="41"/>
      <c r="FD277" s="41"/>
      <c r="FE277" s="41"/>
      <c r="FF277" s="41"/>
      <c r="FG277" s="41"/>
      <c r="FH277" s="41"/>
      <c r="FI277" s="41"/>
      <c r="FJ277" s="41"/>
      <c r="FK277" s="41"/>
      <c r="FL277" s="41"/>
      <c r="FM277" s="41"/>
      <c r="FN277" s="41"/>
      <c r="FO277" s="41"/>
      <c r="FP277" s="41"/>
      <c r="FQ277" s="41"/>
      <c r="FR277" s="41"/>
      <c r="FS277" s="41"/>
      <c r="FT277" s="41"/>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1"/>
      <c r="GR277" s="41"/>
      <c r="GS277" s="41"/>
      <c r="GT277" s="41"/>
      <c r="GU277" s="41"/>
      <c r="GV277" s="41"/>
      <c r="GW277" s="41"/>
      <c r="GX277" s="41"/>
      <c r="GY277" s="41"/>
      <c r="GZ277" s="41"/>
      <c r="HA277" s="41"/>
      <c r="HB277" s="41"/>
      <c r="HC277" s="41"/>
      <c r="HD277" s="41"/>
      <c r="HE277" s="41"/>
      <c r="HF277" s="41"/>
      <c r="HG277" s="41"/>
      <c r="HH277" s="41"/>
      <c r="HI277" s="41"/>
      <c r="HJ277" s="41"/>
      <c r="HK277" s="41"/>
      <c r="HL277" s="41"/>
      <c r="HM277" s="41"/>
      <c r="HN277" s="41"/>
      <c r="HO277" s="41"/>
      <c r="HP277" s="41"/>
      <c r="HQ277" s="41"/>
      <c r="HR277" s="41"/>
      <c r="HS277" s="41"/>
      <c r="HT277" s="41"/>
      <c r="HU277" s="41"/>
      <c r="HV277" s="41"/>
      <c r="HW277" s="41"/>
      <c r="HX277" s="41"/>
      <c r="HY277" s="41"/>
      <c r="HZ277" s="41"/>
      <c r="IA277" s="41"/>
      <c r="IB277" s="41"/>
      <c r="IC277" s="41"/>
      <c r="ID277" s="41"/>
      <c r="IE277" s="41"/>
      <c r="IF277" s="41"/>
      <c r="IG277" s="41"/>
      <c r="IH277" s="41"/>
      <c r="II277" s="41"/>
      <c r="IJ277" s="41"/>
      <c r="IK277" s="41"/>
      <c r="IL277" s="41"/>
      <c r="IM277" s="41"/>
      <c r="IN277" s="41"/>
      <c r="IO277" s="41"/>
      <c r="IP277" s="41"/>
      <c r="IQ277" s="41"/>
      <c r="IR277" s="41"/>
      <c r="IS277" s="41"/>
      <c r="IT277" s="41"/>
      <c r="IU277" s="41"/>
      <c r="IV277" s="41"/>
      <c r="IW277" s="41"/>
      <c r="IX277" s="41"/>
      <c r="IY277" s="41"/>
      <c r="IZ277" s="41"/>
      <c r="JA277" s="41"/>
      <c r="JB277" s="41"/>
      <c r="JC277" s="41"/>
      <c r="JD277" s="41"/>
      <c r="JE277" s="41"/>
      <c r="JF277" s="41"/>
      <c r="JG277" s="41"/>
      <c r="JH277" s="41"/>
      <c r="JI277" s="41"/>
      <c r="JJ277" s="41"/>
      <c r="JK277" s="41"/>
      <c r="JL277" s="41"/>
      <c r="JM277" s="41"/>
      <c r="JN277" s="41"/>
      <c r="JO277" s="41"/>
      <c r="JP277" s="41"/>
      <c r="JQ277" s="41"/>
      <c r="JR277" s="41"/>
      <c r="JS277" s="41"/>
      <c r="JT277" s="41"/>
      <c r="JU277" s="41"/>
    </row>
    <row r="278" spans="20:281" x14ac:dyDescent="0.25">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c r="DL278" s="41"/>
      <c r="DM278" s="41"/>
      <c r="DN278" s="41"/>
      <c r="DO278" s="41"/>
      <c r="DP278" s="41"/>
      <c r="DQ278" s="41"/>
      <c r="DR278" s="41"/>
      <c r="DS278" s="41"/>
      <c r="DT278" s="41"/>
      <c r="DU278" s="41"/>
      <c r="DV278" s="41"/>
      <c r="DW278" s="41"/>
      <c r="DX278" s="41"/>
      <c r="DY278" s="41"/>
      <c r="DZ278" s="41"/>
      <c r="EA278" s="41"/>
      <c r="EB278" s="41"/>
      <c r="EC278" s="41"/>
      <c r="ED278" s="41"/>
      <c r="EE278" s="41"/>
      <c r="EF278" s="41"/>
      <c r="EG278" s="41"/>
      <c r="EH278" s="41"/>
      <c r="EI278" s="41"/>
      <c r="EJ278" s="41"/>
      <c r="EK278" s="41"/>
      <c r="EL278" s="41"/>
      <c r="EM278" s="41"/>
      <c r="EN278" s="41"/>
      <c r="EO278" s="41"/>
      <c r="EP278" s="41"/>
      <c r="EQ278" s="41"/>
      <c r="ER278" s="41"/>
      <c r="ES278" s="41"/>
      <c r="ET278" s="41"/>
      <c r="EU278" s="41"/>
      <c r="EV278" s="41"/>
      <c r="EW278" s="41"/>
      <c r="EX278" s="41"/>
      <c r="EY278" s="41"/>
      <c r="EZ278" s="41"/>
      <c r="FA278" s="41"/>
      <c r="FB278" s="41"/>
      <c r="FC278" s="41"/>
      <c r="FD278" s="41"/>
      <c r="FE278" s="41"/>
      <c r="FF278" s="41"/>
      <c r="FG278" s="41"/>
      <c r="FH278" s="41"/>
      <c r="FI278" s="41"/>
      <c r="FJ278" s="41"/>
      <c r="FK278" s="41"/>
      <c r="FL278" s="41"/>
      <c r="FM278" s="41"/>
      <c r="FN278" s="41"/>
      <c r="FO278" s="41"/>
      <c r="FP278" s="41"/>
      <c r="FQ278" s="41"/>
      <c r="FR278" s="41"/>
      <c r="FS278" s="41"/>
      <c r="FT278" s="41"/>
      <c r="FU278" s="41"/>
      <c r="FV278" s="41"/>
      <c r="FW278" s="41"/>
      <c r="FX278" s="41"/>
      <c r="FY278" s="41"/>
      <c r="FZ278" s="41"/>
      <c r="GA278" s="41"/>
      <c r="GB278" s="41"/>
      <c r="GC278" s="41"/>
      <c r="GD278" s="41"/>
      <c r="GE278" s="41"/>
      <c r="GF278" s="41"/>
      <c r="GG278" s="41"/>
      <c r="GH278" s="41"/>
      <c r="GI278" s="41"/>
      <c r="GJ278" s="41"/>
      <c r="GK278" s="41"/>
      <c r="GL278" s="41"/>
      <c r="GM278" s="41"/>
      <c r="GN278" s="41"/>
      <c r="GO278" s="41"/>
      <c r="GP278" s="41"/>
      <c r="GQ278" s="41"/>
      <c r="GR278" s="41"/>
      <c r="GS278" s="41"/>
      <c r="GT278" s="41"/>
      <c r="GU278" s="41"/>
      <c r="GV278" s="41"/>
      <c r="GW278" s="41"/>
      <c r="GX278" s="41"/>
      <c r="GY278" s="41"/>
      <c r="GZ278" s="41"/>
      <c r="HA278" s="41"/>
      <c r="HB278" s="41"/>
      <c r="HC278" s="41"/>
      <c r="HD278" s="41"/>
      <c r="HE278" s="41"/>
      <c r="HF278" s="41"/>
      <c r="HG278" s="41"/>
      <c r="HH278" s="41"/>
      <c r="HI278" s="41"/>
      <c r="HJ278" s="41"/>
      <c r="HK278" s="41"/>
      <c r="HL278" s="41"/>
      <c r="HM278" s="41"/>
      <c r="HN278" s="41"/>
      <c r="HO278" s="41"/>
      <c r="HP278" s="41"/>
      <c r="HQ278" s="41"/>
      <c r="HR278" s="41"/>
      <c r="HS278" s="41"/>
      <c r="HT278" s="41"/>
      <c r="HU278" s="41"/>
      <c r="HV278" s="41"/>
      <c r="HW278" s="41"/>
      <c r="HX278" s="41"/>
      <c r="HY278" s="41"/>
      <c r="HZ278" s="41"/>
      <c r="IA278" s="41"/>
      <c r="IB278" s="41"/>
      <c r="IC278" s="41"/>
      <c r="ID278" s="41"/>
      <c r="IE278" s="41"/>
      <c r="IF278" s="41"/>
      <c r="IG278" s="41"/>
      <c r="IH278" s="41"/>
      <c r="II278" s="41"/>
      <c r="IJ278" s="41"/>
      <c r="IK278" s="41"/>
      <c r="IL278" s="41"/>
      <c r="IM278" s="41"/>
      <c r="IN278" s="41"/>
      <c r="IO278" s="41"/>
      <c r="IP278" s="41"/>
      <c r="IQ278" s="41"/>
      <c r="IR278" s="41"/>
      <c r="IS278" s="41"/>
      <c r="IT278" s="41"/>
      <c r="IU278" s="41"/>
      <c r="IV278" s="41"/>
      <c r="IW278" s="41"/>
      <c r="IX278" s="41"/>
      <c r="IY278" s="41"/>
      <c r="IZ278" s="41"/>
      <c r="JA278" s="41"/>
      <c r="JB278" s="41"/>
      <c r="JC278" s="41"/>
      <c r="JD278" s="41"/>
      <c r="JE278" s="41"/>
      <c r="JF278" s="41"/>
      <c r="JG278" s="41"/>
      <c r="JH278" s="41"/>
      <c r="JI278" s="41"/>
      <c r="JJ278" s="41"/>
      <c r="JK278" s="41"/>
      <c r="JL278" s="41"/>
      <c r="JM278" s="41"/>
      <c r="JN278" s="41"/>
      <c r="JO278" s="41"/>
      <c r="JP278" s="41"/>
      <c r="JQ278" s="41"/>
      <c r="JR278" s="41"/>
      <c r="JS278" s="41"/>
      <c r="JT278" s="41"/>
      <c r="JU278" s="41"/>
    </row>
    <row r="279" spans="20:281" x14ac:dyDescent="0.25">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c r="EL279" s="41"/>
      <c r="EM279" s="41"/>
      <c r="EN279" s="41"/>
      <c r="EO279" s="41"/>
      <c r="EP279" s="41"/>
      <c r="EQ279" s="41"/>
      <c r="ER279" s="41"/>
      <c r="ES279" s="41"/>
      <c r="ET279" s="41"/>
      <c r="EU279" s="41"/>
      <c r="EV279" s="41"/>
      <c r="EW279" s="41"/>
      <c r="EX279" s="41"/>
      <c r="EY279" s="41"/>
      <c r="EZ279" s="41"/>
      <c r="FA279" s="41"/>
      <c r="FB279" s="41"/>
      <c r="FC279" s="41"/>
      <c r="FD279" s="41"/>
      <c r="FE279" s="41"/>
      <c r="FF279" s="41"/>
      <c r="FG279" s="41"/>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41"/>
      <c r="HE279" s="41"/>
      <c r="HF279" s="41"/>
      <c r="HG279" s="41"/>
      <c r="HH279" s="41"/>
      <c r="HI279" s="41"/>
      <c r="HJ279" s="41"/>
      <c r="HK279" s="41"/>
      <c r="HL279" s="41"/>
      <c r="HM279" s="41"/>
      <c r="HN279" s="41"/>
      <c r="HO279" s="41"/>
      <c r="HP279" s="41"/>
      <c r="HQ279" s="41"/>
      <c r="HR279" s="41"/>
      <c r="HS279" s="41"/>
      <c r="HT279" s="41"/>
      <c r="HU279" s="41"/>
      <c r="HV279" s="41"/>
      <c r="HW279" s="41"/>
      <c r="HX279" s="41"/>
      <c r="HY279" s="41"/>
      <c r="HZ279" s="41"/>
      <c r="IA279" s="41"/>
      <c r="IB279" s="41"/>
      <c r="IC279" s="41"/>
      <c r="ID279" s="41"/>
      <c r="IE279" s="41"/>
      <c r="IF279" s="41"/>
      <c r="IG279" s="41"/>
      <c r="IH279" s="41"/>
      <c r="II279" s="41"/>
      <c r="IJ279" s="41"/>
      <c r="IK279" s="41"/>
      <c r="IL279" s="41"/>
      <c r="IM279" s="41"/>
      <c r="IN279" s="41"/>
      <c r="IO279" s="41"/>
      <c r="IP279" s="41"/>
      <c r="IQ279" s="41"/>
      <c r="IR279" s="41"/>
      <c r="IS279" s="41"/>
      <c r="IT279" s="41"/>
      <c r="IU279" s="41"/>
      <c r="IV279" s="41"/>
      <c r="IW279" s="41"/>
      <c r="IX279" s="41"/>
      <c r="IY279" s="41"/>
      <c r="IZ279" s="41"/>
      <c r="JA279" s="41"/>
      <c r="JB279" s="41"/>
      <c r="JC279" s="41"/>
      <c r="JD279" s="41"/>
      <c r="JE279" s="41"/>
      <c r="JF279" s="41"/>
      <c r="JG279" s="41"/>
      <c r="JH279" s="41"/>
      <c r="JI279" s="41"/>
      <c r="JJ279" s="41"/>
      <c r="JK279" s="41"/>
      <c r="JL279" s="41"/>
      <c r="JM279" s="41"/>
      <c r="JN279" s="41"/>
      <c r="JO279" s="41"/>
      <c r="JP279" s="41"/>
      <c r="JQ279" s="41"/>
      <c r="JR279" s="41"/>
      <c r="JS279" s="41"/>
      <c r="JT279" s="41"/>
      <c r="JU279" s="41"/>
    </row>
    <row r="280" spans="20:281" x14ac:dyDescent="0.25">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c r="EL280" s="41"/>
      <c r="EM280" s="41"/>
      <c r="EN280" s="41"/>
      <c r="EO280" s="41"/>
      <c r="EP280" s="41"/>
      <c r="EQ280" s="41"/>
      <c r="ER280" s="41"/>
      <c r="ES280" s="41"/>
      <c r="ET280" s="41"/>
      <c r="EU280" s="41"/>
      <c r="EV280" s="41"/>
      <c r="EW280" s="41"/>
      <c r="EX280" s="41"/>
      <c r="EY280" s="41"/>
      <c r="EZ280" s="41"/>
      <c r="FA280" s="41"/>
      <c r="FB280" s="41"/>
      <c r="FC280" s="41"/>
      <c r="FD280" s="41"/>
      <c r="FE280" s="41"/>
      <c r="FF280" s="41"/>
      <c r="FG280" s="41"/>
      <c r="FH280" s="41"/>
      <c r="FI280" s="41"/>
      <c r="FJ280" s="41"/>
      <c r="FK280" s="41"/>
      <c r="FL280" s="41"/>
      <c r="FM280" s="41"/>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1"/>
      <c r="GS280" s="41"/>
      <c r="GT280" s="41"/>
      <c r="GU280" s="41"/>
      <c r="GV280" s="41"/>
      <c r="GW280" s="41"/>
      <c r="GX280" s="41"/>
      <c r="GY280" s="41"/>
      <c r="GZ280" s="41"/>
      <c r="HA280" s="41"/>
      <c r="HB280" s="41"/>
      <c r="HC280" s="41"/>
      <c r="HD280" s="41"/>
      <c r="HE280" s="41"/>
      <c r="HF280" s="41"/>
      <c r="HG280" s="41"/>
      <c r="HH280" s="41"/>
      <c r="HI280" s="41"/>
      <c r="HJ280" s="41"/>
      <c r="HK280" s="41"/>
      <c r="HL280" s="41"/>
      <c r="HM280" s="41"/>
      <c r="HN280" s="41"/>
      <c r="HO280" s="41"/>
      <c r="HP280" s="41"/>
      <c r="HQ280" s="41"/>
      <c r="HR280" s="41"/>
      <c r="HS280" s="41"/>
      <c r="HT280" s="41"/>
      <c r="HU280" s="41"/>
      <c r="HV280" s="41"/>
      <c r="HW280" s="41"/>
      <c r="HX280" s="41"/>
      <c r="HY280" s="41"/>
      <c r="HZ280" s="41"/>
      <c r="IA280" s="41"/>
      <c r="IB280" s="41"/>
      <c r="IC280" s="41"/>
      <c r="ID280" s="41"/>
      <c r="IE280" s="41"/>
      <c r="IF280" s="41"/>
      <c r="IG280" s="41"/>
      <c r="IH280" s="41"/>
      <c r="II280" s="41"/>
      <c r="IJ280" s="41"/>
      <c r="IK280" s="41"/>
      <c r="IL280" s="41"/>
      <c r="IM280" s="41"/>
      <c r="IN280" s="41"/>
      <c r="IO280" s="41"/>
      <c r="IP280" s="41"/>
      <c r="IQ280" s="41"/>
      <c r="IR280" s="41"/>
      <c r="IS280" s="41"/>
      <c r="IT280" s="41"/>
      <c r="IU280" s="41"/>
      <c r="IV280" s="41"/>
      <c r="IW280" s="41"/>
      <c r="IX280" s="41"/>
      <c r="IY280" s="41"/>
      <c r="IZ280" s="41"/>
      <c r="JA280" s="41"/>
      <c r="JB280" s="41"/>
      <c r="JC280" s="41"/>
      <c r="JD280" s="41"/>
      <c r="JE280" s="41"/>
      <c r="JF280" s="41"/>
      <c r="JG280" s="41"/>
      <c r="JH280" s="41"/>
      <c r="JI280" s="41"/>
      <c r="JJ280" s="41"/>
      <c r="JK280" s="41"/>
      <c r="JL280" s="41"/>
      <c r="JM280" s="41"/>
      <c r="JN280" s="41"/>
      <c r="JO280" s="41"/>
      <c r="JP280" s="41"/>
      <c r="JQ280" s="41"/>
      <c r="JR280" s="41"/>
      <c r="JS280" s="41"/>
      <c r="JT280" s="41"/>
      <c r="JU280" s="41"/>
    </row>
    <row r="281" spans="20:281" x14ac:dyDescent="0.25">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c r="EO281" s="41"/>
      <c r="EP281" s="41"/>
      <c r="EQ281" s="41"/>
      <c r="ER281" s="41"/>
      <c r="ES281" s="41"/>
      <c r="ET281" s="41"/>
      <c r="EU281" s="41"/>
      <c r="EV281" s="41"/>
      <c r="EW281" s="41"/>
      <c r="EX281" s="41"/>
      <c r="EY281" s="41"/>
      <c r="EZ281" s="41"/>
      <c r="FA281" s="41"/>
      <c r="FB281" s="41"/>
      <c r="FC281" s="41"/>
      <c r="FD281" s="41"/>
      <c r="FE281" s="41"/>
      <c r="FF281" s="41"/>
      <c r="FG281" s="41"/>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41"/>
      <c r="HE281" s="41"/>
      <c r="HF281" s="41"/>
      <c r="HG281" s="41"/>
      <c r="HH281" s="41"/>
      <c r="HI281" s="41"/>
      <c r="HJ281" s="41"/>
      <c r="HK281" s="41"/>
      <c r="HL281" s="41"/>
      <c r="HM281" s="41"/>
      <c r="HN281" s="41"/>
      <c r="HO281" s="41"/>
      <c r="HP281" s="41"/>
      <c r="HQ281" s="41"/>
      <c r="HR281" s="41"/>
      <c r="HS281" s="41"/>
      <c r="HT281" s="41"/>
      <c r="HU281" s="41"/>
      <c r="HV281" s="41"/>
      <c r="HW281" s="41"/>
      <c r="HX281" s="41"/>
      <c r="HY281" s="41"/>
      <c r="HZ281" s="41"/>
      <c r="IA281" s="41"/>
      <c r="IB281" s="41"/>
      <c r="IC281" s="41"/>
      <c r="ID281" s="41"/>
      <c r="IE281" s="41"/>
      <c r="IF281" s="41"/>
      <c r="IG281" s="41"/>
      <c r="IH281" s="41"/>
      <c r="II281" s="41"/>
      <c r="IJ281" s="41"/>
      <c r="IK281" s="41"/>
      <c r="IL281" s="41"/>
      <c r="IM281" s="41"/>
      <c r="IN281" s="41"/>
      <c r="IO281" s="41"/>
      <c r="IP281" s="41"/>
      <c r="IQ281" s="41"/>
      <c r="IR281" s="41"/>
      <c r="IS281" s="41"/>
      <c r="IT281" s="41"/>
      <c r="IU281" s="41"/>
      <c r="IV281" s="41"/>
      <c r="IW281" s="41"/>
      <c r="IX281" s="41"/>
      <c r="IY281" s="41"/>
      <c r="IZ281" s="41"/>
      <c r="JA281" s="41"/>
      <c r="JB281" s="41"/>
      <c r="JC281" s="41"/>
      <c r="JD281" s="41"/>
      <c r="JE281" s="41"/>
      <c r="JF281" s="41"/>
      <c r="JG281" s="41"/>
      <c r="JH281" s="41"/>
      <c r="JI281" s="41"/>
      <c r="JJ281" s="41"/>
      <c r="JK281" s="41"/>
      <c r="JL281" s="41"/>
      <c r="JM281" s="41"/>
      <c r="JN281" s="41"/>
      <c r="JO281" s="41"/>
      <c r="JP281" s="41"/>
      <c r="JQ281" s="41"/>
      <c r="JR281" s="41"/>
      <c r="JS281" s="41"/>
      <c r="JT281" s="41"/>
      <c r="JU281" s="41"/>
    </row>
    <row r="282" spans="20:281" x14ac:dyDescent="0.25">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c r="DY282" s="41"/>
      <c r="DZ282" s="41"/>
      <c r="EA282" s="41"/>
      <c r="EB282" s="41"/>
      <c r="EC282" s="41"/>
      <c r="ED282" s="41"/>
      <c r="EE282" s="41"/>
      <c r="EF282" s="41"/>
      <c r="EG282" s="41"/>
      <c r="EH282" s="41"/>
      <c r="EI282" s="41"/>
      <c r="EJ282" s="41"/>
      <c r="EK282" s="41"/>
      <c r="EL282" s="41"/>
      <c r="EM282" s="41"/>
      <c r="EN282" s="41"/>
      <c r="EO282" s="41"/>
      <c r="EP282" s="41"/>
      <c r="EQ282" s="41"/>
      <c r="ER282" s="41"/>
      <c r="ES282" s="41"/>
      <c r="ET282" s="41"/>
      <c r="EU282" s="41"/>
      <c r="EV282" s="41"/>
      <c r="EW282" s="41"/>
      <c r="EX282" s="41"/>
      <c r="EY282" s="41"/>
      <c r="EZ282" s="41"/>
      <c r="FA282" s="41"/>
      <c r="FB282" s="41"/>
      <c r="FC282" s="41"/>
      <c r="FD282" s="41"/>
      <c r="FE282" s="41"/>
      <c r="FF282" s="41"/>
      <c r="FG282" s="41"/>
      <c r="FH282" s="41"/>
      <c r="FI282" s="41"/>
      <c r="FJ282" s="41"/>
      <c r="FK282" s="41"/>
      <c r="FL282" s="41"/>
      <c r="FM282" s="41"/>
      <c r="FN282" s="41"/>
      <c r="FO282" s="41"/>
      <c r="FP282" s="41"/>
      <c r="FQ282" s="41"/>
      <c r="FR282" s="41"/>
      <c r="FS282" s="41"/>
      <c r="FT282" s="41"/>
      <c r="FU282" s="41"/>
      <c r="FV282" s="41"/>
      <c r="FW282" s="41"/>
      <c r="FX282" s="41"/>
      <c r="FY282" s="41"/>
      <c r="FZ282" s="41"/>
      <c r="GA282" s="41"/>
      <c r="GB282" s="41"/>
      <c r="GC282" s="41"/>
      <c r="GD282" s="41"/>
      <c r="GE282" s="41"/>
      <c r="GF282" s="41"/>
      <c r="GG282" s="41"/>
      <c r="GH282" s="41"/>
      <c r="GI282" s="41"/>
      <c r="GJ282" s="41"/>
      <c r="GK282" s="41"/>
      <c r="GL282" s="41"/>
      <c r="GM282" s="41"/>
      <c r="GN282" s="41"/>
      <c r="GO282" s="41"/>
      <c r="GP282" s="41"/>
      <c r="GQ282" s="41"/>
      <c r="GR282" s="41"/>
      <c r="GS282" s="41"/>
      <c r="GT282" s="41"/>
      <c r="GU282" s="41"/>
      <c r="GV282" s="41"/>
      <c r="GW282" s="41"/>
      <c r="GX282" s="41"/>
      <c r="GY282" s="41"/>
      <c r="GZ282" s="41"/>
      <c r="HA282" s="41"/>
      <c r="HB282" s="41"/>
      <c r="HC282" s="41"/>
      <c r="HD282" s="41"/>
      <c r="HE282" s="41"/>
      <c r="HF282" s="41"/>
      <c r="HG282" s="41"/>
      <c r="HH282" s="41"/>
      <c r="HI282" s="41"/>
      <c r="HJ282" s="41"/>
      <c r="HK282" s="41"/>
      <c r="HL282" s="41"/>
      <c r="HM282" s="41"/>
      <c r="HN282" s="41"/>
      <c r="HO282" s="41"/>
      <c r="HP282" s="41"/>
      <c r="HQ282" s="41"/>
      <c r="HR282" s="41"/>
      <c r="HS282" s="41"/>
      <c r="HT282" s="41"/>
      <c r="HU282" s="41"/>
      <c r="HV282" s="41"/>
      <c r="HW282" s="41"/>
      <c r="HX282" s="41"/>
      <c r="HY282" s="41"/>
      <c r="HZ282" s="41"/>
      <c r="IA282" s="41"/>
      <c r="IB282" s="41"/>
      <c r="IC282" s="41"/>
      <c r="ID282" s="41"/>
      <c r="IE282" s="41"/>
      <c r="IF282" s="41"/>
      <c r="IG282" s="41"/>
      <c r="IH282" s="41"/>
      <c r="II282" s="41"/>
      <c r="IJ282" s="41"/>
      <c r="IK282" s="41"/>
      <c r="IL282" s="41"/>
      <c r="IM282" s="41"/>
      <c r="IN282" s="41"/>
      <c r="IO282" s="41"/>
      <c r="IP282" s="41"/>
      <c r="IQ282" s="41"/>
      <c r="IR282" s="41"/>
      <c r="IS282" s="41"/>
      <c r="IT282" s="41"/>
      <c r="IU282" s="41"/>
      <c r="IV282" s="41"/>
      <c r="IW282" s="41"/>
      <c r="IX282" s="41"/>
      <c r="IY282" s="41"/>
      <c r="IZ282" s="41"/>
      <c r="JA282" s="41"/>
      <c r="JB282" s="41"/>
      <c r="JC282" s="41"/>
      <c r="JD282" s="41"/>
      <c r="JE282" s="41"/>
      <c r="JF282" s="41"/>
      <c r="JG282" s="41"/>
      <c r="JH282" s="41"/>
      <c r="JI282" s="41"/>
      <c r="JJ282" s="41"/>
      <c r="JK282" s="41"/>
      <c r="JL282" s="41"/>
      <c r="JM282" s="41"/>
      <c r="JN282" s="41"/>
      <c r="JO282" s="41"/>
      <c r="JP282" s="41"/>
      <c r="JQ282" s="41"/>
      <c r="JR282" s="41"/>
      <c r="JS282" s="41"/>
      <c r="JT282" s="41"/>
      <c r="JU282" s="41"/>
    </row>
    <row r="283" spans="20:281" x14ac:dyDescent="0.25">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c r="EC283" s="41"/>
      <c r="ED283" s="41"/>
      <c r="EE283" s="41"/>
      <c r="EF283" s="41"/>
      <c r="EG283" s="41"/>
      <c r="EH283" s="41"/>
      <c r="EI283" s="41"/>
      <c r="EJ283" s="41"/>
      <c r="EK283" s="41"/>
      <c r="EL283" s="41"/>
      <c r="EM283" s="41"/>
      <c r="EN283" s="41"/>
      <c r="EO283" s="41"/>
      <c r="EP283" s="41"/>
      <c r="EQ283" s="41"/>
      <c r="ER283" s="41"/>
      <c r="ES283" s="41"/>
      <c r="ET283" s="41"/>
      <c r="EU283" s="41"/>
      <c r="EV283" s="41"/>
      <c r="EW283" s="41"/>
      <c r="EX283" s="41"/>
      <c r="EY283" s="41"/>
      <c r="EZ283" s="41"/>
      <c r="FA283" s="41"/>
      <c r="FB283" s="41"/>
      <c r="FC283" s="41"/>
      <c r="FD283" s="41"/>
      <c r="FE283" s="41"/>
      <c r="FF283" s="41"/>
      <c r="FG283" s="41"/>
      <c r="FH283" s="41"/>
      <c r="FI283" s="41"/>
      <c r="FJ283" s="41"/>
      <c r="FK283" s="41"/>
      <c r="FL283" s="41"/>
      <c r="FM283" s="41"/>
      <c r="FN283" s="41"/>
      <c r="FO283" s="41"/>
      <c r="FP283" s="41"/>
      <c r="FQ283" s="41"/>
      <c r="FR283" s="41"/>
      <c r="FS283" s="41"/>
      <c r="FT283" s="41"/>
      <c r="FU283" s="41"/>
      <c r="FV283" s="41"/>
      <c r="FW283" s="41"/>
      <c r="FX283" s="41"/>
      <c r="FY283" s="41"/>
      <c r="FZ283" s="41"/>
      <c r="GA283" s="41"/>
      <c r="GB283" s="41"/>
      <c r="GC283" s="41"/>
      <c r="GD283" s="41"/>
      <c r="GE283" s="41"/>
      <c r="GF283" s="41"/>
      <c r="GG283" s="41"/>
      <c r="GH283" s="41"/>
      <c r="GI283" s="41"/>
      <c r="GJ283" s="41"/>
      <c r="GK283" s="41"/>
      <c r="GL283" s="41"/>
      <c r="GM283" s="41"/>
      <c r="GN283" s="41"/>
      <c r="GO283" s="41"/>
      <c r="GP283" s="41"/>
      <c r="GQ283" s="41"/>
      <c r="GR283" s="41"/>
      <c r="GS283" s="41"/>
      <c r="GT283" s="41"/>
      <c r="GU283" s="41"/>
      <c r="GV283" s="41"/>
      <c r="GW283" s="41"/>
      <c r="GX283" s="41"/>
      <c r="GY283" s="41"/>
      <c r="GZ283" s="41"/>
      <c r="HA283" s="41"/>
      <c r="HB283" s="41"/>
      <c r="HC283" s="41"/>
      <c r="HD283" s="41"/>
      <c r="HE283" s="41"/>
      <c r="HF283" s="41"/>
      <c r="HG283" s="41"/>
      <c r="HH283" s="41"/>
      <c r="HI283" s="41"/>
      <c r="HJ283" s="41"/>
      <c r="HK283" s="41"/>
      <c r="HL283" s="41"/>
      <c r="HM283" s="41"/>
      <c r="HN283" s="41"/>
      <c r="HO283" s="41"/>
      <c r="HP283" s="41"/>
      <c r="HQ283" s="41"/>
      <c r="HR283" s="41"/>
      <c r="HS283" s="41"/>
      <c r="HT283" s="41"/>
      <c r="HU283" s="41"/>
      <c r="HV283" s="41"/>
      <c r="HW283" s="41"/>
      <c r="HX283" s="41"/>
      <c r="HY283" s="41"/>
      <c r="HZ283" s="41"/>
      <c r="IA283" s="41"/>
      <c r="IB283" s="41"/>
      <c r="IC283" s="41"/>
      <c r="ID283" s="41"/>
      <c r="IE283" s="41"/>
      <c r="IF283" s="41"/>
      <c r="IG283" s="41"/>
      <c r="IH283" s="41"/>
      <c r="II283" s="41"/>
      <c r="IJ283" s="41"/>
      <c r="IK283" s="41"/>
      <c r="IL283" s="41"/>
      <c r="IM283" s="41"/>
      <c r="IN283" s="41"/>
      <c r="IO283" s="41"/>
      <c r="IP283" s="41"/>
      <c r="IQ283" s="41"/>
      <c r="IR283" s="41"/>
      <c r="IS283" s="41"/>
      <c r="IT283" s="41"/>
      <c r="IU283" s="41"/>
      <c r="IV283" s="41"/>
      <c r="IW283" s="41"/>
      <c r="IX283" s="41"/>
      <c r="IY283" s="41"/>
      <c r="IZ283" s="41"/>
      <c r="JA283" s="41"/>
      <c r="JB283" s="41"/>
      <c r="JC283" s="41"/>
      <c r="JD283" s="41"/>
      <c r="JE283" s="41"/>
      <c r="JF283" s="41"/>
      <c r="JG283" s="41"/>
      <c r="JH283" s="41"/>
      <c r="JI283" s="41"/>
      <c r="JJ283" s="41"/>
      <c r="JK283" s="41"/>
      <c r="JL283" s="41"/>
      <c r="JM283" s="41"/>
      <c r="JN283" s="41"/>
      <c r="JO283" s="41"/>
      <c r="JP283" s="41"/>
      <c r="JQ283" s="41"/>
      <c r="JR283" s="41"/>
      <c r="JS283" s="41"/>
      <c r="JT283" s="41"/>
      <c r="JU283" s="41"/>
    </row>
    <row r="284" spans="20:281" x14ac:dyDescent="0.25">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c r="EK284" s="41"/>
      <c r="EL284" s="41"/>
      <c r="EM284" s="41"/>
      <c r="EN284" s="41"/>
      <c r="EO284" s="41"/>
      <c r="EP284" s="41"/>
      <c r="EQ284" s="41"/>
      <c r="ER284" s="41"/>
      <c r="ES284" s="41"/>
      <c r="ET284" s="41"/>
      <c r="EU284" s="41"/>
      <c r="EV284" s="41"/>
      <c r="EW284" s="41"/>
      <c r="EX284" s="41"/>
      <c r="EY284" s="41"/>
      <c r="EZ284" s="41"/>
      <c r="FA284" s="41"/>
      <c r="FB284" s="41"/>
      <c r="FC284" s="41"/>
      <c r="FD284" s="41"/>
      <c r="FE284" s="41"/>
      <c r="FF284" s="41"/>
      <c r="FG284" s="41"/>
      <c r="FH284" s="41"/>
      <c r="FI284" s="41"/>
      <c r="FJ284" s="41"/>
      <c r="FK284" s="41"/>
      <c r="FL284" s="41"/>
      <c r="FM284" s="41"/>
      <c r="FN284" s="41"/>
      <c r="FO284" s="41"/>
      <c r="FP284" s="41"/>
      <c r="FQ284" s="41"/>
      <c r="FR284" s="41"/>
      <c r="FS284" s="41"/>
      <c r="FT284" s="41"/>
      <c r="FU284" s="41"/>
      <c r="FV284" s="41"/>
      <c r="FW284" s="41"/>
      <c r="FX284" s="41"/>
      <c r="FY284" s="41"/>
      <c r="FZ284" s="41"/>
      <c r="GA284" s="41"/>
      <c r="GB284" s="41"/>
      <c r="GC284" s="41"/>
      <c r="GD284" s="41"/>
      <c r="GE284" s="41"/>
      <c r="GF284" s="41"/>
      <c r="GG284" s="41"/>
      <c r="GH284" s="41"/>
      <c r="GI284" s="41"/>
      <c r="GJ284" s="41"/>
      <c r="GK284" s="41"/>
      <c r="GL284" s="41"/>
      <c r="GM284" s="41"/>
      <c r="GN284" s="41"/>
      <c r="GO284" s="41"/>
      <c r="GP284" s="41"/>
      <c r="GQ284" s="41"/>
      <c r="GR284" s="41"/>
      <c r="GS284" s="41"/>
      <c r="GT284" s="41"/>
      <c r="GU284" s="41"/>
      <c r="GV284" s="41"/>
      <c r="GW284" s="41"/>
      <c r="GX284" s="41"/>
      <c r="GY284" s="41"/>
      <c r="GZ284" s="41"/>
      <c r="HA284" s="41"/>
      <c r="HB284" s="41"/>
      <c r="HC284" s="41"/>
      <c r="HD284" s="41"/>
      <c r="HE284" s="41"/>
      <c r="HF284" s="41"/>
      <c r="HG284" s="41"/>
      <c r="HH284" s="41"/>
      <c r="HI284" s="41"/>
      <c r="HJ284" s="41"/>
      <c r="HK284" s="41"/>
      <c r="HL284" s="41"/>
      <c r="HM284" s="41"/>
      <c r="HN284" s="41"/>
      <c r="HO284" s="41"/>
      <c r="HP284" s="41"/>
      <c r="HQ284" s="41"/>
      <c r="HR284" s="41"/>
      <c r="HS284" s="41"/>
      <c r="HT284" s="41"/>
      <c r="HU284" s="41"/>
      <c r="HV284" s="41"/>
      <c r="HW284" s="41"/>
      <c r="HX284" s="41"/>
      <c r="HY284" s="41"/>
      <c r="HZ284" s="41"/>
      <c r="IA284" s="41"/>
      <c r="IB284" s="41"/>
      <c r="IC284" s="41"/>
      <c r="ID284" s="41"/>
      <c r="IE284" s="41"/>
      <c r="IF284" s="41"/>
      <c r="IG284" s="41"/>
      <c r="IH284" s="41"/>
      <c r="II284" s="41"/>
      <c r="IJ284" s="41"/>
      <c r="IK284" s="41"/>
      <c r="IL284" s="41"/>
      <c r="IM284" s="41"/>
      <c r="IN284" s="41"/>
      <c r="IO284" s="41"/>
      <c r="IP284" s="41"/>
      <c r="IQ284" s="41"/>
      <c r="IR284" s="41"/>
      <c r="IS284" s="41"/>
      <c r="IT284" s="41"/>
      <c r="IU284" s="41"/>
      <c r="IV284" s="41"/>
      <c r="IW284" s="41"/>
      <c r="IX284" s="41"/>
      <c r="IY284" s="41"/>
      <c r="IZ284" s="41"/>
      <c r="JA284" s="41"/>
      <c r="JB284" s="41"/>
      <c r="JC284" s="41"/>
      <c r="JD284" s="41"/>
      <c r="JE284" s="41"/>
      <c r="JF284" s="41"/>
      <c r="JG284" s="41"/>
      <c r="JH284" s="41"/>
      <c r="JI284" s="41"/>
      <c r="JJ284" s="41"/>
      <c r="JK284" s="41"/>
      <c r="JL284" s="41"/>
      <c r="JM284" s="41"/>
      <c r="JN284" s="41"/>
      <c r="JO284" s="41"/>
      <c r="JP284" s="41"/>
      <c r="JQ284" s="41"/>
      <c r="JR284" s="41"/>
      <c r="JS284" s="41"/>
      <c r="JT284" s="41"/>
      <c r="JU284" s="41"/>
    </row>
    <row r="285" spans="20:281" x14ac:dyDescent="0.25">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c r="ED285" s="41"/>
      <c r="EE285" s="41"/>
      <c r="EF285" s="41"/>
      <c r="EG285" s="41"/>
      <c r="EH285" s="41"/>
      <c r="EI285" s="41"/>
      <c r="EJ285" s="41"/>
      <c r="EK285" s="41"/>
      <c r="EL285" s="41"/>
      <c r="EM285" s="41"/>
      <c r="EN285" s="41"/>
      <c r="EO285" s="41"/>
      <c r="EP285" s="41"/>
      <c r="EQ285" s="41"/>
      <c r="ER285" s="41"/>
      <c r="ES285" s="41"/>
      <c r="ET285" s="41"/>
      <c r="EU285" s="41"/>
      <c r="EV285" s="41"/>
      <c r="EW285" s="41"/>
      <c r="EX285" s="41"/>
      <c r="EY285" s="41"/>
      <c r="EZ285" s="41"/>
      <c r="FA285" s="41"/>
      <c r="FB285" s="41"/>
      <c r="FC285" s="41"/>
      <c r="FD285" s="41"/>
      <c r="FE285" s="41"/>
      <c r="FF285" s="41"/>
      <c r="FG285" s="41"/>
      <c r="FH285" s="41"/>
      <c r="FI285" s="41"/>
      <c r="FJ285" s="41"/>
      <c r="FK285" s="41"/>
      <c r="FL285" s="41"/>
      <c r="FM285" s="41"/>
      <c r="FN285" s="41"/>
      <c r="FO285" s="41"/>
      <c r="FP285" s="41"/>
      <c r="FQ285" s="41"/>
      <c r="FR285" s="41"/>
      <c r="FS285" s="41"/>
      <c r="FT285" s="41"/>
      <c r="FU285" s="41"/>
      <c r="FV285" s="41"/>
      <c r="FW285" s="41"/>
      <c r="FX285" s="41"/>
      <c r="FY285" s="41"/>
      <c r="FZ285" s="41"/>
      <c r="GA285" s="41"/>
      <c r="GB285" s="41"/>
      <c r="GC285" s="41"/>
      <c r="GD285" s="41"/>
      <c r="GE285" s="41"/>
      <c r="GF285" s="41"/>
      <c r="GG285" s="41"/>
      <c r="GH285" s="41"/>
      <c r="GI285" s="41"/>
      <c r="GJ285" s="41"/>
      <c r="GK285" s="41"/>
      <c r="GL285" s="41"/>
      <c r="GM285" s="41"/>
      <c r="GN285" s="41"/>
      <c r="GO285" s="41"/>
      <c r="GP285" s="41"/>
      <c r="GQ285" s="41"/>
      <c r="GR285" s="41"/>
      <c r="GS285" s="41"/>
      <c r="GT285" s="41"/>
      <c r="GU285" s="41"/>
      <c r="GV285" s="41"/>
      <c r="GW285" s="41"/>
      <c r="GX285" s="41"/>
      <c r="GY285" s="41"/>
      <c r="GZ285" s="41"/>
      <c r="HA285" s="41"/>
      <c r="HB285" s="41"/>
      <c r="HC285" s="41"/>
      <c r="HD285" s="41"/>
      <c r="HE285" s="41"/>
      <c r="HF285" s="41"/>
      <c r="HG285" s="41"/>
      <c r="HH285" s="41"/>
      <c r="HI285" s="41"/>
      <c r="HJ285" s="41"/>
      <c r="HK285" s="41"/>
      <c r="HL285" s="41"/>
      <c r="HM285" s="41"/>
      <c r="HN285" s="41"/>
      <c r="HO285" s="41"/>
      <c r="HP285" s="41"/>
      <c r="HQ285" s="41"/>
      <c r="HR285" s="41"/>
      <c r="HS285" s="41"/>
      <c r="HT285" s="41"/>
      <c r="HU285" s="41"/>
      <c r="HV285" s="41"/>
      <c r="HW285" s="41"/>
      <c r="HX285" s="41"/>
      <c r="HY285" s="41"/>
      <c r="HZ285" s="41"/>
      <c r="IA285" s="41"/>
      <c r="IB285" s="41"/>
      <c r="IC285" s="41"/>
      <c r="ID285" s="41"/>
      <c r="IE285" s="41"/>
      <c r="IF285" s="41"/>
      <c r="IG285" s="41"/>
      <c r="IH285" s="41"/>
      <c r="II285" s="41"/>
      <c r="IJ285" s="41"/>
      <c r="IK285" s="41"/>
      <c r="IL285" s="41"/>
      <c r="IM285" s="41"/>
      <c r="IN285" s="41"/>
      <c r="IO285" s="41"/>
      <c r="IP285" s="41"/>
      <c r="IQ285" s="41"/>
      <c r="IR285" s="41"/>
      <c r="IS285" s="41"/>
      <c r="IT285" s="41"/>
      <c r="IU285" s="41"/>
      <c r="IV285" s="41"/>
      <c r="IW285" s="41"/>
      <c r="IX285" s="41"/>
      <c r="IY285" s="41"/>
      <c r="IZ285" s="41"/>
      <c r="JA285" s="41"/>
      <c r="JB285" s="41"/>
      <c r="JC285" s="41"/>
      <c r="JD285" s="41"/>
      <c r="JE285" s="41"/>
      <c r="JF285" s="41"/>
      <c r="JG285" s="41"/>
      <c r="JH285" s="41"/>
      <c r="JI285" s="41"/>
      <c r="JJ285" s="41"/>
      <c r="JK285" s="41"/>
      <c r="JL285" s="41"/>
      <c r="JM285" s="41"/>
      <c r="JN285" s="41"/>
      <c r="JO285" s="41"/>
      <c r="JP285" s="41"/>
      <c r="JQ285" s="41"/>
      <c r="JR285" s="41"/>
      <c r="JS285" s="41"/>
      <c r="JT285" s="41"/>
      <c r="JU285" s="41"/>
    </row>
    <row r="286" spans="20:281" x14ac:dyDescent="0.25">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c r="EO286" s="41"/>
      <c r="EP286" s="41"/>
      <c r="EQ286" s="41"/>
      <c r="ER286" s="41"/>
      <c r="ES286" s="41"/>
      <c r="ET286" s="41"/>
      <c r="EU286" s="41"/>
      <c r="EV286" s="41"/>
      <c r="EW286" s="41"/>
      <c r="EX286" s="41"/>
      <c r="EY286" s="41"/>
      <c r="EZ286" s="41"/>
      <c r="FA286" s="41"/>
      <c r="FB286" s="41"/>
      <c r="FC286" s="41"/>
      <c r="FD286" s="41"/>
      <c r="FE286" s="41"/>
      <c r="FF286" s="41"/>
      <c r="FG286" s="41"/>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41"/>
      <c r="HE286" s="41"/>
      <c r="HF286" s="41"/>
      <c r="HG286" s="41"/>
      <c r="HH286" s="41"/>
      <c r="HI286" s="41"/>
      <c r="HJ286" s="41"/>
      <c r="HK286" s="41"/>
      <c r="HL286" s="41"/>
      <c r="HM286" s="41"/>
      <c r="HN286" s="41"/>
      <c r="HO286" s="41"/>
      <c r="HP286" s="41"/>
      <c r="HQ286" s="41"/>
      <c r="HR286" s="41"/>
      <c r="HS286" s="41"/>
      <c r="HT286" s="41"/>
      <c r="HU286" s="41"/>
      <c r="HV286" s="41"/>
      <c r="HW286" s="41"/>
      <c r="HX286" s="41"/>
      <c r="HY286" s="41"/>
      <c r="HZ286" s="41"/>
      <c r="IA286" s="41"/>
      <c r="IB286" s="41"/>
      <c r="IC286" s="41"/>
      <c r="ID286" s="41"/>
      <c r="IE286" s="41"/>
      <c r="IF286" s="41"/>
      <c r="IG286" s="41"/>
      <c r="IH286" s="41"/>
      <c r="II286" s="41"/>
      <c r="IJ286" s="41"/>
      <c r="IK286" s="41"/>
      <c r="IL286" s="41"/>
      <c r="IM286" s="41"/>
      <c r="IN286" s="41"/>
      <c r="IO286" s="41"/>
      <c r="IP286" s="41"/>
      <c r="IQ286" s="41"/>
      <c r="IR286" s="41"/>
      <c r="IS286" s="41"/>
      <c r="IT286" s="41"/>
      <c r="IU286" s="41"/>
      <c r="IV286" s="41"/>
      <c r="IW286" s="41"/>
      <c r="IX286" s="41"/>
      <c r="IY286" s="41"/>
      <c r="IZ286" s="41"/>
      <c r="JA286" s="41"/>
      <c r="JB286" s="41"/>
      <c r="JC286" s="41"/>
      <c r="JD286" s="41"/>
      <c r="JE286" s="41"/>
      <c r="JF286" s="41"/>
      <c r="JG286" s="41"/>
      <c r="JH286" s="41"/>
      <c r="JI286" s="41"/>
      <c r="JJ286" s="41"/>
      <c r="JK286" s="41"/>
      <c r="JL286" s="41"/>
      <c r="JM286" s="41"/>
      <c r="JN286" s="41"/>
      <c r="JO286" s="41"/>
      <c r="JP286" s="41"/>
      <c r="JQ286" s="41"/>
      <c r="JR286" s="41"/>
      <c r="JS286" s="41"/>
      <c r="JT286" s="41"/>
      <c r="JU286" s="41"/>
    </row>
    <row r="287" spans="20:281" x14ac:dyDescent="0.25">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c r="EO287" s="41"/>
      <c r="EP287" s="41"/>
      <c r="EQ287" s="41"/>
      <c r="ER287" s="41"/>
      <c r="ES287" s="41"/>
      <c r="ET287" s="41"/>
      <c r="EU287" s="41"/>
      <c r="EV287" s="41"/>
      <c r="EW287" s="41"/>
      <c r="EX287" s="41"/>
      <c r="EY287" s="41"/>
      <c r="EZ287" s="41"/>
      <c r="FA287" s="41"/>
      <c r="FB287" s="41"/>
      <c r="FC287" s="41"/>
      <c r="FD287" s="41"/>
      <c r="FE287" s="41"/>
      <c r="FF287" s="41"/>
      <c r="FG287" s="41"/>
      <c r="FH287" s="41"/>
      <c r="FI287" s="41"/>
      <c r="FJ287" s="41"/>
      <c r="FK287" s="41"/>
      <c r="FL287" s="41"/>
      <c r="FM287" s="41"/>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1"/>
      <c r="GS287" s="41"/>
      <c r="GT287" s="41"/>
      <c r="GU287" s="41"/>
      <c r="GV287" s="41"/>
      <c r="GW287" s="41"/>
      <c r="GX287" s="41"/>
      <c r="GY287" s="41"/>
      <c r="GZ287" s="41"/>
      <c r="HA287" s="41"/>
      <c r="HB287" s="41"/>
      <c r="HC287" s="41"/>
      <c r="HD287" s="41"/>
      <c r="HE287" s="41"/>
      <c r="HF287" s="41"/>
      <c r="HG287" s="41"/>
      <c r="HH287" s="41"/>
      <c r="HI287" s="41"/>
      <c r="HJ287" s="41"/>
      <c r="HK287" s="41"/>
      <c r="HL287" s="41"/>
      <c r="HM287" s="41"/>
      <c r="HN287" s="41"/>
      <c r="HO287" s="41"/>
      <c r="HP287" s="41"/>
      <c r="HQ287" s="41"/>
      <c r="HR287" s="41"/>
      <c r="HS287" s="41"/>
      <c r="HT287" s="41"/>
      <c r="HU287" s="41"/>
      <c r="HV287" s="41"/>
      <c r="HW287" s="41"/>
      <c r="HX287" s="41"/>
      <c r="HY287" s="41"/>
      <c r="HZ287" s="41"/>
      <c r="IA287" s="41"/>
      <c r="IB287" s="41"/>
      <c r="IC287" s="41"/>
      <c r="ID287" s="41"/>
      <c r="IE287" s="41"/>
      <c r="IF287" s="41"/>
      <c r="IG287" s="41"/>
      <c r="IH287" s="41"/>
      <c r="II287" s="41"/>
      <c r="IJ287" s="41"/>
      <c r="IK287" s="41"/>
      <c r="IL287" s="41"/>
      <c r="IM287" s="41"/>
      <c r="IN287" s="41"/>
      <c r="IO287" s="41"/>
      <c r="IP287" s="41"/>
      <c r="IQ287" s="41"/>
      <c r="IR287" s="41"/>
      <c r="IS287" s="41"/>
      <c r="IT287" s="41"/>
      <c r="IU287" s="41"/>
      <c r="IV287" s="41"/>
      <c r="IW287" s="41"/>
      <c r="IX287" s="41"/>
      <c r="IY287" s="41"/>
      <c r="IZ287" s="41"/>
      <c r="JA287" s="41"/>
      <c r="JB287" s="41"/>
      <c r="JC287" s="41"/>
      <c r="JD287" s="41"/>
      <c r="JE287" s="41"/>
      <c r="JF287" s="41"/>
      <c r="JG287" s="41"/>
      <c r="JH287" s="41"/>
      <c r="JI287" s="41"/>
      <c r="JJ287" s="41"/>
      <c r="JK287" s="41"/>
      <c r="JL287" s="41"/>
      <c r="JM287" s="41"/>
      <c r="JN287" s="41"/>
      <c r="JO287" s="41"/>
      <c r="JP287" s="41"/>
      <c r="JQ287" s="41"/>
      <c r="JR287" s="41"/>
      <c r="JS287" s="41"/>
      <c r="JT287" s="41"/>
      <c r="JU287" s="41"/>
    </row>
    <row r="288" spans="20:281" x14ac:dyDescent="0.25">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c r="EO288" s="41"/>
      <c r="EP288" s="41"/>
      <c r="EQ288" s="41"/>
      <c r="ER288" s="41"/>
      <c r="ES288" s="41"/>
      <c r="ET288" s="41"/>
      <c r="EU288" s="41"/>
      <c r="EV288" s="41"/>
      <c r="EW288" s="41"/>
      <c r="EX288" s="41"/>
      <c r="EY288" s="41"/>
      <c r="EZ288" s="41"/>
      <c r="FA288" s="41"/>
      <c r="FB288" s="41"/>
      <c r="FC288" s="41"/>
      <c r="FD288" s="41"/>
      <c r="FE288" s="41"/>
      <c r="FF288" s="41"/>
      <c r="FG288" s="41"/>
      <c r="FH288" s="41"/>
      <c r="FI288" s="41"/>
      <c r="FJ288" s="41"/>
      <c r="FK288" s="41"/>
      <c r="FL288" s="41"/>
      <c r="FM288" s="41"/>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1"/>
      <c r="GS288" s="41"/>
      <c r="GT288" s="41"/>
      <c r="GU288" s="41"/>
      <c r="GV288" s="41"/>
      <c r="GW288" s="41"/>
      <c r="GX288" s="41"/>
      <c r="GY288" s="41"/>
      <c r="GZ288" s="41"/>
      <c r="HA288" s="41"/>
      <c r="HB288" s="41"/>
      <c r="HC288" s="41"/>
      <c r="HD288" s="41"/>
      <c r="HE288" s="41"/>
      <c r="HF288" s="41"/>
      <c r="HG288" s="41"/>
      <c r="HH288" s="41"/>
      <c r="HI288" s="41"/>
      <c r="HJ288" s="41"/>
      <c r="HK288" s="41"/>
      <c r="HL288" s="41"/>
      <c r="HM288" s="41"/>
      <c r="HN288" s="41"/>
      <c r="HO288" s="41"/>
      <c r="HP288" s="41"/>
      <c r="HQ288" s="41"/>
      <c r="HR288" s="41"/>
      <c r="HS288" s="41"/>
      <c r="HT288" s="41"/>
      <c r="HU288" s="41"/>
      <c r="HV288" s="41"/>
      <c r="HW288" s="41"/>
      <c r="HX288" s="41"/>
      <c r="HY288" s="41"/>
      <c r="HZ288" s="41"/>
      <c r="IA288" s="41"/>
      <c r="IB288" s="41"/>
      <c r="IC288" s="41"/>
      <c r="ID288" s="41"/>
      <c r="IE288" s="41"/>
      <c r="IF288" s="41"/>
      <c r="IG288" s="41"/>
      <c r="IH288" s="41"/>
      <c r="II288" s="41"/>
      <c r="IJ288" s="41"/>
      <c r="IK288" s="41"/>
      <c r="IL288" s="41"/>
      <c r="IM288" s="41"/>
      <c r="IN288" s="41"/>
      <c r="IO288" s="41"/>
      <c r="IP288" s="41"/>
      <c r="IQ288" s="41"/>
      <c r="IR288" s="41"/>
      <c r="IS288" s="41"/>
      <c r="IT288" s="41"/>
      <c r="IU288" s="41"/>
      <c r="IV288" s="41"/>
      <c r="IW288" s="41"/>
      <c r="IX288" s="41"/>
      <c r="IY288" s="41"/>
      <c r="IZ288" s="41"/>
      <c r="JA288" s="41"/>
      <c r="JB288" s="41"/>
      <c r="JC288" s="41"/>
      <c r="JD288" s="41"/>
      <c r="JE288" s="41"/>
      <c r="JF288" s="41"/>
      <c r="JG288" s="41"/>
      <c r="JH288" s="41"/>
      <c r="JI288" s="41"/>
      <c r="JJ288" s="41"/>
      <c r="JK288" s="41"/>
      <c r="JL288" s="41"/>
      <c r="JM288" s="41"/>
      <c r="JN288" s="41"/>
      <c r="JO288" s="41"/>
      <c r="JP288" s="41"/>
      <c r="JQ288" s="41"/>
      <c r="JR288" s="41"/>
      <c r="JS288" s="41"/>
      <c r="JT288" s="41"/>
      <c r="JU288" s="41"/>
    </row>
    <row r="289" spans="20:281" x14ac:dyDescent="0.25">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c r="EL289" s="41"/>
      <c r="EM289" s="41"/>
      <c r="EN289" s="41"/>
      <c r="EO289" s="41"/>
      <c r="EP289" s="41"/>
      <c r="EQ289" s="41"/>
      <c r="ER289" s="41"/>
      <c r="ES289" s="41"/>
      <c r="ET289" s="41"/>
      <c r="EU289" s="41"/>
      <c r="EV289" s="41"/>
      <c r="EW289" s="41"/>
      <c r="EX289" s="41"/>
      <c r="EY289" s="41"/>
      <c r="EZ289" s="41"/>
      <c r="FA289" s="41"/>
      <c r="FB289" s="41"/>
      <c r="FC289" s="41"/>
      <c r="FD289" s="41"/>
      <c r="FE289" s="41"/>
      <c r="FF289" s="41"/>
      <c r="FG289" s="41"/>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41"/>
      <c r="HE289" s="41"/>
      <c r="HF289" s="41"/>
      <c r="HG289" s="41"/>
      <c r="HH289" s="41"/>
      <c r="HI289" s="41"/>
      <c r="HJ289" s="41"/>
      <c r="HK289" s="41"/>
      <c r="HL289" s="41"/>
      <c r="HM289" s="41"/>
      <c r="HN289" s="41"/>
      <c r="HO289" s="41"/>
      <c r="HP289" s="41"/>
      <c r="HQ289" s="41"/>
      <c r="HR289" s="41"/>
      <c r="HS289" s="41"/>
      <c r="HT289" s="41"/>
      <c r="HU289" s="41"/>
      <c r="HV289" s="41"/>
      <c r="HW289" s="41"/>
      <c r="HX289" s="41"/>
      <c r="HY289" s="41"/>
      <c r="HZ289" s="41"/>
      <c r="IA289" s="41"/>
      <c r="IB289" s="41"/>
      <c r="IC289" s="41"/>
      <c r="ID289" s="41"/>
      <c r="IE289" s="41"/>
      <c r="IF289" s="41"/>
      <c r="IG289" s="41"/>
      <c r="IH289" s="41"/>
      <c r="II289" s="41"/>
      <c r="IJ289" s="41"/>
      <c r="IK289" s="41"/>
      <c r="IL289" s="41"/>
      <c r="IM289" s="41"/>
      <c r="IN289" s="41"/>
      <c r="IO289" s="41"/>
      <c r="IP289" s="41"/>
      <c r="IQ289" s="41"/>
      <c r="IR289" s="41"/>
      <c r="IS289" s="41"/>
      <c r="IT289" s="41"/>
      <c r="IU289" s="41"/>
      <c r="IV289" s="41"/>
      <c r="IW289" s="41"/>
      <c r="IX289" s="41"/>
      <c r="IY289" s="41"/>
      <c r="IZ289" s="41"/>
      <c r="JA289" s="41"/>
      <c r="JB289" s="41"/>
      <c r="JC289" s="41"/>
      <c r="JD289" s="41"/>
      <c r="JE289" s="41"/>
      <c r="JF289" s="41"/>
      <c r="JG289" s="41"/>
      <c r="JH289" s="41"/>
      <c r="JI289" s="41"/>
      <c r="JJ289" s="41"/>
      <c r="JK289" s="41"/>
      <c r="JL289" s="41"/>
      <c r="JM289" s="41"/>
      <c r="JN289" s="41"/>
      <c r="JO289" s="41"/>
      <c r="JP289" s="41"/>
      <c r="JQ289" s="41"/>
      <c r="JR289" s="41"/>
      <c r="JS289" s="41"/>
      <c r="JT289" s="41"/>
      <c r="JU289" s="41"/>
    </row>
    <row r="290" spans="20:281" x14ac:dyDescent="0.25">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c r="EL290" s="41"/>
      <c r="EM290" s="41"/>
      <c r="EN290" s="41"/>
      <c r="EO290" s="41"/>
      <c r="EP290" s="41"/>
      <c r="EQ290" s="41"/>
      <c r="ER290" s="41"/>
      <c r="ES290" s="41"/>
      <c r="ET290" s="41"/>
      <c r="EU290" s="41"/>
      <c r="EV290" s="41"/>
      <c r="EW290" s="41"/>
      <c r="EX290" s="41"/>
      <c r="EY290" s="41"/>
      <c r="EZ290" s="41"/>
      <c r="FA290" s="41"/>
      <c r="FB290" s="41"/>
      <c r="FC290" s="41"/>
      <c r="FD290" s="41"/>
      <c r="FE290" s="41"/>
      <c r="FF290" s="41"/>
      <c r="FG290" s="41"/>
      <c r="FH290" s="41"/>
      <c r="FI290" s="41"/>
      <c r="FJ290" s="41"/>
      <c r="FK290" s="41"/>
      <c r="FL290" s="41"/>
      <c r="FM290" s="41"/>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1"/>
      <c r="GS290" s="41"/>
      <c r="GT290" s="41"/>
      <c r="GU290" s="41"/>
      <c r="GV290" s="41"/>
      <c r="GW290" s="41"/>
      <c r="GX290" s="41"/>
      <c r="GY290" s="41"/>
      <c r="GZ290" s="41"/>
      <c r="HA290" s="41"/>
      <c r="HB290" s="41"/>
      <c r="HC290" s="41"/>
      <c r="HD290" s="41"/>
      <c r="HE290" s="41"/>
      <c r="HF290" s="41"/>
      <c r="HG290" s="41"/>
      <c r="HH290" s="41"/>
      <c r="HI290" s="41"/>
      <c r="HJ290" s="41"/>
      <c r="HK290" s="41"/>
      <c r="HL290" s="41"/>
      <c r="HM290" s="41"/>
      <c r="HN290" s="41"/>
      <c r="HO290" s="41"/>
      <c r="HP290" s="41"/>
      <c r="HQ290" s="41"/>
      <c r="HR290" s="41"/>
      <c r="HS290" s="41"/>
      <c r="HT290" s="41"/>
      <c r="HU290" s="41"/>
      <c r="HV290" s="41"/>
      <c r="HW290" s="41"/>
      <c r="HX290" s="41"/>
      <c r="HY290" s="41"/>
      <c r="HZ290" s="41"/>
      <c r="IA290" s="41"/>
      <c r="IB290" s="41"/>
      <c r="IC290" s="41"/>
      <c r="ID290" s="41"/>
      <c r="IE290" s="41"/>
      <c r="IF290" s="41"/>
      <c r="IG290" s="41"/>
      <c r="IH290" s="41"/>
      <c r="II290" s="41"/>
      <c r="IJ290" s="41"/>
      <c r="IK290" s="41"/>
      <c r="IL290" s="41"/>
      <c r="IM290" s="41"/>
      <c r="IN290" s="41"/>
      <c r="IO290" s="41"/>
      <c r="IP290" s="41"/>
      <c r="IQ290" s="41"/>
      <c r="IR290" s="41"/>
      <c r="IS290" s="41"/>
      <c r="IT290" s="41"/>
      <c r="IU290" s="41"/>
      <c r="IV290" s="41"/>
      <c r="IW290" s="41"/>
      <c r="IX290" s="41"/>
      <c r="IY290" s="41"/>
      <c r="IZ290" s="41"/>
      <c r="JA290" s="41"/>
      <c r="JB290" s="41"/>
      <c r="JC290" s="41"/>
      <c r="JD290" s="41"/>
      <c r="JE290" s="41"/>
      <c r="JF290" s="41"/>
      <c r="JG290" s="41"/>
      <c r="JH290" s="41"/>
      <c r="JI290" s="41"/>
      <c r="JJ290" s="41"/>
      <c r="JK290" s="41"/>
      <c r="JL290" s="41"/>
      <c r="JM290" s="41"/>
      <c r="JN290" s="41"/>
      <c r="JO290" s="41"/>
      <c r="JP290" s="41"/>
      <c r="JQ290" s="41"/>
      <c r="JR290" s="41"/>
      <c r="JS290" s="41"/>
      <c r="JT290" s="41"/>
      <c r="JU290" s="41"/>
    </row>
    <row r="291" spans="20:281" x14ac:dyDescent="0.25">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1"/>
      <c r="ET291" s="41"/>
      <c r="EU291" s="41"/>
      <c r="EV291" s="41"/>
      <c r="EW291" s="41"/>
      <c r="EX291" s="41"/>
      <c r="EY291" s="41"/>
      <c r="EZ291" s="41"/>
      <c r="FA291" s="41"/>
      <c r="FB291" s="41"/>
      <c r="FC291" s="41"/>
      <c r="FD291" s="41"/>
      <c r="FE291" s="41"/>
      <c r="FF291" s="41"/>
      <c r="FG291" s="41"/>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41"/>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c r="IO291" s="41"/>
      <c r="IP291" s="41"/>
      <c r="IQ291" s="41"/>
      <c r="IR291" s="41"/>
      <c r="IS291" s="41"/>
      <c r="IT291" s="41"/>
      <c r="IU291" s="41"/>
      <c r="IV291" s="41"/>
      <c r="IW291" s="41"/>
      <c r="IX291" s="41"/>
      <c r="IY291" s="41"/>
      <c r="IZ291" s="41"/>
      <c r="JA291" s="41"/>
      <c r="JB291" s="41"/>
      <c r="JC291" s="41"/>
      <c r="JD291" s="41"/>
      <c r="JE291" s="41"/>
      <c r="JF291" s="41"/>
      <c r="JG291" s="41"/>
      <c r="JH291" s="41"/>
      <c r="JI291" s="41"/>
      <c r="JJ291" s="41"/>
      <c r="JK291" s="41"/>
      <c r="JL291" s="41"/>
      <c r="JM291" s="41"/>
      <c r="JN291" s="41"/>
      <c r="JO291" s="41"/>
      <c r="JP291" s="41"/>
      <c r="JQ291" s="41"/>
      <c r="JR291" s="41"/>
      <c r="JS291" s="41"/>
      <c r="JT291" s="41"/>
      <c r="JU291" s="41"/>
    </row>
    <row r="292" spans="20:281" x14ac:dyDescent="0.25">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1"/>
      <c r="ET292" s="41"/>
      <c r="EU292" s="41"/>
      <c r="EV292" s="41"/>
      <c r="EW292" s="41"/>
      <c r="EX292" s="41"/>
      <c r="EY292" s="41"/>
      <c r="EZ292" s="41"/>
      <c r="FA292" s="41"/>
      <c r="FB292" s="41"/>
      <c r="FC292" s="41"/>
      <c r="FD292" s="41"/>
      <c r="FE292" s="41"/>
      <c r="FF292" s="41"/>
      <c r="FG292" s="41"/>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41"/>
      <c r="HE292" s="41"/>
      <c r="HF292" s="41"/>
      <c r="HG292" s="41"/>
      <c r="HH292" s="41"/>
      <c r="HI292" s="41"/>
      <c r="HJ292" s="41"/>
      <c r="HK292" s="41"/>
      <c r="HL292" s="41"/>
      <c r="HM292" s="41"/>
      <c r="HN292" s="41"/>
      <c r="HO292" s="41"/>
      <c r="HP292" s="41"/>
      <c r="HQ292" s="41"/>
      <c r="HR292" s="41"/>
      <c r="HS292" s="41"/>
      <c r="HT292" s="41"/>
      <c r="HU292" s="41"/>
      <c r="HV292" s="41"/>
      <c r="HW292" s="41"/>
      <c r="HX292" s="41"/>
      <c r="HY292" s="41"/>
      <c r="HZ292" s="41"/>
      <c r="IA292" s="41"/>
      <c r="IB292" s="41"/>
      <c r="IC292" s="41"/>
      <c r="ID292" s="41"/>
      <c r="IE292" s="41"/>
      <c r="IF292" s="41"/>
      <c r="IG292" s="41"/>
      <c r="IH292" s="41"/>
      <c r="II292" s="41"/>
      <c r="IJ292" s="41"/>
      <c r="IK292" s="41"/>
      <c r="IL292" s="41"/>
      <c r="IM292" s="41"/>
      <c r="IN292" s="41"/>
      <c r="IO292" s="41"/>
      <c r="IP292" s="41"/>
      <c r="IQ292" s="41"/>
      <c r="IR292" s="41"/>
      <c r="IS292" s="41"/>
      <c r="IT292" s="41"/>
      <c r="IU292" s="41"/>
      <c r="IV292" s="41"/>
      <c r="IW292" s="41"/>
      <c r="IX292" s="41"/>
      <c r="IY292" s="41"/>
      <c r="IZ292" s="41"/>
      <c r="JA292" s="41"/>
      <c r="JB292" s="41"/>
      <c r="JC292" s="41"/>
      <c r="JD292" s="41"/>
      <c r="JE292" s="41"/>
      <c r="JF292" s="41"/>
      <c r="JG292" s="41"/>
      <c r="JH292" s="41"/>
      <c r="JI292" s="41"/>
      <c r="JJ292" s="41"/>
      <c r="JK292" s="41"/>
      <c r="JL292" s="41"/>
      <c r="JM292" s="41"/>
      <c r="JN292" s="41"/>
      <c r="JO292" s="41"/>
      <c r="JP292" s="41"/>
      <c r="JQ292" s="41"/>
      <c r="JR292" s="41"/>
      <c r="JS292" s="41"/>
      <c r="JT292" s="41"/>
      <c r="JU292" s="41"/>
    </row>
    <row r="293" spans="20:281" x14ac:dyDescent="0.25">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41"/>
      <c r="HE293" s="41"/>
      <c r="HF293" s="41"/>
      <c r="HG293" s="41"/>
      <c r="HH293" s="41"/>
      <c r="HI293" s="41"/>
      <c r="HJ293" s="41"/>
      <c r="HK293" s="41"/>
      <c r="HL293" s="41"/>
      <c r="HM293" s="41"/>
      <c r="HN293" s="41"/>
      <c r="HO293" s="41"/>
      <c r="HP293" s="41"/>
      <c r="HQ293" s="41"/>
      <c r="HR293" s="41"/>
      <c r="HS293" s="41"/>
      <c r="HT293" s="41"/>
      <c r="HU293" s="41"/>
      <c r="HV293" s="41"/>
      <c r="HW293" s="41"/>
      <c r="HX293" s="41"/>
      <c r="HY293" s="41"/>
      <c r="HZ293" s="41"/>
      <c r="IA293" s="41"/>
      <c r="IB293" s="41"/>
      <c r="IC293" s="41"/>
      <c r="ID293" s="41"/>
      <c r="IE293" s="41"/>
      <c r="IF293" s="41"/>
      <c r="IG293" s="41"/>
      <c r="IH293" s="41"/>
      <c r="II293" s="41"/>
      <c r="IJ293" s="41"/>
      <c r="IK293" s="41"/>
      <c r="IL293" s="41"/>
      <c r="IM293" s="41"/>
      <c r="IN293" s="41"/>
      <c r="IO293" s="41"/>
      <c r="IP293" s="41"/>
      <c r="IQ293" s="41"/>
      <c r="IR293" s="41"/>
      <c r="IS293" s="41"/>
      <c r="IT293" s="41"/>
      <c r="IU293" s="41"/>
      <c r="IV293" s="41"/>
      <c r="IW293" s="41"/>
      <c r="IX293" s="41"/>
      <c r="IY293" s="41"/>
      <c r="IZ293" s="41"/>
      <c r="JA293" s="41"/>
      <c r="JB293" s="41"/>
      <c r="JC293" s="41"/>
      <c r="JD293" s="41"/>
      <c r="JE293" s="41"/>
      <c r="JF293" s="41"/>
      <c r="JG293" s="41"/>
      <c r="JH293" s="41"/>
      <c r="JI293" s="41"/>
      <c r="JJ293" s="41"/>
      <c r="JK293" s="41"/>
      <c r="JL293" s="41"/>
      <c r="JM293" s="41"/>
      <c r="JN293" s="41"/>
      <c r="JO293" s="41"/>
      <c r="JP293" s="41"/>
      <c r="JQ293" s="41"/>
      <c r="JR293" s="41"/>
      <c r="JS293" s="41"/>
      <c r="JT293" s="41"/>
      <c r="JU293" s="41"/>
    </row>
    <row r="294" spans="20:281" x14ac:dyDescent="0.25">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c r="EL294" s="41"/>
      <c r="EM294" s="41"/>
      <c r="EN294" s="41"/>
      <c r="EO294" s="41"/>
      <c r="EP294" s="41"/>
      <c r="EQ294" s="41"/>
      <c r="ER294" s="41"/>
      <c r="ES294" s="41"/>
      <c r="ET294" s="41"/>
      <c r="EU294" s="41"/>
      <c r="EV294" s="41"/>
      <c r="EW294" s="41"/>
      <c r="EX294" s="41"/>
      <c r="EY294" s="41"/>
      <c r="EZ294" s="41"/>
      <c r="FA294" s="41"/>
      <c r="FB294" s="41"/>
      <c r="FC294" s="41"/>
      <c r="FD294" s="41"/>
      <c r="FE294" s="41"/>
      <c r="FF294" s="41"/>
      <c r="FG294" s="41"/>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41"/>
      <c r="HE294" s="41"/>
      <c r="HF294" s="41"/>
      <c r="HG294" s="41"/>
      <c r="HH294" s="41"/>
      <c r="HI294" s="41"/>
      <c r="HJ294" s="41"/>
      <c r="HK294" s="41"/>
      <c r="HL294" s="41"/>
      <c r="HM294" s="41"/>
      <c r="HN294" s="41"/>
      <c r="HO294" s="41"/>
      <c r="HP294" s="41"/>
      <c r="HQ294" s="41"/>
      <c r="HR294" s="41"/>
      <c r="HS294" s="41"/>
      <c r="HT294" s="41"/>
      <c r="HU294" s="41"/>
      <c r="HV294" s="41"/>
      <c r="HW294" s="41"/>
      <c r="HX294" s="41"/>
      <c r="HY294" s="41"/>
      <c r="HZ294" s="41"/>
      <c r="IA294" s="41"/>
      <c r="IB294" s="41"/>
      <c r="IC294" s="41"/>
      <c r="ID294" s="41"/>
      <c r="IE294" s="41"/>
      <c r="IF294" s="41"/>
      <c r="IG294" s="41"/>
      <c r="IH294" s="41"/>
      <c r="II294" s="41"/>
      <c r="IJ294" s="41"/>
      <c r="IK294" s="41"/>
      <c r="IL294" s="41"/>
      <c r="IM294" s="41"/>
      <c r="IN294" s="41"/>
      <c r="IO294" s="41"/>
      <c r="IP294" s="41"/>
      <c r="IQ294" s="41"/>
      <c r="IR294" s="41"/>
      <c r="IS294" s="41"/>
      <c r="IT294" s="41"/>
      <c r="IU294" s="41"/>
      <c r="IV294" s="41"/>
      <c r="IW294" s="41"/>
      <c r="IX294" s="41"/>
      <c r="IY294" s="41"/>
      <c r="IZ294" s="41"/>
      <c r="JA294" s="41"/>
      <c r="JB294" s="41"/>
      <c r="JC294" s="41"/>
      <c r="JD294" s="41"/>
      <c r="JE294" s="41"/>
      <c r="JF294" s="41"/>
      <c r="JG294" s="41"/>
      <c r="JH294" s="41"/>
      <c r="JI294" s="41"/>
      <c r="JJ294" s="41"/>
      <c r="JK294" s="41"/>
      <c r="JL294" s="41"/>
      <c r="JM294" s="41"/>
      <c r="JN294" s="41"/>
      <c r="JO294" s="41"/>
      <c r="JP294" s="41"/>
      <c r="JQ294" s="41"/>
      <c r="JR294" s="41"/>
      <c r="JS294" s="41"/>
      <c r="JT294" s="41"/>
      <c r="JU294" s="41"/>
    </row>
    <row r="295" spans="20:281" x14ac:dyDescent="0.25">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1"/>
      <c r="ET295" s="41"/>
      <c r="EU295" s="41"/>
      <c r="EV295" s="41"/>
      <c r="EW295" s="41"/>
      <c r="EX295" s="41"/>
      <c r="EY295" s="41"/>
      <c r="EZ295" s="41"/>
      <c r="FA295" s="41"/>
      <c r="FB295" s="41"/>
      <c r="FC295" s="41"/>
      <c r="FD295" s="41"/>
      <c r="FE295" s="41"/>
      <c r="FF295" s="41"/>
      <c r="FG295" s="41"/>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41"/>
      <c r="HE295" s="41"/>
      <c r="HF295" s="41"/>
      <c r="HG295" s="41"/>
      <c r="HH295" s="41"/>
      <c r="HI295" s="41"/>
      <c r="HJ295" s="41"/>
      <c r="HK295" s="41"/>
      <c r="HL295" s="41"/>
      <c r="HM295" s="41"/>
      <c r="HN295" s="41"/>
      <c r="HO295" s="41"/>
      <c r="HP295" s="41"/>
      <c r="HQ295" s="41"/>
      <c r="HR295" s="41"/>
      <c r="HS295" s="41"/>
      <c r="HT295" s="41"/>
      <c r="HU295" s="41"/>
      <c r="HV295" s="41"/>
      <c r="HW295" s="41"/>
      <c r="HX295" s="41"/>
      <c r="HY295" s="41"/>
      <c r="HZ295" s="41"/>
      <c r="IA295" s="41"/>
      <c r="IB295" s="41"/>
      <c r="IC295" s="41"/>
      <c r="ID295" s="41"/>
      <c r="IE295" s="41"/>
      <c r="IF295" s="41"/>
      <c r="IG295" s="41"/>
      <c r="IH295" s="41"/>
      <c r="II295" s="41"/>
      <c r="IJ295" s="41"/>
      <c r="IK295" s="41"/>
      <c r="IL295" s="41"/>
      <c r="IM295" s="41"/>
      <c r="IN295" s="41"/>
      <c r="IO295" s="41"/>
      <c r="IP295" s="41"/>
      <c r="IQ295" s="41"/>
      <c r="IR295" s="41"/>
      <c r="IS295" s="41"/>
      <c r="IT295" s="41"/>
      <c r="IU295" s="41"/>
      <c r="IV295" s="41"/>
      <c r="IW295" s="41"/>
      <c r="IX295" s="41"/>
      <c r="IY295" s="41"/>
      <c r="IZ295" s="41"/>
      <c r="JA295" s="41"/>
      <c r="JB295" s="41"/>
      <c r="JC295" s="41"/>
      <c r="JD295" s="41"/>
      <c r="JE295" s="41"/>
      <c r="JF295" s="41"/>
      <c r="JG295" s="41"/>
      <c r="JH295" s="41"/>
      <c r="JI295" s="41"/>
      <c r="JJ295" s="41"/>
      <c r="JK295" s="41"/>
      <c r="JL295" s="41"/>
      <c r="JM295" s="41"/>
      <c r="JN295" s="41"/>
      <c r="JO295" s="41"/>
      <c r="JP295" s="41"/>
      <c r="JQ295" s="41"/>
      <c r="JR295" s="41"/>
      <c r="JS295" s="41"/>
      <c r="JT295" s="41"/>
      <c r="JU295" s="41"/>
    </row>
    <row r="296" spans="20:281" x14ac:dyDescent="0.25">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c r="EL296" s="41"/>
      <c r="EM296" s="41"/>
      <c r="EN296" s="41"/>
      <c r="EO296" s="41"/>
      <c r="EP296" s="41"/>
      <c r="EQ296" s="41"/>
      <c r="ER296" s="41"/>
      <c r="ES296" s="41"/>
      <c r="ET296" s="41"/>
      <c r="EU296" s="41"/>
      <c r="EV296" s="41"/>
      <c r="EW296" s="41"/>
      <c r="EX296" s="41"/>
      <c r="EY296" s="41"/>
      <c r="EZ296" s="41"/>
      <c r="FA296" s="41"/>
      <c r="FB296" s="41"/>
      <c r="FC296" s="41"/>
      <c r="FD296" s="41"/>
      <c r="FE296" s="41"/>
      <c r="FF296" s="41"/>
      <c r="FG296" s="41"/>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41"/>
      <c r="HE296" s="41"/>
      <c r="HF296" s="41"/>
      <c r="HG296" s="41"/>
      <c r="HH296" s="41"/>
      <c r="HI296" s="41"/>
      <c r="HJ296" s="41"/>
      <c r="HK296" s="41"/>
      <c r="HL296" s="41"/>
      <c r="HM296" s="41"/>
      <c r="HN296" s="41"/>
      <c r="HO296" s="41"/>
      <c r="HP296" s="41"/>
      <c r="HQ296" s="41"/>
      <c r="HR296" s="41"/>
      <c r="HS296" s="41"/>
      <c r="HT296" s="41"/>
      <c r="HU296" s="41"/>
      <c r="HV296" s="41"/>
      <c r="HW296" s="41"/>
      <c r="HX296" s="41"/>
      <c r="HY296" s="41"/>
      <c r="HZ296" s="41"/>
      <c r="IA296" s="41"/>
      <c r="IB296" s="41"/>
      <c r="IC296" s="41"/>
      <c r="ID296" s="41"/>
      <c r="IE296" s="41"/>
      <c r="IF296" s="41"/>
      <c r="IG296" s="41"/>
      <c r="IH296" s="41"/>
      <c r="II296" s="41"/>
      <c r="IJ296" s="41"/>
      <c r="IK296" s="41"/>
      <c r="IL296" s="41"/>
      <c r="IM296" s="41"/>
      <c r="IN296" s="41"/>
      <c r="IO296" s="41"/>
      <c r="IP296" s="41"/>
      <c r="IQ296" s="41"/>
      <c r="IR296" s="41"/>
      <c r="IS296" s="41"/>
      <c r="IT296" s="41"/>
      <c r="IU296" s="41"/>
      <c r="IV296" s="41"/>
      <c r="IW296" s="41"/>
      <c r="IX296" s="41"/>
      <c r="IY296" s="41"/>
      <c r="IZ296" s="41"/>
      <c r="JA296" s="41"/>
      <c r="JB296" s="41"/>
      <c r="JC296" s="41"/>
      <c r="JD296" s="41"/>
      <c r="JE296" s="41"/>
      <c r="JF296" s="41"/>
      <c r="JG296" s="41"/>
      <c r="JH296" s="41"/>
      <c r="JI296" s="41"/>
      <c r="JJ296" s="41"/>
      <c r="JK296" s="41"/>
      <c r="JL296" s="41"/>
      <c r="JM296" s="41"/>
      <c r="JN296" s="41"/>
      <c r="JO296" s="41"/>
      <c r="JP296" s="41"/>
      <c r="JQ296" s="41"/>
      <c r="JR296" s="41"/>
      <c r="JS296" s="41"/>
      <c r="JT296" s="41"/>
      <c r="JU296" s="41"/>
    </row>
    <row r="297" spans="20:281" x14ac:dyDescent="0.25">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c r="EL297" s="41"/>
      <c r="EM297" s="41"/>
      <c r="EN297" s="41"/>
      <c r="EO297" s="41"/>
      <c r="EP297" s="41"/>
      <c r="EQ297" s="41"/>
      <c r="ER297" s="41"/>
      <c r="ES297" s="41"/>
      <c r="ET297" s="41"/>
      <c r="EU297" s="41"/>
      <c r="EV297" s="41"/>
      <c r="EW297" s="41"/>
      <c r="EX297" s="41"/>
      <c r="EY297" s="41"/>
      <c r="EZ297" s="41"/>
      <c r="FA297" s="41"/>
      <c r="FB297" s="41"/>
      <c r="FC297" s="41"/>
      <c r="FD297" s="41"/>
      <c r="FE297" s="41"/>
      <c r="FF297" s="41"/>
      <c r="FG297" s="41"/>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41"/>
      <c r="HE297" s="41"/>
      <c r="HF297" s="41"/>
      <c r="HG297" s="41"/>
      <c r="HH297" s="41"/>
      <c r="HI297" s="41"/>
      <c r="HJ297" s="41"/>
      <c r="HK297" s="41"/>
      <c r="HL297" s="41"/>
      <c r="HM297" s="41"/>
      <c r="HN297" s="41"/>
      <c r="HO297" s="41"/>
      <c r="HP297" s="41"/>
      <c r="HQ297" s="41"/>
      <c r="HR297" s="41"/>
      <c r="HS297" s="41"/>
      <c r="HT297" s="41"/>
      <c r="HU297" s="41"/>
      <c r="HV297" s="41"/>
      <c r="HW297" s="41"/>
      <c r="HX297" s="41"/>
      <c r="HY297" s="41"/>
      <c r="HZ297" s="41"/>
      <c r="IA297" s="41"/>
      <c r="IB297" s="41"/>
      <c r="IC297" s="41"/>
      <c r="ID297" s="41"/>
      <c r="IE297" s="41"/>
      <c r="IF297" s="41"/>
      <c r="IG297" s="41"/>
      <c r="IH297" s="41"/>
      <c r="II297" s="41"/>
      <c r="IJ297" s="41"/>
      <c r="IK297" s="41"/>
      <c r="IL297" s="41"/>
      <c r="IM297" s="41"/>
      <c r="IN297" s="41"/>
      <c r="IO297" s="41"/>
      <c r="IP297" s="41"/>
      <c r="IQ297" s="41"/>
      <c r="IR297" s="41"/>
      <c r="IS297" s="41"/>
      <c r="IT297" s="41"/>
      <c r="IU297" s="41"/>
      <c r="IV297" s="41"/>
      <c r="IW297" s="41"/>
      <c r="IX297" s="41"/>
      <c r="IY297" s="41"/>
      <c r="IZ297" s="41"/>
      <c r="JA297" s="41"/>
      <c r="JB297" s="41"/>
      <c r="JC297" s="41"/>
      <c r="JD297" s="41"/>
      <c r="JE297" s="41"/>
      <c r="JF297" s="41"/>
      <c r="JG297" s="41"/>
      <c r="JH297" s="41"/>
      <c r="JI297" s="41"/>
      <c r="JJ297" s="41"/>
      <c r="JK297" s="41"/>
      <c r="JL297" s="41"/>
      <c r="JM297" s="41"/>
      <c r="JN297" s="41"/>
      <c r="JO297" s="41"/>
      <c r="JP297" s="41"/>
      <c r="JQ297" s="41"/>
      <c r="JR297" s="41"/>
      <c r="JS297" s="41"/>
      <c r="JT297" s="41"/>
      <c r="JU297" s="41"/>
    </row>
    <row r="298" spans="20:281" x14ac:dyDescent="0.25">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c r="FF298" s="41"/>
      <c r="FG298" s="41"/>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41"/>
      <c r="HE298" s="41"/>
      <c r="HF298" s="41"/>
      <c r="HG298" s="41"/>
      <c r="HH298" s="41"/>
      <c r="HI298" s="41"/>
      <c r="HJ298" s="41"/>
      <c r="HK298" s="41"/>
      <c r="HL298" s="41"/>
      <c r="HM298" s="41"/>
      <c r="HN298" s="41"/>
      <c r="HO298" s="41"/>
      <c r="HP298" s="41"/>
      <c r="HQ298" s="41"/>
      <c r="HR298" s="41"/>
      <c r="HS298" s="41"/>
      <c r="HT298" s="41"/>
      <c r="HU298" s="41"/>
      <c r="HV298" s="41"/>
      <c r="HW298" s="41"/>
      <c r="HX298" s="41"/>
      <c r="HY298" s="41"/>
      <c r="HZ298" s="41"/>
      <c r="IA298" s="41"/>
      <c r="IB298" s="41"/>
      <c r="IC298" s="41"/>
      <c r="ID298" s="41"/>
      <c r="IE298" s="41"/>
      <c r="IF298" s="41"/>
      <c r="IG298" s="41"/>
      <c r="IH298" s="41"/>
      <c r="II298" s="41"/>
      <c r="IJ298" s="41"/>
      <c r="IK298" s="41"/>
      <c r="IL298" s="41"/>
      <c r="IM298" s="41"/>
      <c r="IN298" s="41"/>
      <c r="IO298" s="41"/>
      <c r="IP298" s="41"/>
      <c r="IQ298" s="41"/>
      <c r="IR298" s="41"/>
      <c r="IS298" s="41"/>
      <c r="IT298" s="41"/>
      <c r="IU298" s="41"/>
      <c r="IV298" s="41"/>
      <c r="IW298" s="41"/>
      <c r="IX298" s="41"/>
      <c r="IY298" s="41"/>
      <c r="IZ298" s="41"/>
      <c r="JA298" s="41"/>
      <c r="JB298" s="41"/>
      <c r="JC298" s="41"/>
      <c r="JD298" s="41"/>
      <c r="JE298" s="41"/>
      <c r="JF298" s="41"/>
      <c r="JG298" s="41"/>
      <c r="JH298" s="41"/>
      <c r="JI298" s="41"/>
      <c r="JJ298" s="41"/>
      <c r="JK298" s="41"/>
      <c r="JL298" s="41"/>
      <c r="JM298" s="41"/>
      <c r="JN298" s="41"/>
      <c r="JO298" s="41"/>
      <c r="JP298" s="41"/>
      <c r="JQ298" s="41"/>
      <c r="JR298" s="41"/>
      <c r="JS298" s="41"/>
      <c r="JT298" s="41"/>
      <c r="JU298" s="41"/>
    </row>
    <row r="299" spans="20:281" x14ac:dyDescent="0.25">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c r="EV299" s="41"/>
      <c r="EW299" s="41"/>
      <c r="EX299" s="41"/>
      <c r="EY299" s="41"/>
      <c r="EZ299" s="41"/>
      <c r="FA299" s="41"/>
      <c r="FB299" s="41"/>
      <c r="FC299" s="41"/>
      <c r="FD299" s="41"/>
      <c r="FE299" s="41"/>
      <c r="FF299" s="41"/>
      <c r="FG299" s="41"/>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41"/>
      <c r="HE299" s="41"/>
      <c r="HF299" s="41"/>
      <c r="HG299" s="41"/>
      <c r="HH299" s="41"/>
      <c r="HI299" s="41"/>
      <c r="HJ299" s="41"/>
      <c r="HK299" s="41"/>
      <c r="HL299" s="41"/>
      <c r="HM299" s="41"/>
      <c r="HN299" s="41"/>
      <c r="HO299" s="41"/>
      <c r="HP299" s="41"/>
      <c r="HQ299" s="41"/>
      <c r="HR299" s="41"/>
      <c r="HS299" s="41"/>
      <c r="HT299" s="41"/>
      <c r="HU299" s="41"/>
      <c r="HV299" s="41"/>
      <c r="HW299" s="41"/>
      <c r="HX299" s="41"/>
      <c r="HY299" s="41"/>
      <c r="HZ299" s="41"/>
      <c r="IA299" s="41"/>
      <c r="IB299" s="41"/>
      <c r="IC299" s="41"/>
      <c r="ID299" s="41"/>
      <c r="IE299" s="41"/>
      <c r="IF299" s="41"/>
      <c r="IG299" s="41"/>
      <c r="IH299" s="41"/>
      <c r="II299" s="41"/>
      <c r="IJ299" s="41"/>
      <c r="IK299" s="41"/>
      <c r="IL299" s="41"/>
      <c r="IM299" s="41"/>
      <c r="IN299" s="41"/>
      <c r="IO299" s="41"/>
      <c r="IP299" s="41"/>
      <c r="IQ299" s="41"/>
      <c r="IR299" s="41"/>
      <c r="IS299" s="41"/>
      <c r="IT299" s="41"/>
      <c r="IU299" s="41"/>
      <c r="IV299" s="41"/>
      <c r="IW299" s="41"/>
      <c r="IX299" s="41"/>
      <c r="IY299" s="41"/>
      <c r="IZ299" s="41"/>
      <c r="JA299" s="41"/>
      <c r="JB299" s="41"/>
      <c r="JC299" s="41"/>
      <c r="JD299" s="41"/>
      <c r="JE299" s="41"/>
      <c r="JF299" s="41"/>
      <c r="JG299" s="41"/>
      <c r="JH299" s="41"/>
      <c r="JI299" s="41"/>
      <c r="JJ299" s="41"/>
      <c r="JK299" s="41"/>
      <c r="JL299" s="41"/>
      <c r="JM299" s="41"/>
      <c r="JN299" s="41"/>
      <c r="JO299" s="41"/>
      <c r="JP299" s="41"/>
      <c r="JQ299" s="41"/>
      <c r="JR299" s="41"/>
      <c r="JS299" s="41"/>
      <c r="JT299" s="41"/>
      <c r="JU299" s="41"/>
    </row>
    <row r="300" spans="20:281" x14ac:dyDescent="0.25">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c r="EV300" s="41"/>
      <c r="EW300" s="41"/>
      <c r="EX300" s="41"/>
      <c r="EY300" s="41"/>
      <c r="EZ300" s="41"/>
      <c r="FA300" s="41"/>
      <c r="FB300" s="41"/>
      <c r="FC300" s="41"/>
      <c r="FD300" s="41"/>
      <c r="FE300" s="41"/>
      <c r="FF300" s="41"/>
      <c r="FG300" s="41"/>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41"/>
      <c r="HE300" s="41"/>
      <c r="HF300" s="41"/>
      <c r="HG300" s="41"/>
      <c r="HH300" s="41"/>
      <c r="HI300" s="41"/>
      <c r="HJ300" s="41"/>
      <c r="HK300" s="41"/>
      <c r="HL300" s="41"/>
      <c r="HM300" s="41"/>
      <c r="HN300" s="41"/>
      <c r="HO300" s="41"/>
      <c r="HP300" s="41"/>
      <c r="HQ300" s="41"/>
      <c r="HR300" s="41"/>
      <c r="HS300" s="41"/>
      <c r="HT300" s="41"/>
      <c r="HU300" s="41"/>
      <c r="HV300" s="41"/>
      <c r="HW300" s="41"/>
      <c r="HX300" s="41"/>
      <c r="HY300" s="41"/>
      <c r="HZ300" s="41"/>
      <c r="IA300" s="41"/>
      <c r="IB300" s="41"/>
      <c r="IC300" s="41"/>
      <c r="ID300" s="41"/>
      <c r="IE300" s="41"/>
      <c r="IF300" s="41"/>
      <c r="IG300" s="41"/>
      <c r="IH300" s="41"/>
      <c r="II300" s="41"/>
      <c r="IJ300" s="41"/>
      <c r="IK300" s="41"/>
      <c r="IL300" s="41"/>
      <c r="IM300" s="41"/>
      <c r="IN300" s="41"/>
      <c r="IO300" s="41"/>
      <c r="IP300" s="41"/>
      <c r="IQ300" s="41"/>
      <c r="IR300" s="41"/>
      <c r="IS300" s="41"/>
      <c r="IT300" s="41"/>
      <c r="IU300" s="41"/>
      <c r="IV300" s="41"/>
      <c r="IW300" s="41"/>
      <c r="IX300" s="41"/>
      <c r="IY300" s="41"/>
      <c r="IZ300" s="41"/>
      <c r="JA300" s="41"/>
      <c r="JB300" s="41"/>
      <c r="JC300" s="41"/>
      <c r="JD300" s="41"/>
      <c r="JE300" s="41"/>
      <c r="JF300" s="41"/>
      <c r="JG300" s="41"/>
      <c r="JH300" s="41"/>
      <c r="JI300" s="41"/>
      <c r="JJ300" s="41"/>
      <c r="JK300" s="41"/>
      <c r="JL300" s="41"/>
      <c r="JM300" s="41"/>
      <c r="JN300" s="41"/>
      <c r="JO300" s="41"/>
      <c r="JP300" s="41"/>
      <c r="JQ300" s="41"/>
      <c r="JR300" s="41"/>
      <c r="JS300" s="41"/>
      <c r="JT300" s="41"/>
      <c r="JU300" s="41"/>
    </row>
    <row r="301" spans="20:281" x14ac:dyDescent="0.25">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c r="EL301" s="41"/>
      <c r="EM301" s="41"/>
      <c r="EN301" s="41"/>
      <c r="EO301" s="41"/>
      <c r="EP301" s="41"/>
      <c r="EQ301" s="41"/>
      <c r="ER301" s="41"/>
      <c r="ES301" s="41"/>
      <c r="ET301" s="41"/>
      <c r="EU301" s="41"/>
      <c r="EV301" s="41"/>
      <c r="EW301" s="41"/>
      <c r="EX301" s="41"/>
      <c r="EY301" s="41"/>
      <c r="EZ301" s="41"/>
      <c r="FA301" s="41"/>
      <c r="FB301" s="41"/>
      <c r="FC301" s="41"/>
      <c r="FD301" s="41"/>
      <c r="FE301" s="41"/>
      <c r="FF301" s="41"/>
      <c r="FG301" s="41"/>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41"/>
      <c r="HE301" s="41"/>
      <c r="HF301" s="41"/>
      <c r="HG301" s="41"/>
      <c r="HH301" s="41"/>
      <c r="HI301" s="41"/>
      <c r="HJ301" s="41"/>
      <c r="HK301" s="41"/>
      <c r="HL301" s="41"/>
      <c r="HM301" s="41"/>
      <c r="HN301" s="41"/>
      <c r="HO301" s="41"/>
      <c r="HP301" s="41"/>
      <c r="HQ301" s="41"/>
      <c r="HR301" s="41"/>
      <c r="HS301" s="41"/>
      <c r="HT301" s="41"/>
      <c r="HU301" s="41"/>
      <c r="HV301" s="41"/>
      <c r="HW301" s="41"/>
      <c r="HX301" s="41"/>
      <c r="HY301" s="41"/>
      <c r="HZ301" s="41"/>
      <c r="IA301" s="41"/>
      <c r="IB301" s="41"/>
      <c r="IC301" s="41"/>
      <c r="ID301" s="41"/>
      <c r="IE301" s="41"/>
      <c r="IF301" s="41"/>
      <c r="IG301" s="41"/>
      <c r="IH301" s="41"/>
      <c r="II301" s="41"/>
      <c r="IJ301" s="41"/>
      <c r="IK301" s="41"/>
      <c r="IL301" s="41"/>
      <c r="IM301" s="41"/>
      <c r="IN301" s="41"/>
      <c r="IO301" s="41"/>
      <c r="IP301" s="41"/>
      <c r="IQ301" s="41"/>
      <c r="IR301" s="41"/>
      <c r="IS301" s="41"/>
      <c r="IT301" s="41"/>
      <c r="IU301" s="41"/>
      <c r="IV301" s="41"/>
      <c r="IW301" s="41"/>
      <c r="IX301" s="41"/>
      <c r="IY301" s="41"/>
      <c r="IZ301" s="41"/>
      <c r="JA301" s="41"/>
      <c r="JB301" s="41"/>
      <c r="JC301" s="41"/>
      <c r="JD301" s="41"/>
      <c r="JE301" s="41"/>
      <c r="JF301" s="41"/>
      <c r="JG301" s="41"/>
      <c r="JH301" s="41"/>
      <c r="JI301" s="41"/>
      <c r="JJ301" s="41"/>
      <c r="JK301" s="41"/>
      <c r="JL301" s="41"/>
      <c r="JM301" s="41"/>
      <c r="JN301" s="41"/>
      <c r="JO301" s="41"/>
      <c r="JP301" s="41"/>
      <c r="JQ301" s="41"/>
      <c r="JR301" s="41"/>
      <c r="JS301" s="41"/>
      <c r="JT301" s="41"/>
      <c r="JU301" s="41"/>
    </row>
    <row r="302" spans="20:281" x14ac:dyDescent="0.25">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41"/>
      <c r="DZ302" s="41"/>
      <c r="EA302" s="41"/>
      <c r="EB302" s="41"/>
      <c r="EC302" s="41"/>
      <c r="ED302" s="41"/>
      <c r="EE302" s="41"/>
      <c r="EF302" s="41"/>
      <c r="EG302" s="41"/>
      <c r="EH302" s="41"/>
      <c r="EI302" s="41"/>
      <c r="EJ302" s="41"/>
      <c r="EK302" s="41"/>
      <c r="EL302" s="41"/>
      <c r="EM302" s="41"/>
      <c r="EN302" s="41"/>
      <c r="EO302" s="41"/>
      <c r="EP302" s="41"/>
      <c r="EQ302" s="41"/>
      <c r="ER302" s="41"/>
      <c r="ES302" s="41"/>
      <c r="ET302" s="41"/>
      <c r="EU302" s="41"/>
      <c r="EV302" s="41"/>
      <c r="EW302" s="41"/>
      <c r="EX302" s="41"/>
      <c r="EY302" s="41"/>
      <c r="EZ302" s="41"/>
      <c r="FA302" s="41"/>
      <c r="FB302" s="41"/>
      <c r="FC302" s="41"/>
      <c r="FD302" s="41"/>
      <c r="FE302" s="41"/>
      <c r="FF302" s="41"/>
      <c r="FG302" s="41"/>
      <c r="FH302" s="41"/>
      <c r="FI302" s="41"/>
      <c r="FJ302" s="41"/>
      <c r="FK302" s="41"/>
      <c r="FL302" s="41"/>
      <c r="FM302" s="41"/>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1"/>
      <c r="GS302" s="41"/>
      <c r="GT302" s="41"/>
      <c r="GU302" s="41"/>
      <c r="GV302" s="41"/>
      <c r="GW302" s="41"/>
      <c r="GX302" s="41"/>
      <c r="GY302" s="41"/>
      <c r="GZ302" s="41"/>
      <c r="HA302" s="41"/>
      <c r="HB302" s="41"/>
      <c r="HC302" s="41"/>
      <c r="HD302" s="41"/>
      <c r="HE302" s="41"/>
      <c r="HF302" s="41"/>
      <c r="HG302" s="41"/>
      <c r="HH302" s="41"/>
      <c r="HI302" s="41"/>
      <c r="HJ302" s="41"/>
      <c r="HK302" s="41"/>
      <c r="HL302" s="41"/>
      <c r="HM302" s="41"/>
      <c r="HN302" s="41"/>
      <c r="HO302" s="41"/>
      <c r="HP302" s="41"/>
      <c r="HQ302" s="41"/>
      <c r="HR302" s="41"/>
      <c r="HS302" s="41"/>
      <c r="HT302" s="41"/>
      <c r="HU302" s="41"/>
      <c r="HV302" s="41"/>
      <c r="HW302" s="41"/>
      <c r="HX302" s="41"/>
      <c r="HY302" s="41"/>
      <c r="HZ302" s="41"/>
      <c r="IA302" s="41"/>
      <c r="IB302" s="41"/>
      <c r="IC302" s="41"/>
      <c r="ID302" s="41"/>
      <c r="IE302" s="41"/>
      <c r="IF302" s="41"/>
      <c r="IG302" s="41"/>
      <c r="IH302" s="41"/>
      <c r="II302" s="41"/>
      <c r="IJ302" s="41"/>
      <c r="IK302" s="41"/>
      <c r="IL302" s="41"/>
      <c r="IM302" s="41"/>
      <c r="IN302" s="41"/>
      <c r="IO302" s="41"/>
      <c r="IP302" s="41"/>
      <c r="IQ302" s="41"/>
      <c r="IR302" s="41"/>
      <c r="IS302" s="41"/>
      <c r="IT302" s="41"/>
      <c r="IU302" s="41"/>
      <c r="IV302" s="41"/>
      <c r="IW302" s="41"/>
      <c r="IX302" s="41"/>
      <c r="IY302" s="41"/>
      <c r="IZ302" s="41"/>
      <c r="JA302" s="41"/>
      <c r="JB302" s="41"/>
      <c r="JC302" s="41"/>
      <c r="JD302" s="41"/>
      <c r="JE302" s="41"/>
      <c r="JF302" s="41"/>
      <c r="JG302" s="41"/>
      <c r="JH302" s="41"/>
      <c r="JI302" s="41"/>
      <c r="JJ302" s="41"/>
      <c r="JK302" s="41"/>
      <c r="JL302" s="41"/>
      <c r="JM302" s="41"/>
      <c r="JN302" s="41"/>
      <c r="JO302" s="41"/>
      <c r="JP302" s="41"/>
      <c r="JQ302" s="41"/>
      <c r="JR302" s="41"/>
      <c r="JS302" s="41"/>
      <c r="JT302" s="41"/>
      <c r="JU302" s="41"/>
    </row>
    <row r="303" spans="20:281" x14ac:dyDescent="0.25">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c r="EL303" s="41"/>
      <c r="EM303" s="41"/>
      <c r="EN303" s="41"/>
      <c r="EO303" s="41"/>
      <c r="EP303" s="41"/>
      <c r="EQ303" s="41"/>
      <c r="ER303" s="41"/>
      <c r="ES303" s="41"/>
      <c r="ET303" s="41"/>
      <c r="EU303" s="41"/>
      <c r="EV303" s="41"/>
      <c r="EW303" s="41"/>
      <c r="EX303" s="41"/>
      <c r="EY303" s="41"/>
      <c r="EZ303" s="41"/>
      <c r="FA303" s="41"/>
      <c r="FB303" s="41"/>
      <c r="FC303" s="41"/>
      <c r="FD303" s="41"/>
      <c r="FE303" s="41"/>
      <c r="FF303" s="41"/>
      <c r="FG303" s="41"/>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41"/>
      <c r="HE303" s="41"/>
      <c r="HF303" s="41"/>
      <c r="HG303" s="41"/>
      <c r="HH303" s="41"/>
      <c r="HI303" s="41"/>
      <c r="HJ303" s="41"/>
      <c r="HK303" s="41"/>
      <c r="HL303" s="41"/>
      <c r="HM303" s="41"/>
      <c r="HN303" s="41"/>
      <c r="HO303" s="41"/>
      <c r="HP303" s="41"/>
      <c r="HQ303" s="41"/>
      <c r="HR303" s="41"/>
      <c r="HS303" s="41"/>
      <c r="HT303" s="41"/>
      <c r="HU303" s="41"/>
      <c r="HV303" s="41"/>
      <c r="HW303" s="41"/>
      <c r="HX303" s="41"/>
      <c r="HY303" s="41"/>
      <c r="HZ303" s="41"/>
      <c r="IA303" s="41"/>
      <c r="IB303" s="41"/>
      <c r="IC303" s="41"/>
      <c r="ID303" s="41"/>
      <c r="IE303" s="41"/>
      <c r="IF303" s="41"/>
      <c r="IG303" s="41"/>
      <c r="IH303" s="41"/>
      <c r="II303" s="41"/>
      <c r="IJ303" s="41"/>
      <c r="IK303" s="41"/>
      <c r="IL303" s="41"/>
      <c r="IM303" s="41"/>
      <c r="IN303" s="41"/>
      <c r="IO303" s="41"/>
      <c r="IP303" s="41"/>
      <c r="IQ303" s="41"/>
      <c r="IR303" s="41"/>
      <c r="IS303" s="41"/>
      <c r="IT303" s="41"/>
      <c r="IU303" s="41"/>
      <c r="IV303" s="41"/>
      <c r="IW303" s="41"/>
      <c r="IX303" s="41"/>
      <c r="IY303" s="41"/>
      <c r="IZ303" s="41"/>
      <c r="JA303" s="41"/>
      <c r="JB303" s="41"/>
      <c r="JC303" s="41"/>
      <c r="JD303" s="41"/>
      <c r="JE303" s="41"/>
      <c r="JF303" s="41"/>
      <c r="JG303" s="41"/>
      <c r="JH303" s="41"/>
      <c r="JI303" s="41"/>
      <c r="JJ303" s="41"/>
      <c r="JK303" s="41"/>
      <c r="JL303" s="41"/>
      <c r="JM303" s="41"/>
      <c r="JN303" s="41"/>
      <c r="JO303" s="41"/>
      <c r="JP303" s="41"/>
      <c r="JQ303" s="41"/>
      <c r="JR303" s="41"/>
      <c r="JS303" s="41"/>
      <c r="JT303" s="41"/>
      <c r="JU303" s="41"/>
    </row>
    <row r="304" spans="20:281" x14ac:dyDescent="0.25">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c r="EL304" s="41"/>
      <c r="EM304" s="41"/>
      <c r="EN304" s="41"/>
      <c r="EO304" s="41"/>
      <c r="EP304" s="41"/>
      <c r="EQ304" s="41"/>
      <c r="ER304" s="41"/>
      <c r="ES304" s="41"/>
      <c r="ET304" s="41"/>
      <c r="EU304" s="41"/>
      <c r="EV304" s="41"/>
      <c r="EW304" s="41"/>
      <c r="EX304" s="41"/>
      <c r="EY304" s="41"/>
      <c r="EZ304" s="41"/>
      <c r="FA304" s="41"/>
      <c r="FB304" s="41"/>
      <c r="FC304" s="41"/>
      <c r="FD304" s="41"/>
      <c r="FE304" s="41"/>
      <c r="FF304" s="41"/>
      <c r="FG304" s="41"/>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41"/>
      <c r="HE304" s="41"/>
      <c r="HF304" s="41"/>
      <c r="HG304" s="41"/>
      <c r="HH304" s="41"/>
      <c r="HI304" s="41"/>
      <c r="HJ304" s="41"/>
      <c r="HK304" s="41"/>
      <c r="HL304" s="41"/>
      <c r="HM304" s="41"/>
      <c r="HN304" s="41"/>
      <c r="HO304" s="41"/>
      <c r="HP304" s="41"/>
      <c r="HQ304" s="41"/>
      <c r="HR304" s="41"/>
      <c r="HS304" s="41"/>
      <c r="HT304" s="41"/>
      <c r="HU304" s="41"/>
      <c r="HV304" s="41"/>
      <c r="HW304" s="41"/>
      <c r="HX304" s="41"/>
      <c r="HY304" s="41"/>
      <c r="HZ304" s="41"/>
      <c r="IA304" s="41"/>
      <c r="IB304" s="41"/>
      <c r="IC304" s="41"/>
      <c r="ID304" s="41"/>
      <c r="IE304" s="41"/>
      <c r="IF304" s="41"/>
      <c r="IG304" s="41"/>
      <c r="IH304" s="41"/>
      <c r="II304" s="41"/>
      <c r="IJ304" s="41"/>
      <c r="IK304" s="41"/>
      <c r="IL304" s="41"/>
      <c r="IM304" s="41"/>
      <c r="IN304" s="41"/>
      <c r="IO304" s="41"/>
      <c r="IP304" s="41"/>
      <c r="IQ304" s="41"/>
      <c r="IR304" s="41"/>
      <c r="IS304" s="41"/>
      <c r="IT304" s="41"/>
      <c r="IU304" s="41"/>
      <c r="IV304" s="41"/>
      <c r="IW304" s="41"/>
      <c r="IX304" s="41"/>
      <c r="IY304" s="41"/>
      <c r="IZ304" s="41"/>
      <c r="JA304" s="41"/>
      <c r="JB304" s="41"/>
      <c r="JC304" s="41"/>
      <c r="JD304" s="41"/>
      <c r="JE304" s="41"/>
      <c r="JF304" s="41"/>
      <c r="JG304" s="41"/>
      <c r="JH304" s="41"/>
      <c r="JI304" s="41"/>
      <c r="JJ304" s="41"/>
      <c r="JK304" s="41"/>
      <c r="JL304" s="41"/>
      <c r="JM304" s="41"/>
      <c r="JN304" s="41"/>
      <c r="JO304" s="41"/>
      <c r="JP304" s="41"/>
      <c r="JQ304" s="41"/>
      <c r="JR304" s="41"/>
      <c r="JS304" s="41"/>
      <c r="JT304" s="41"/>
      <c r="JU304" s="41"/>
    </row>
    <row r="305" spans="20:281" x14ac:dyDescent="0.25">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c r="EO305" s="41"/>
      <c r="EP305" s="41"/>
      <c r="EQ305" s="41"/>
      <c r="ER305" s="41"/>
      <c r="ES305" s="41"/>
      <c r="ET305" s="41"/>
      <c r="EU305" s="41"/>
      <c r="EV305" s="41"/>
      <c r="EW305" s="41"/>
      <c r="EX305" s="41"/>
      <c r="EY305" s="41"/>
      <c r="EZ305" s="41"/>
      <c r="FA305" s="41"/>
      <c r="FB305" s="41"/>
      <c r="FC305" s="41"/>
      <c r="FD305" s="41"/>
      <c r="FE305" s="41"/>
      <c r="FF305" s="41"/>
      <c r="FG305" s="41"/>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41"/>
      <c r="HE305" s="41"/>
      <c r="HF305" s="41"/>
      <c r="HG305" s="41"/>
      <c r="HH305" s="41"/>
      <c r="HI305" s="41"/>
      <c r="HJ305" s="41"/>
      <c r="HK305" s="41"/>
      <c r="HL305" s="41"/>
      <c r="HM305" s="41"/>
      <c r="HN305" s="41"/>
      <c r="HO305" s="41"/>
      <c r="HP305" s="41"/>
      <c r="HQ305" s="41"/>
      <c r="HR305" s="41"/>
      <c r="HS305" s="41"/>
      <c r="HT305" s="41"/>
      <c r="HU305" s="41"/>
      <c r="HV305" s="41"/>
      <c r="HW305" s="41"/>
      <c r="HX305" s="41"/>
      <c r="HY305" s="41"/>
      <c r="HZ305" s="41"/>
      <c r="IA305" s="41"/>
      <c r="IB305" s="41"/>
      <c r="IC305" s="41"/>
      <c r="ID305" s="41"/>
      <c r="IE305" s="41"/>
      <c r="IF305" s="41"/>
      <c r="IG305" s="41"/>
      <c r="IH305" s="41"/>
      <c r="II305" s="41"/>
      <c r="IJ305" s="41"/>
      <c r="IK305" s="41"/>
      <c r="IL305" s="41"/>
      <c r="IM305" s="41"/>
      <c r="IN305" s="41"/>
      <c r="IO305" s="41"/>
      <c r="IP305" s="41"/>
      <c r="IQ305" s="41"/>
      <c r="IR305" s="41"/>
      <c r="IS305" s="41"/>
      <c r="IT305" s="41"/>
      <c r="IU305" s="41"/>
      <c r="IV305" s="41"/>
      <c r="IW305" s="41"/>
      <c r="IX305" s="41"/>
      <c r="IY305" s="41"/>
      <c r="IZ305" s="41"/>
      <c r="JA305" s="41"/>
      <c r="JB305" s="41"/>
      <c r="JC305" s="41"/>
      <c r="JD305" s="41"/>
      <c r="JE305" s="41"/>
      <c r="JF305" s="41"/>
      <c r="JG305" s="41"/>
      <c r="JH305" s="41"/>
      <c r="JI305" s="41"/>
      <c r="JJ305" s="41"/>
      <c r="JK305" s="41"/>
      <c r="JL305" s="41"/>
      <c r="JM305" s="41"/>
      <c r="JN305" s="41"/>
      <c r="JO305" s="41"/>
      <c r="JP305" s="41"/>
      <c r="JQ305" s="41"/>
      <c r="JR305" s="41"/>
      <c r="JS305" s="41"/>
      <c r="JT305" s="41"/>
      <c r="JU305" s="41"/>
    </row>
    <row r="306" spans="20:281" x14ac:dyDescent="0.25">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c r="DL306" s="41"/>
      <c r="DM306" s="41"/>
      <c r="DN306" s="41"/>
      <c r="DO306" s="41"/>
      <c r="DP306" s="41"/>
      <c r="DQ306" s="41"/>
      <c r="DR306" s="41"/>
      <c r="DS306" s="41"/>
      <c r="DT306" s="41"/>
      <c r="DU306" s="41"/>
      <c r="DV306" s="41"/>
      <c r="DW306" s="41"/>
      <c r="DX306" s="41"/>
      <c r="DY306" s="41"/>
      <c r="DZ306" s="41"/>
      <c r="EA306" s="41"/>
      <c r="EB306" s="41"/>
      <c r="EC306" s="41"/>
      <c r="ED306" s="41"/>
      <c r="EE306" s="41"/>
      <c r="EF306" s="41"/>
      <c r="EG306" s="41"/>
      <c r="EH306" s="41"/>
      <c r="EI306" s="41"/>
      <c r="EJ306" s="41"/>
      <c r="EK306" s="41"/>
      <c r="EL306" s="41"/>
      <c r="EM306" s="41"/>
      <c r="EN306" s="41"/>
      <c r="EO306" s="41"/>
      <c r="EP306" s="41"/>
      <c r="EQ306" s="41"/>
      <c r="ER306" s="41"/>
      <c r="ES306" s="41"/>
      <c r="ET306" s="41"/>
      <c r="EU306" s="41"/>
      <c r="EV306" s="41"/>
      <c r="EW306" s="41"/>
      <c r="EX306" s="41"/>
      <c r="EY306" s="41"/>
      <c r="EZ306" s="41"/>
      <c r="FA306" s="41"/>
      <c r="FB306" s="41"/>
      <c r="FC306" s="41"/>
      <c r="FD306" s="41"/>
      <c r="FE306" s="41"/>
      <c r="FF306" s="41"/>
      <c r="FG306" s="41"/>
      <c r="FH306" s="41"/>
      <c r="FI306" s="41"/>
      <c r="FJ306" s="41"/>
      <c r="FK306" s="41"/>
      <c r="FL306" s="41"/>
      <c r="FM306" s="41"/>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1"/>
      <c r="GS306" s="41"/>
      <c r="GT306" s="41"/>
      <c r="GU306" s="41"/>
      <c r="GV306" s="41"/>
      <c r="GW306" s="41"/>
      <c r="GX306" s="41"/>
      <c r="GY306" s="41"/>
      <c r="GZ306" s="41"/>
      <c r="HA306" s="41"/>
      <c r="HB306" s="41"/>
      <c r="HC306" s="41"/>
      <c r="HD306" s="41"/>
      <c r="HE306" s="41"/>
      <c r="HF306" s="41"/>
      <c r="HG306" s="41"/>
      <c r="HH306" s="41"/>
      <c r="HI306" s="41"/>
      <c r="HJ306" s="41"/>
      <c r="HK306" s="41"/>
      <c r="HL306" s="41"/>
      <c r="HM306" s="41"/>
      <c r="HN306" s="41"/>
      <c r="HO306" s="41"/>
      <c r="HP306" s="41"/>
      <c r="HQ306" s="41"/>
      <c r="HR306" s="41"/>
      <c r="HS306" s="41"/>
      <c r="HT306" s="41"/>
      <c r="HU306" s="41"/>
      <c r="HV306" s="41"/>
      <c r="HW306" s="41"/>
      <c r="HX306" s="41"/>
      <c r="HY306" s="41"/>
      <c r="HZ306" s="41"/>
      <c r="IA306" s="41"/>
      <c r="IB306" s="41"/>
      <c r="IC306" s="41"/>
      <c r="ID306" s="41"/>
      <c r="IE306" s="41"/>
      <c r="IF306" s="41"/>
      <c r="IG306" s="41"/>
      <c r="IH306" s="41"/>
      <c r="II306" s="41"/>
      <c r="IJ306" s="41"/>
      <c r="IK306" s="41"/>
      <c r="IL306" s="41"/>
      <c r="IM306" s="41"/>
      <c r="IN306" s="41"/>
      <c r="IO306" s="41"/>
      <c r="IP306" s="41"/>
      <c r="IQ306" s="41"/>
      <c r="IR306" s="41"/>
      <c r="IS306" s="41"/>
      <c r="IT306" s="41"/>
      <c r="IU306" s="41"/>
      <c r="IV306" s="41"/>
      <c r="IW306" s="41"/>
      <c r="IX306" s="41"/>
      <c r="IY306" s="41"/>
      <c r="IZ306" s="41"/>
      <c r="JA306" s="41"/>
      <c r="JB306" s="41"/>
      <c r="JC306" s="41"/>
      <c r="JD306" s="41"/>
      <c r="JE306" s="41"/>
      <c r="JF306" s="41"/>
      <c r="JG306" s="41"/>
      <c r="JH306" s="41"/>
      <c r="JI306" s="41"/>
      <c r="JJ306" s="41"/>
      <c r="JK306" s="41"/>
      <c r="JL306" s="41"/>
      <c r="JM306" s="41"/>
      <c r="JN306" s="41"/>
      <c r="JO306" s="41"/>
      <c r="JP306" s="41"/>
      <c r="JQ306" s="41"/>
      <c r="JR306" s="41"/>
      <c r="JS306" s="41"/>
      <c r="JT306" s="41"/>
      <c r="JU306" s="41"/>
    </row>
    <row r="307" spans="20:281" x14ac:dyDescent="0.25">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c r="DU307" s="41"/>
      <c r="DV307" s="41"/>
      <c r="DW307" s="41"/>
      <c r="DX307" s="41"/>
      <c r="DY307" s="41"/>
      <c r="DZ307" s="41"/>
      <c r="EA307" s="41"/>
      <c r="EB307" s="41"/>
      <c r="EC307" s="41"/>
      <c r="ED307" s="41"/>
      <c r="EE307" s="41"/>
      <c r="EF307" s="41"/>
      <c r="EG307" s="41"/>
      <c r="EH307" s="41"/>
      <c r="EI307" s="41"/>
      <c r="EJ307" s="41"/>
      <c r="EK307" s="41"/>
      <c r="EL307" s="41"/>
      <c r="EM307" s="41"/>
      <c r="EN307" s="41"/>
      <c r="EO307" s="41"/>
      <c r="EP307" s="41"/>
      <c r="EQ307" s="41"/>
      <c r="ER307" s="41"/>
      <c r="ES307" s="41"/>
      <c r="ET307" s="41"/>
      <c r="EU307" s="41"/>
      <c r="EV307" s="41"/>
      <c r="EW307" s="41"/>
      <c r="EX307" s="41"/>
      <c r="EY307" s="41"/>
      <c r="EZ307" s="41"/>
      <c r="FA307" s="41"/>
      <c r="FB307" s="41"/>
      <c r="FC307" s="41"/>
      <c r="FD307" s="41"/>
      <c r="FE307" s="41"/>
      <c r="FF307" s="41"/>
      <c r="FG307" s="41"/>
      <c r="FH307" s="41"/>
      <c r="FI307" s="41"/>
      <c r="FJ307" s="41"/>
      <c r="FK307" s="41"/>
      <c r="FL307" s="41"/>
      <c r="FM307" s="41"/>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1"/>
      <c r="GS307" s="41"/>
      <c r="GT307" s="41"/>
      <c r="GU307" s="41"/>
      <c r="GV307" s="41"/>
      <c r="GW307" s="41"/>
      <c r="GX307" s="41"/>
      <c r="GY307" s="41"/>
      <c r="GZ307" s="41"/>
      <c r="HA307" s="41"/>
      <c r="HB307" s="41"/>
      <c r="HC307" s="41"/>
      <c r="HD307" s="41"/>
      <c r="HE307" s="41"/>
      <c r="HF307" s="41"/>
      <c r="HG307" s="41"/>
      <c r="HH307" s="41"/>
      <c r="HI307" s="41"/>
      <c r="HJ307" s="41"/>
      <c r="HK307" s="41"/>
      <c r="HL307" s="41"/>
      <c r="HM307" s="41"/>
      <c r="HN307" s="41"/>
      <c r="HO307" s="41"/>
      <c r="HP307" s="41"/>
      <c r="HQ307" s="41"/>
      <c r="HR307" s="41"/>
      <c r="HS307" s="41"/>
      <c r="HT307" s="41"/>
      <c r="HU307" s="41"/>
      <c r="HV307" s="41"/>
      <c r="HW307" s="41"/>
      <c r="HX307" s="41"/>
      <c r="HY307" s="41"/>
      <c r="HZ307" s="41"/>
      <c r="IA307" s="41"/>
      <c r="IB307" s="41"/>
      <c r="IC307" s="41"/>
      <c r="ID307" s="41"/>
      <c r="IE307" s="41"/>
      <c r="IF307" s="41"/>
      <c r="IG307" s="41"/>
      <c r="IH307" s="41"/>
      <c r="II307" s="41"/>
      <c r="IJ307" s="41"/>
      <c r="IK307" s="41"/>
      <c r="IL307" s="41"/>
      <c r="IM307" s="41"/>
      <c r="IN307" s="41"/>
      <c r="IO307" s="41"/>
      <c r="IP307" s="41"/>
      <c r="IQ307" s="41"/>
      <c r="IR307" s="41"/>
      <c r="IS307" s="41"/>
      <c r="IT307" s="41"/>
      <c r="IU307" s="41"/>
      <c r="IV307" s="41"/>
      <c r="IW307" s="41"/>
      <c r="IX307" s="41"/>
      <c r="IY307" s="41"/>
      <c r="IZ307" s="41"/>
      <c r="JA307" s="41"/>
      <c r="JB307" s="41"/>
      <c r="JC307" s="41"/>
      <c r="JD307" s="41"/>
      <c r="JE307" s="41"/>
      <c r="JF307" s="41"/>
      <c r="JG307" s="41"/>
      <c r="JH307" s="41"/>
      <c r="JI307" s="41"/>
      <c r="JJ307" s="41"/>
      <c r="JK307" s="41"/>
      <c r="JL307" s="41"/>
      <c r="JM307" s="41"/>
      <c r="JN307" s="41"/>
      <c r="JO307" s="41"/>
      <c r="JP307" s="41"/>
      <c r="JQ307" s="41"/>
      <c r="JR307" s="41"/>
      <c r="JS307" s="41"/>
      <c r="JT307" s="41"/>
      <c r="JU307" s="41"/>
    </row>
    <row r="308" spans="20:281" x14ac:dyDescent="0.25">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c r="DL308" s="41"/>
      <c r="DM308" s="41"/>
      <c r="DN308" s="41"/>
      <c r="DO308" s="41"/>
      <c r="DP308" s="41"/>
      <c r="DQ308" s="41"/>
      <c r="DR308" s="41"/>
      <c r="DS308" s="41"/>
      <c r="DT308" s="41"/>
      <c r="DU308" s="41"/>
      <c r="DV308" s="41"/>
      <c r="DW308" s="41"/>
      <c r="DX308" s="41"/>
      <c r="DY308" s="41"/>
      <c r="DZ308" s="41"/>
      <c r="EA308" s="41"/>
      <c r="EB308" s="41"/>
      <c r="EC308" s="41"/>
      <c r="ED308" s="41"/>
      <c r="EE308" s="41"/>
      <c r="EF308" s="41"/>
      <c r="EG308" s="41"/>
      <c r="EH308" s="41"/>
      <c r="EI308" s="41"/>
      <c r="EJ308" s="41"/>
      <c r="EK308" s="41"/>
      <c r="EL308" s="41"/>
      <c r="EM308" s="41"/>
      <c r="EN308" s="41"/>
      <c r="EO308" s="41"/>
      <c r="EP308" s="41"/>
      <c r="EQ308" s="41"/>
      <c r="ER308" s="41"/>
      <c r="ES308" s="41"/>
      <c r="ET308" s="41"/>
      <c r="EU308" s="41"/>
      <c r="EV308" s="41"/>
      <c r="EW308" s="41"/>
      <c r="EX308" s="41"/>
      <c r="EY308" s="41"/>
      <c r="EZ308" s="41"/>
      <c r="FA308" s="41"/>
      <c r="FB308" s="41"/>
      <c r="FC308" s="41"/>
      <c r="FD308" s="41"/>
      <c r="FE308" s="41"/>
      <c r="FF308" s="41"/>
      <c r="FG308" s="41"/>
      <c r="FH308" s="41"/>
      <c r="FI308" s="41"/>
      <c r="FJ308" s="41"/>
      <c r="FK308" s="41"/>
      <c r="FL308" s="41"/>
      <c r="FM308" s="41"/>
      <c r="FN308" s="41"/>
      <c r="FO308" s="41"/>
      <c r="FP308" s="41"/>
      <c r="FQ308" s="41"/>
      <c r="FR308" s="41"/>
      <c r="FS308" s="41"/>
      <c r="FT308" s="41"/>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1"/>
      <c r="GR308" s="41"/>
      <c r="GS308" s="41"/>
      <c r="GT308" s="41"/>
      <c r="GU308" s="41"/>
      <c r="GV308" s="41"/>
      <c r="GW308" s="41"/>
      <c r="GX308" s="41"/>
      <c r="GY308" s="41"/>
      <c r="GZ308" s="41"/>
      <c r="HA308" s="41"/>
      <c r="HB308" s="41"/>
      <c r="HC308" s="41"/>
      <c r="HD308" s="41"/>
      <c r="HE308" s="41"/>
      <c r="HF308" s="41"/>
      <c r="HG308" s="41"/>
      <c r="HH308" s="41"/>
      <c r="HI308" s="41"/>
      <c r="HJ308" s="41"/>
      <c r="HK308" s="41"/>
      <c r="HL308" s="41"/>
      <c r="HM308" s="41"/>
      <c r="HN308" s="41"/>
      <c r="HO308" s="41"/>
      <c r="HP308" s="41"/>
      <c r="HQ308" s="41"/>
      <c r="HR308" s="41"/>
      <c r="HS308" s="41"/>
      <c r="HT308" s="41"/>
      <c r="HU308" s="41"/>
      <c r="HV308" s="41"/>
      <c r="HW308" s="41"/>
      <c r="HX308" s="41"/>
      <c r="HY308" s="41"/>
      <c r="HZ308" s="41"/>
      <c r="IA308" s="41"/>
      <c r="IB308" s="41"/>
      <c r="IC308" s="41"/>
      <c r="ID308" s="41"/>
      <c r="IE308" s="41"/>
      <c r="IF308" s="41"/>
      <c r="IG308" s="41"/>
      <c r="IH308" s="41"/>
      <c r="II308" s="41"/>
      <c r="IJ308" s="41"/>
      <c r="IK308" s="41"/>
      <c r="IL308" s="41"/>
      <c r="IM308" s="41"/>
      <c r="IN308" s="41"/>
      <c r="IO308" s="41"/>
      <c r="IP308" s="41"/>
      <c r="IQ308" s="41"/>
      <c r="IR308" s="41"/>
      <c r="IS308" s="41"/>
      <c r="IT308" s="41"/>
      <c r="IU308" s="41"/>
      <c r="IV308" s="41"/>
      <c r="IW308" s="41"/>
      <c r="IX308" s="41"/>
      <c r="IY308" s="41"/>
      <c r="IZ308" s="41"/>
      <c r="JA308" s="41"/>
      <c r="JB308" s="41"/>
      <c r="JC308" s="41"/>
      <c r="JD308" s="41"/>
      <c r="JE308" s="41"/>
      <c r="JF308" s="41"/>
      <c r="JG308" s="41"/>
      <c r="JH308" s="41"/>
      <c r="JI308" s="41"/>
      <c r="JJ308" s="41"/>
      <c r="JK308" s="41"/>
      <c r="JL308" s="41"/>
      <c r="JM308" s="41"/>
      <c r="JN308" s="41"/>
      <c r="JO308" s="41"/>
      <c r="JP308" s="41"/>
      <c r="JQ308" s="41"/>
      <c r="JR308" s="41"/>
      <c r="JS308" s="41"/>
      <c r="JT308" s="41"/>
      <c r="JU308" s="41"/>
    </row>
    <row r="309" spans="20:281" x14ac:dyDescent="0.25">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c r="DU309" s="41"/>
      <c r="DV309" s="41"/>
      <c r="DW309" s="41"/>
      <c r="DX309" s="41"/>
      <c r="DY309" s="41"/>
      <c r="DZ309" s="41"/>
      <c r="EA309" s="41"/>
      <c r="EB309" s="41"/>
      <c r="EC309" s="41"/>
      <c r="ED309" s="41"/>
      <c r="EE309" s="41"/>
      <c r="EF309" s="41"/>
      <c r="EG309" s="41"/>
      <c r="EH309" s="41"/>
      <c r="EI309" s="41"/>
      <c r="EJ309" s="41"/>
      <c r="EK309" s="41"/>
      <c r="EL309" s="41"/>
      <c r="EM309" s="41"/>
      <c r="EN309" s="41"/>
      <c r="EO309" s="41"/>
      <c r="EP309" s="41"/>
      <c r="EQ309" s="41"/>
      <c r="ER309" s="41"/>
      <c r="ES309" s="41"/>
      <c r="ET309" s="41"/>
      <c r="EU309" s="41"/>
      <c r="EV309" s="41"/>
      <c r="EW309" s="41"/>
      <c r="EX309" s="41"/>
      <c r="EY309" s="41"/>
      <c r="EZ309" s="41"/>
      <c r="FA309" s="41"/>
      <c r="FB309" s="41"/>
      <c r="FC309" s="41"/>
      <c r="FD309" s="41"/>
      <c r="FE309" s="41"/>
      <c r="FF309" s="41"/>
      <c r="FG309" s="41"/>
      <c r="FH309" s="41"/>
      <c r="FI309" s="41"/>
      <c r="FJ309" s="41"/>
      <c r="FK309" s="41"/>
      <c r="FL309" s="41"/>
      <c r="FM309" s="41"/>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1"/>
      <c r="GS309" s="41"/>
      <c r="GT309" s="41"/>
      <c r="GU309" s="41"/>
      <c r="GV309" s="41"/>
      <c r="GW309" s="41"/>
      <c r="GX309" s="41"/>
      <c r="GY309" s="41"/>
      <c r="GZ309" s="41"/>
      <c r="HA309" s="41"/>
      <c r="HB309" s="41"/>
      <c r="HC309" s="41"/>
      <c r="HD309" s="41"/>
      <c r="HE309" s="41"/>
      <c r="HF309" s="41"/>
      <c r="HG309" s="41"/>
      <c r="HH309" s="41"/>
      <c r="HI309" s="41"/>
      <c r="HJ309" s="41"/>
      <c r="HK309" s="41"/>
      <c r="HL309" s="41"/>
      <c r="HM309" s="41"/>
      <c r="HN309" s="41"/>
      <c r="HO309" s="41"/>
      <c r="HP309" s="41"/>
      <c r="HQ309" s="41"/>
      <c r="HR309" s="41"/>
      <c r="HS309" s="41"/>
      <c r="HT309" s="41"/>
      <c r="HU309" s="41"/>
      <c r="HV309" s="41"/>
      <c r="HW309" s="41"/>
      <c r="HX309" s="41"/>
      <c r="HY309" s="41"/>
      <c r="HZ309" s="41"/>
      <c r="IA309" s="41"/>
      <c r="IB309" s="41"/>
      <c r="IC309" s="41"/>
      <c r="ID309" s="41"/>
      <c r="IE309" s="41"/>
      <c r="IF309" s="41"/>
      <c r="IG309" s="41"/>
      <c r="IH309" s="41"/>
      <c r="II309" s="41"/>
      <c r="IJ309" s="41"/>
      <c r="IK309" s="41"/>
      <c r="IL309" s="41"/>
      <c r="IM309" s="41"/>
      <c r="IN309" s="41"/>
      <c r="IO309" s="41"/>
      <c r="IP309" s="41"/>
      <c r="IQ309" s="41"/>
      <c r="IR309" s="41"/>
      <c r="IS309" s="41"/>
      <c r="IT309" s="41"/>
      <c r="IU309" s="41"/>
      <c r="IV309" s="41"/>
      <c r="IW309" s="41"/>
      <c r="IX309" s="41"/>
      <c r="IY309" s="41"/>
      <c r="IZ309" s="41"/>
      <c r="JA309" s="41"/>
      <c r="JB309" s="41"/>
      <c r="JC309" s="41"/>
      <c r="JD309" s="41"/>
      <c r="JE309" s="41"/>
      <c r="JF309" s="41"/>
      <c r="JG309" s="41"/>
      <c r="JH309" s="41"/>
      <c r="JI309" s="41"/>
      <c r="JJ309" s="41"/>
      <c r="JK309" s="41"/>
      <c r="JL309" s="41"/>
      <c r="JM309" s="41"/>
      <c r="JN309" s="41"/>
      <c r="JO309" s="41"/>
      <c r="JP309" s="41"/>
      <c r="JQ309" s="41"/>
      <c r="JR309" s="41"/>
      <c r="JS309" s="41"/>
      <c r="JT309" s="41"/>
      <c r="JU309" s="41"/>
    </row>
    <row r="310" spans="20:281" x14ac:dyDescent="0.25">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c r="EO310" s="41"/>
      <c r="EP310" s="41"/>
      <c r="EQ310" s="41"/>
      <c r="ER310" s="41"/>
      <c r="ES310" s="41"/>
      <c r="ET310" s="41"/>
      <c r="EU310" s="41"/>
      <c r="EV310" s="41"/>
      <c r="EW310" s="41"/>
      <c r="EX310" s="41"/>
      <c r="EY310" s="41"/>
      <c r="EZ310" s="41"/>
      <c r="FA310" s="41"/>
      <c r="FB310" s="41"/>
      <c r="FC310" s="41"/>
      <c r="FD310" s="41"/>
      <c r="FE310" s="41"/>
      <c r="FF310" s="41"/>
      <c r="FG310" s="41"/>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41"/>
      <c r="HE310" s="41"/>
      <c r="HF310" s="41"/>
      <c r="HG310" s="41"/>
      <c r="HH310" s="41"/>
      <c r="HI310" s="41"/>
      <c r="HJ310" s="41"/>
      <c r="HK310" s="41"/>
      <c r="HL310" s="41"/>
      <c r="HM310" s="41"/>
      <c r="HN310" s="41"/>
      <c r="HO310" s="41"/>
      <c r="HP310" s="41"/>
      <c r="HQ310" s="41"/>
      <c r="HR310" s="41"/>
      <c r="HS310" s="41"/>
      <c r="HT310" s="41"/>
      <c r="HU310" s="41"/>
      <c r="HV310" s="41"/>
      <c r="HW310" s="41"/>
      <c r="HX310" s="41"/>
      <c r="HY310" s="41"/>
      <c r="HZ310" s="41"/>
      <c r="IA310" s="41"/>
      <c r="IB310" s="41"/>
      <c r="IC310" s="41"/>
      <c r="ID310" s="41"/>
      <c r="IE310" s="41"/>
      <c r="IF310" s="41"/>
      <c r="IG310" s="41"/>
      <c r="IH310" s="41"/>
      <c r="II310" s="41"/>
      <c r="IJ310" s="41"/>
      <c r="IK310" s="41"/>
      <c r="IL310" s="41"/>
      <c r="IM310" s="41"/>
      <c r="IN310" s="41"/>
      <c r="IO310" s="41"/>
      <c r="IP310" s="41"/>
      <c r="IQ310" s="41"/>
      <c r="IR310" s="41"/>
      <c r="IS310" s="41"/>
      <c r="IT310" s="41"/>
      <c r="IU310" s="41"/>
      <c r="IV310" s="41"/>
      <c r="IW310" s="41"/>
      <c r="IX310" s="41"/>
      <c r="IY310" s="41"/>
      <c r="IZ310" s="41"/>
      <c r="JA310" s="41"/>
      <c r="JB310" s="41"/>
      <c r="JC310" s="41"/>
      <c r="JD310" s="41"/>
      <c r="JE310" s="41"/>
      <c r="JF310" s="41"/>
      <c r="JG310" s="41"/>
      <c r="JH310" s="41"/>
      <c r="JI310" s="41"/>
      <c r="JJ310" s="41"/>
      <c r="JK310" s="41"/>
      <c r="JL310" s="41"/>
      <c r="JM310" s="41"/>
      <c r="JN310" s="41"/>
      <c r="JO310" s="41"/>
      <c r="JP310" s="41"/>
      <c r="JQ310" s="41"/>
      <c r="JR310" s="41"/>
      <c r="JS310" s="41"/>
      <c r="JT310" s="41"/>
      <c r="JU310" s="41"/>
    </row>
    <row r="311" spans="20:281" x14ac:dyDescent="0.25">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c r="EO311" s="41"/>
      <c r="EP311" s="41"/>
      <c r="EQ311" s="41"/>
      <c r="ER311" s="41"/>
      <c r="ES311" s="41"/>
      <c r="ET311" s="41"/>
      <c r="EU311" s="41"/>
      <c r="EV311" s="41"/>
      <c r="EW311" s="41"/>
      <c r="EX311" s="41"/>
      <c r="EY311" s="41"/>
      <c r="EZ311" s="41"/>
      <c r="FA311" s="41"/>
      <c r="FB311" s="41"/>
      <c r="FC311" s="41"/>
      <c r="FD311" s="41"/>
      <c r="FE311" s="41"/>
      <c r="FF311" s="41"/>
      <c r="FG311" s="41"/>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41"/>
      <c r="HE311" s="41"/>
      <c r="HF311" s="41"/>
      <c r="HG311" s="41"/>
      <c r="HH311" s="41"/>
      <c r="HI311" s="41"/>
      <c r="HJ311" s="41"/>
      <c r="HK311" s="41"/>
      <c r="HL311" s="41"/>
      <c r="HM311" s="41"/>
      <c r="HN311" s="41"/>
      <c r="HO311" s="41"/>
      <c r="HP311" s="41"/>
      <c r="HQ311" s="41"/>
      <c r="HR311" s="41"/>
      <c r="HS311" s="41"/>
      <c r="HT311" s="41"/>
      <c r="HU311" s="41"/>
      <c r="HV311" s="41"/>
      <c r="HW311" s="41"/>
      <c r="HX311" s="41"/>
      <c r="HY311" s="41"/>
      <c r="HZ311" s="41"/>
      <c r="IA311" s="41"/>
      <c r="IB311" s="41"/>
      <c r="IC311" s="41"/>
      <c r="ID311" s="41"/>
      <c r="IE311" s="41"/>
      <c r="IF311" s="41"/>
      <c r="IG311" s="41"/>
      <c r="IH311" s="41"/>
      <c r="II311" s="41"/>
      <c r="IJ311" s="41"/>
      <c r="IK311" s="41"/>
      <c r="IL311" s="41"/>
      <c r="IM311" s="41"/>
      <c r="IN311" s="41"/>
      <c r="IO311" s="41"/>
      <c r="IP311" s="41"/>
      <c r="IQ311" s="41"/>
      <c r="IR311" s="41"/>
      <c r="IS311" s="41"/>
      <c r="IT311" s="41"/>
      <c r="IU311" s="41"/>
      <c r="IV311" s="41"/>
      <c r="IW311" s="41"/>
      <c r="IX311" s="41"/>
      <c r="IY311" s="41"/>
      <c r="IZ311" s="41"/>
      <c r="JA311" s="41"/>
      <c r="JB311" s="41"/>
      <c r="JC311" s="41"/>
      <c r="JD311" s="41"/>
      <c r="JE311" s="41"/>
      <c r="JF311" s="41"/>
      <c r="JG311" s="41"/>
      <c r="JH311" s="41"/>
      <c r="JI311" s="41"/>
      <c r="JJ311" s="41"/>
      <c r="JK311" s="41"/>
      <c r="JL311" s="41"/>
      <c r="JM311" s="41"/>
      <c r="JN311" s="41"/>
      <c r="JO311" s="41"/>
      <c r="JP311" s="41"/>
      <c r="JQ311" s="41"/>
      <c r="JR311" s="41"/>
      <c r="JS311" s="41"/>
      <c r="JT311" s="41"/>
      <c r="JU311" s="41"/>
    </row>
    <row r="312" spans="20:281" x14ac:dyDescent="0.25">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c r="DL312" s="41"/>
      <c r="DM312" s="41"/>
      <c r="DN312" s="41"/>
      <c r="DO312" s="41"/>
      <c r="DP312" s="41"/>
      <c r="DQ312" s="41"/>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c r="EO312" s="41"/>
      <c r="EP312" s="41"/>
      <c r="EQ312" s="41"/>
      <c r="ER312" s="41"/>
      <c r="ES312" s="41"/>
      <c r="ET312" s="41"/>
      <c r="EU312" s="41"/>
      <c r="EV312" s="41"/>
      <c r="EW312" s="41"/>
      <c r="EX312" s="41"/>
      <c r="EY312" s="41"/>
      <c r="EZ312" s="41"/>
      <c r="FA312" s="41"/>
      <c r="FB312" s="41"/>
      <c r="FC312" s="41"/>
      <c r="FD312" s="41"/>
      <c r="FE312" s="41"/>
      <c r="FF312" s="41"/>
      <c r="FG312" s="41"/>
      <c r="FH312" s="41"/>
      <c r="FI312" s="41"/>
      <c r="FJ312" s="41"/>
      <c r="FK312" s="41"/>
      <c r="FL312" s="41"/>
      <c r="FM312" s="41"/>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1"/>
      <c r="GS312" s="41"/>
      <c r="GT312" s="41"/>
      <c r="GU312" s="41"/>
      <c r="GV312" s="41"/>
      <c r="GW312" s="41"/>
      <c r="GX312" s="41"/>
      <c r="GY312" s="41"/>
      <c r="GZ312" s="41"/>
      <c r="HA312" s="41"/>
      <c r="HB312" s="41"/>
      <c r="HC312" s="41"/>
      <c r="HD312" s="41"/>
      <c r="HE312" s="41"/>
      <c r="HF312" s="41"/>
      <c r="HG312" s="41"/>
      <c r="HH312" s="41"/>
      <c r="HI312" s="41"/>
      <c r="HJ312" s="41"/>
      <c r="HK312" s="41"/>
      <c r="HL312" s="41"/>
      <c r="HM312" s="41"/>
      <c r="HN312" s="41"/>
      <c r="HO312" s="41"/>
      <c r="HP312" s="41"/>
      <c r="HQ312" s="41"/>
      <c r="HR312" s="41"/>
      <c r="HS312" s="41"/>
      <c r="HT312" s="41"/>
      <c r="HU312" s="41"/>
      <c r="HV312" s="41"/>
      <c r="HW312" s="41"/>
      <c r="HX312" s="41"/>
      <c r="HY312" s="41"/>
      <c r="HZ312" s="41"/>
      <c r="IA312" s="41"/>
      <c r="IB312" s="41"/>
      <c r="IC312" s="41"/>
      <c r="ID312" s="41"/>
      <c r="IE312" s="41"/>
      <c r="IF312" s="41"/>
      <c r="IG312" s="41"/>
      <c r="IH312" s="41"/>
      <c r="II312" s="41"/>
      <c r="IJ312" s="41"/>
      <c r="IK312" s="41"/>
      <c r="IL312" s="41"/>
      <c r="IM312" s="41"/>
      <c r="IN312" s="41"/>
      <c r="IO312" s="41"/>
      <c r="IP312" s="41"/>
      <c r="IQ312" s="41"/>
      <c r="IR312" s="41"/>
      <c r="IS312" s="41"/>
      <c r="IT312" s="41"/>
      <c r="IU312" s="41"/>
      <c r="IV312" s="41"/>
      <c r="IW312" s="41"/>
      <c r="IX312" s="41"/>
      <c r="IY312" s="41"/>
      <c r="IZ312" s="41"/>
      <c r="JA312" s="41"/>
      <c r="JB312" s="41"/>
      <c r="JC312" s="41"/>
      <c r="JD312" s="41"/>
      <c r="JE312" s="41"/>
      <c r="JF312" s="41"/>
      <c r="JG312" s="41"/>
      <c r="JH312" s="41"/>
      <c r="JI312" s="41"/>
      <c r="JJ312" s="41"/>
      <c r="JK312" s="41"/>
      <c r="JL312" s="41"/>
      <c r="JM312" s="41"/>
      <c r="JN312" s="41"/>
      <c r="JO312" s="41"/>
      <c r="JP312" s="41"/>
      <c r="JQ312" s="41"/>
      <c r="JR312" s="41"/>
      <c r="JS312" s="41"/>
      <c r="JT312" s="41"/>
      <c r="JU312" s="41"/>
    </row>
    <row r="313" spans="20:281" x14ac:dyDescent="0.25">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c r="DL313" s="41"/>
      <c r="DM313" s="41"/>
      <c r="DN313" s="41"/>
      <c r="DO313" s="41"/>
      <c r="DP313" s="41"/>
      <c r="DQ313" s="41"/>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c r="EO313" s="41"/>
      <c r="EP313" s="41"/>
      <c r="EQ313" s="41"/>
      <c r="ER313" s="41"/>
      <c r="ES313" s="41"/>
      <c r="ET313" s="41"/>
      <c r="EU313" s="41"/>
      <c r="EV313" s="41"/>
      <c r="EW313" s="41"/>
      <c r="EX313" s="41"/>
      <c r="EY313" s="41"/>
      <c r="EZ313" s="41"/>
      <c r="FA313" s="41"/>
      <c r="FB313" s="41"/>
      <c r="FC313" s="41"/>
      <c r="FD313" s="41"/>
      <c r="FE313" s="41"/>
      <c r="FF313" s="41"/>
      <c r="FG313" s="41"/>
      <c r="FH313" s="41"/>
      <c r="FI313" s="41"/>
      <c r="FJ313" s="41"/>
      <c r="FK313" s="41"/>
      <c r="FL313" s="41"/>
      <c r="FM313" s="41"/>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1"/>
      <c r="GS313" s="41"/>
      <c r="GT313" s="41"/>
      <c r="GU313" s="41"/>
      <c r="GV313" s="41"/>
      <c r="GW313" s="41"/>
      <c r="GX313" s="41"/>
      <c r="GY313" s="41"/>
      <c r="GZ313" s="41"/>
      <c r="HA313" s="41"/>
      <c r="HB313" s="41"/>
      <c r="HC313" s="41"/>
      <c r="HD313" s="41"/>
      <c r="HE313" s="41"/>
      <c r="HF313" s="41"/>
      <c r="HG313" s="41"/>
      <c r="HH313" s="41"/>
      <c r="HI313" s="41"/>
      <c r="HJ313" s="41"/>
      <c r="HK313" s="41"/>
      <c r="HL313" s="41"/>
      <c r="HM313" s="41"/>
      <c r="HN313" s="41"/>
      <c r="HO313" s="41"/>
      <c r="HP313" s="41"/>
      <c r="HQ313" s="41"/>
      <c r="HR313" s="41"/>
      <c r="HS313" s="41"/>
      <c r="HT313" s="41"/>
      <c r="HU313" s="41"/>
      <c r="HV313" s="41"/>
      <c r="HW313" s="41"/>
      <c r="HX313" s="41"/>
      <c r="HY313" s="41"/>
      <c r="HZ313" s="41"/>
      <c r="IA313" s="41"/>
      <c r="IB313" s="41"/>
      <c r="IC313" s="41"/>
      <c r="ID313" s="41"/>
      <c r="IE313" s="41"/>
      <c r="IF313" s="41"/>
      <c r="IG313" s="41"/>
      <c r="IH313" s="41"/>
      <c r="II313" s="41"/>
      <c r="IJ313" s="41"/>
      <c r="IK313" s="41"/>
      <c r="IL313" s="41"/>
      <c r="IM313" s="41"/>
      <c r="IN313" s="41"/>
      <c r="IO313" s="41"/>
      <c r="IP313" s="41"/>
      <c r="IQ313" s="41"/>
      <c r="IR313" s="41"/>
      <c r="IS313" s="41"/>
      <c r="IT313" s="41"/>
      <c r="IU313" s="41"/>
      <c r="IV313" s="41"/>
      <c r="IW313" s="41"/>
      <c r="IX313" s="41"/>
      <c r="IY313" s="41"/>
      <c r="IZ313" s="41"/>
      <c r="JA313" s="41"/>
      <c r="JB313" s="41"/>
      <c r="JC313" s="41"/>
      <c r="JD313" s="41"/>
      <c r="JE313" s="41"/>
      <c r="JF313" s="41"/>
      <c r="JG313" s="41"/>
      <c r="JH313" s="41"/>
      <c r="JI313" s="41"/>
      <c r="JJ313" s="41"/>
      <c r="JK313" s="41"/>
      <c r="JL313" s="41"/>
      <c r="JM313" s="41"/>
      <c r="JN313" s="41"/>
      <c r="JO313" s="41"/>
      <c r="JP313" s="41"/>
      <c r="JQ313" s="41"/>
      <c r="JR313" s="41"/>
      <c r="JS313" s="41"/>
      <c r="JT313" s="41"/>
      <c r="JU313" s="41"/>
    </row>
    <row r="314" spans="20:281" x14ac:dyDescent="0.25">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c r="DL314" s="41"/>
      <c r="DM314" s="41"/>
      <c r="DN314" s="41"/>
      <c r="DO314" s="41"/>
      <c r="DP314" s="41"/>
      <c r="DQ314" s="41"/>
      <c r="DR314" s="41"/>
      <c r="DS314" s="41"/>
      <c r="DT314" s="41"/>
      <c r="DU314" s="41"/>
      <c r="DV314" s="41"/>
      <c r="DW314" s="41"/>
      <c r="DX314" s="41"/>
      <c r="DY314" s="41"/>
      <c r="DZ314" s="41"/>
      <c r="EA314" s="41"/>
      <c r="EB314" s="41"/>
      <c r="EC314" s="41"/>
      <c r="ED314" s="41"/>
      <c r="EE314" s="41"/>
      <c r="EF314" s="41"/>
      <c r="EG314" s="41"/>
      <c r="EH314" s="41"/>
      <c r="EI314" s="41"/>
      <c r="EJ314" s="41"/>
      <c r="EK314" s="41"/>
      <c r="EL314" s="41"/>
      <c r="EM314" s="41"/>
      <c r="EN314" s="41"/>
      <c r="EO314" s="41"/>
      <c r="EP314" s="41"/>
      <c r="EQ314" s="41"/>
      <c r="ER314" s="41"/>
      <c r="ES314" s="41"/>
      <c r="ET314" s="41"/>
      <c r="EU314" s="41"/>
      <c r="EV314" s="41"/>
      <c r="EW314" s="41"/>
      <c r="EX314" s="41"/>
      <c r="EY314" s="41"/>
      <c r="EZ314" s="41"/>
      <c r="FA314" s="41"/>
      <c r="FB314" s="41"/>
      <c r="FC314" s="41"/>
      <c r="FD314" s="41"/>
      <c r="FE314" s="41"/>
      <c r="FF314" s="41"/>
      <c r="FG314" s="41"/>
      <c r="FH314" s="41"/>
      <c r="FI314" s="41"/>
      <c r="FJ314" s="41"/>
      <c r="FK314" s="41"/>
      <c r="FL314" s="41"/>
      <c r="FM314" s="41"/>
      <c r="FN314" s="41"/>
      <c r="FO314" s="41"/>
      <c r="FP314" s="41"/>
      <c r="FQ314" s="41"/>
      <c r="FR314" s="41"/>
      <c r="FS314" s="41"/>
      <c r="FT314" s="41"/>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1"/>
      <c r="GR314" s="41"/>
      <c r="GS314" s="41"/>
      <c r="GT314" s="41"/>
      <c r="GU314" s="41"/>
      <c r="GV314" s="41"/>
      <c r="GW314" s="41"/>
      <c r="GX314" s="41"/>
      <c r="GY314" s="41"/>
      <c r="GZ314" s="41"/>
      <c r="HA314" s="41"/>
      <c r="HB314" s="41"/>
      <c r="HC314" s="41"/>
      <c r="HD314" s="41"/>
      <c r="HE314" s="41"/>
      <c r="HF314" s="41"/>
      <c r="HG314" s="41"/>
      <c r="HH314" s="41"/>
      <c r="HI314" s="41"/>
      <c r="HJ314" s="41"/>
      <c r="HK314" s="41"/>
      <c r="HL314" s="41"/>
      <c r="HM314" s="41"/>
      <c r="HN314" s="41"/>
      <c r="HO314" s="41"/>
      <c r="HP314" s="41"/>
      <c r="HQ314" s="41"/>
      <c r="HR314" s="41"/>
      <c r="HS314" s="41"/>
      <c r="HT314" s="41"/>
      <c r="HU314" s="41"/>
      <c r="HV314" s="41"/>
      <c r="HW314" s="41"/>
      <c r="HX314" s="41"/>
      <c r="HY314" s="41"/>
      <c r="HZ314" s="41"/>
      <c r="IA314" s="41"/>
      <c r="IB314" s="41"/>
      <c r="IC314" s="41"/>
      <c r="ID314" s="41"/>
      <c r="IE314" s="41"/>
      <c r="IF314" s="41"/>
      <c r="IG314" s="41"/>
      <c r="IH314" s="41"/>
      <c r="II314" s="41"/>
      <c r="IJ314" s="41"/>
      <c r="IK314" s="41"/>
      <c r="IL314" s="41"/>
      <c r="IM314" s="41"/>
      <c r="IN314" s="41"/>
      <c r="IO314" s="41"/>
      <c r="IP314" s="41"/>
      <c r="IQ314" s="41"/>
      <c r="IR314" s="41"/>
      <c r="IS314" s="41"/>
      <c r="IT314" s="41"/>
      <c r="IU314" s="41"/>
      <c r="IV314" s="41"/>
      <c r="IW314" s="41"/>
      <c r="IX314" s="41"/>
      <c r="IY314" s="41"/>
      <c r="IZ314" s="41"/>
      <c r="JA314" s="41"/>
      <c r="JB314" s="41"/>
      <c r="JC314" s="41"/>
      <c r="JD314" s="41"/>
      <c r="JE314" s="41"/>
      <c r="JF314" s="41"/>
      <c r="JG314" s="41"/>
      <c r="JH314" s="41"/>
      <c r="JI314" s="41"/>
      <c r="JJ314" s="41"/>
      <c r="JK314" s="41"/>
      <c r="JL314" s="41"/>
      <c r="JM314" s="41"/>
      <c r="JN314" s="41"/>
      <c r="JO314" s="41"/>
      <c r="JP314" s="41"/>
      <c r="JQ314" s="41"/>
      <c r="JR314" s="41"/>
      <c r="JS314" s="41"/>
      <c r="JT314" s="41"/>
      <c r="JU314" s="41"/>
    </row>
    <row r="315" spans="20:281" x14ac:dyDescent="0.25">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c r="DL315" s="41"/>
      <c r="DM315" s="41"/>
      <c r="DN315" s="41"/>
      <c r="DO315" s="41"/>
      <c r="DP315" s="41"/>
      <c r="DQ315" s="41"/>
      <c r="DR315" s="41"/>
      <c r="DS315" s="41"/>
      <c r="DT315" s="41"/>
      <c r="DU315" s="41"/>
      <c r="DV315" s="41"/>
      <c r="DW315" s="41"/>
      <c r="DX315" s="41"/>
      <c r="DY315" s="41"/>
      <c r="DZ315" s="41"/>
      <c r="EA315" s="41"/>
      <c r="EB315" s="41"/>
      <c r="EC315" s="41"/>
      <c r="ED315" s="41"/>
      <c r="EE315" s="41"/>
      <c r="EF315" s="41"/>
      <c r="EG315" s="41"/>
      <c r="EH315" s="41"/>
      <c r="EI315" s="41"/>
      <c r="EJ315" s="41"/>
      <c r="EK315" s="41"/>
      <c r="EL315" s="41"/>
      <c r="EM315" s="41"/>
      <c r="EN315" s="41"/>
      <c r="EO315" s="41"/>
      <c r="EP315" s="41"/>
      <c r="EQ315" s="41"/>
      <c r="ER315" s="41"/>
      <c r="ES315" s="41"/>
      <c r="ET315" s="41"/>
      <c r="EU315" s="41"/>
      <c r="EV315" s="41"/>
      <c r="EW315" s="41"/>
      <c r="EX315" s="41"/>
      <c r="EY315" s="41"/>
      <c r="EZ315" s="41"/>
      <c r="FA315" s="41"/>
      <c r="FB315" s="41"/>
      <c r="FC315" s="41"/>
      <c r="FD315" s="41"/>
      <c r="FE315" s="41"/>
      <c r="FF315" s="41"/>
      <c r="FG315" s="41"/>
      <c r="FH315" s="41"/>
      <c r="FI315" s="41"/>
      <c r="FJ315" s="41"/>
      <c r="FK315" s="41"/>
      <c r="FL315" s="41"/>
      <c r="FM315" s="41"/>
      <c r="FN315" s="41"/>
      <c r="FO315" s="41"/>
      <c r="FP315" s="41"/>
      <c r="FQ315" s="41"/>
      <c r="FR315" s="41"/>
      <c r="FS315" s="41"/>
      <c r="FT315" s="41"/>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1"/>
      <c r="GR315" s="41"/>
      <c r="GS315" s="41"/>
      <c r="GT315" s="41"/>
      <c r="GU315" s="41"/>
      <c r="GV315" s="41"/>
      <c r="GW315" s="41"/>
      <c r="GX315" s="41"/>
      <c r="GY315" s="41"/>
      <c r="GZ315" s="41"/>
      <c r="HA315" s="41"/>
      <c r="HB315" s="41"/>
      <c r="HC315" s="41"/>
      <c r="HD315" s="41"/>
      <c r="HE315" s="41"/>
      <c r="HF315" s="41"/>
      <c r="HG315" s="41"/>
      <c r="HH315" s="41"/>
      <c r="HI315" s="41"/>
      <c r="HJ315" s="41"/>
      <c r="HK315" s="41"/>
      <c r="HL315" s="41"/>
      <c r="HM315" s="41"/>
      <c r="HN315" s="41"/>
      <c r="HO315" s="41"/>
      <c r="HP315" s="41"/>
      <c r="HQ315" s="41"/>
      <c r="HR315" s="41"/>
      <c r="HS315" s="41"/>
      <c r="HT315" s="41"/>
      <c r="HU315" s="41"/>
      <c r="HV315" s="41"/>
      <c r="HW315" s="41"/>
      <c r="HX315" s="41"/>
      <c r="HY315" s="41"/>
      <c r="HZ315" s="41"/>
      <c r="IA315" s="41"/>
      <c r="IB315" s="41"/>
      <c r="IC315" s="41"/>
      <c r="ID315" s="41"/>
      <c r="IE315" s="41"/>
      <c r="IF315" s="41"/>
      <c r="IG315" s="41"/>
      <c r="IH315" s="41"/>
      <c r="II315" s="41"/>
      <c r="IJ315" s="41"/>
      <c r="IK315" s="41"/>
      <c r="IL315" s="41"/>
      <c r="IM315" s="41"/>
      <c r="IN315" s="41"/>
      <c r="IO315" s="41"/>
      <c r="IP315" s="41"/>
      <c r="IQ315" s="41"/>
      <c r="IR315" s="41"/>
      <c r="IS315" s="41"/>
      <c r="IT315" s="41"/>
      <c r="IU315" s="41"/>
      <c r="IV315" s="41"/>
      <c r="IW315" s="41"/>
      <c r="IX315" s="41"/>
      <c r="IY315" s="41"/>
      <c r="IZ315" s="41"/>
      <c r="JA315" s="41"/>
      <c r="JB315" s="41"/>
      <c r="JC315" s="41"/>
      <c r="JD315" s="41"/>
      <c r="JE315" s="41"/>
      <c r="JF315" s="41"/>
      <c r="JG315" s="41"/>
      <c r="JH315" s="41"/>
      <c r="JI315" s="41"/>
      <c r="JJ315" s="41"/>
      <c r="JK315" s="41"/>
      <c r="JL315" s="41"/>
      <c r="JM315" s="41"/>
      <c r="JN315" s="41"/>
      <c r="JO315" s="41"/>
      <c r="JP315" s="41"/>
      <c r="JQ315" s="41"/>
      <c r="JR315" s="41"/>
      <c r="JS315" s="41"/>
      <c r="JT315" s="41"/>
      <c r="JU315" s="41"/>
    </row>
    <row r="316" spans="20:281" x14ac:dyDescent="0.25">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c r="EO316" s="41"/>
      <c r="EP316" s="41"/>
      <c r="EQ316" s="41"/>
      <c r="ER316" s="41"/>
      <c r="ES316" s="41"/>
      <c r="ET316" s="41"/>
      <c r="EU316" s="41"/>
      <c r="EV316" s="41"/>
      <c r="EW316" s="41"/>
      <c r="EX316" s="41"/>
      <c r="EY316" s="41"/>
      <c r="EZ316" s="41"/>
      <c r="FA316" s="41"/>
      <c r="FB316" s="41"/>
      <c r="FC316" s="41"/>
      <c r="FD316" s="41"/>
      <c r="FE316" s="41"/>
      <c r="FF316" s="41"/>
      <c r="FG316" s="41"/>
      <c r="FH316" s="41"/>
      <c r="FI316" s="41"/>
      <c r="FJ316" s="41"/>
      <c r="FK316" s="41"/>
      <c r="FL316" s="41"/>
      <c r="FM316" s="41"/>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1"/>
      <c r="GS316" s="41"/>
      <c r="GT316" s="41"/>
      <c r="GU316" s="41"/>
      <c r="GV316" s="41"/>
      <c r="GW316" s="41"/>
      <c r="GX316" s="41"/>
      <c r="GY316" s="41"/>
      <c r="GZ316" s="41"/>
      <c r="HA316" s="41"/>
      <c r="HB316" s="41"/>
      <c r="HC316" s="41"/>
      <c r="HD316" s="41"/>
      <c r="HE316" s="41"/>
      <c r="HF316" s="41"/>
      <c r="HG316" s="41"/>
      <c r="HH316" s="41"/>
      <c r="HI316" s="41"/>
      <c r="HJ316" s="41"/>
      <c r="HK316" s="41"/>
      <c r="HL316" s="41"/>
      <c r="HM316" s="41"/>
      <c r="HN316" s="41"/>
      <c r="HO316" s="41"/>
      <c r="HP316" s="41"/>
      <c r="HQ316" s="41"/>
      <c r="HR316" s="41"/>
      <c r="HS316" s="41"/>
      <c r="HT316" s="41"/>
      <c r="HU316" s="41"/>
      <c r="HV316" s="41"/>
      <c r="HW316" s="41"/>
      <c r="HX316" s="41"/>
      <c r="HY316" s="41"/>
      <c r="HZ316" s="41"/>
      <c r="IA316" s="41"/>
      <c r="IB316" s="41"/>
      <c r="IC316" s="41"/>
      <c r="ID316" s="41"/>
      <c r="IE316" s="41"/>
      <c r="IF316" s="41"/>
      <c r="IG316" s="41"/>
      <c r="IH316" s="41"/>
      <c r="II316" s="41"/>
      <c r="IJ316" s="41"/>
      <c r="IK316" s="41"/>
      <c r="IL316" s="41"/>
      <c r="IM316" s="41"/>
      <c r="IN316" s="41"/>
      <c r="IO316" s="41"/>
      <c r="IP316" s="41"/>
      <c r="IQ316" s="41"/>
      <c r="IR316" s="41"/>
      <c r="IS316" s="41"/>
      <c r="IT316" s="41"/>
      <c r="IU316" s="41"/>
      <c r="IV316" s="41"/>
      <c r="IW316" s="41"/>
      <c r="IX316" s="41"/>
      <c r="IY316" s="41"/>
      <c r="IZ316" s="41"/>
      <c r="JA316" s="41"/>
      <c r="JB316" s="41"/>
      <c r="JC316" s="41"/>
      <c r="JD316" s="41"/>
      <c r="JE316" s="41"/>
      <c r="JF316" s="41"/>
      <c r="JG316" s="41"/>
      <c r="JH316" s="41"/>
      <c r="JI316" s="41"/>
      <c r="JJ316" s="41"/>
      <c r="JK316" s="41"/>
      <c r="JL316" s="41"/>
      <c r="JM316" s="41"/>
      <c r="JN316" s="41"/>
      <c r="JO316" s="41"/>
      <c r="JP316" s="41"/>
      <c r="JQ316" s="41"/>
      <c r="JR316" s="41"/>
      <c r="JS316" s="41"/>
      <c r="JT316" s="41"/>
      <c r="JU316" s="41"/>
    </row>
    <row r="317" spans="20:281" x14ac:dyDescent="0.25">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c r="DL317" s="41"/>
      <c r="DM317" s="41"/>
      <c r="DN317" s="41"/>
      <c r="DO317" s="41"/>
      <c r="DP317" s="41"/>
      <c r="DQ317" s="41"/>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c r="EN317" s="41"/>
      <c r="EO317" s="41"/>
      <c r="EP317" s="41"/>
      <c r="EQ317" s="41"/>
      <c r="ER317" s="41"/>
      <c r="ES317" s="41"/>
      <c r="ET317" s="41"/>
      <c r="EU317" s="41"/>
      <c r="EV317" s="41"/>
      <c r="EW317" s="41"/>
      <c r="EX317" s="41"/>
      <c r="EY317" s="41"/>
      <c r="EZ317" s="41"/>
      <c r="FA317" s="41"/>
      <c r="FB317" s="41"/>
      <c r="FC317" s="41"/>
      <c r="FD317" s="41"/>
      <c r="FE317" s="41"/>
      <c r="FF317" s="41"/>
      <c r="FG317" s="41"/>
      <c r="FH317" s="41"/>
      <c r="FI317" s="41"/>
      <c r="FJ317" s="41"/>
      <c r="FK317" s="41"/>
      <c r="FL317" s="41"/>
      <c r="FM317" s="41"/>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1"/>
      <c r="GS317" s="41"/>
      <c r="GT317" s="41"/>
      <c r="GU317" s="41"/>
      <c r="GV317" s="41"/>
      <c r="GW317" s="41"/>
      <c r="GX317" s="41"/>
      <c r="GY317" s="41"/>
      <c r="GZ317" s="41"/>
      <c r="HA317" s="41"/>
      <c r="HB317" s="41"/>
      <c r="HC317" s="41"/>
      <c r="HD317" s="41"/>
      <c r="HE317" s="41"/>
      <c r="HF317" s="41"/>
      <c r="HG317" s="41"/>
      <c r="HH317" s="41"/>
      <c r="HI317" s="41"/>
      <c r="HJ317" s="41"/>
      <c r="HK317" s="41"/>
      <c r="HL317" s="41"/>
      <c r="HM317" s="41"/>
      <c r="HN317" s="41"/>
      <c r="HO317" s="41"/>
      <c r="HP317" s="41"/>
      <c r="HQ317" s="41"/>
      <c r="HR317" s="41"/>
      <c r="HS317" s="41"/>
      <c r="HT317" s="41"/>
      <c r="HU317" s="41"/>
      <c r="HV317" s="41"/>
      <c r="HW317" s="41"/>
      <c r="HX317" s="41"/>
      <c r="HY317" s="41"/>
      <c r="HZ317" s="41"/>
      <c r="IA317" s="41"/>
      <c r="IB317" s="41"/>
      <c r="IC317" s="41"/>
      <c r="ID317" s="41"/>
      <c r="IE317" s="41"/>
      <c r="IF317" s="41"/>
      <c r="IG317" s="41"/>
      <c r="IH317" s="41"/>
      <c r="II317" s="41"/>
      <c r="IJ317" s="41"/>
      <c r="IK317" s="41"/>
      <c r="IL317" s="41"/>
      <c r="IM317" s="41"/>
      <c r="IN317" s="41"/>
      <c r="IO317" s="41"/>
      <c r="IP317" s="41"/>
      <c r="IQ317" s="41"/>
      <c r="IR317" s="41"/>
      <c r="IS317" s="41"/>
      <c r="IT317" s="41"/>
      <c r="IU317" s="41"/>
      <c r="IV317" s="41"/>
      <c r="IW317" s="41"/>
      <c r="IX317" s="41"/>
      <c r="IY317" s="41"/>
      <c r="IZ317" s="41"/>
      <c r="JA317" s="41"/>
      <c r="JB317" s="41"/>
      <c r="JC317" s="41"/>
      <c r="JD317" s="41"/>
      <c r="JE317" s="41"/>
      <c r="JF317" s="41"/>
      <c r="JG317" s="41"/>
      <c r="JH317" s="41"/>
      <c r="JI317" s="41"/>
      <c r="JJ317" s="41"/>
      <c r="JK317" s="41"/>
      <c r="JL317" s="41"/>
      <c r="JM317" s="41"/>
      <c r="JN317" s="41"/>
      <c r="JO317" s="41"/>
      <c r="JP317" s="41"/>
      <c r="JQ317" s="41"/>
      <c r="JR317" s="41"/>
      <c r="JS317" s="41"/>
      <c r="JT317" s="41"/>
      <c r="JU317" s="41"/>
    </row>
    <row r="318" spans="20:281" x14ac:dyDescent="0.25">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c r="EO318" s="41"/>
      <c r="EP318" s="41"/>
      <c r="EQ318" s="41"/>
      <c r="ER318" s="41"/>
      <c r="ES318" s="41"/>
      <c r="ET318" s="41"/>
      <c r="EU318" s="41"/>
      <c r="EV318" s="41"/>
      <c r="EW318" s="41"/>
      <c r="EX318" s="41"/>
      <c r="EY318" s="41"/>
      <c r="EZ318" s="41"/>
      <c r="FA318" s="41"/>
      <c r="FB318" s="41"/>
      <c r="FC318" s="41"/>
      <c r="FD318" s="41"/>
      <c r="FE318" s="41"/>
      <c r="FF318" s="41"/>
      <c r="FG318" s="41"/>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41"/>
      <c r="HE318" s="41"/>
      <c r="HF318" s="41"/>
      <c r="HG318" s="41"/>
      <c r="HH318" s="41"/>
      <c r="HI318" s="41"/>
      <c r="HJ318" s="41"/>
      <c r="HK318" s="41"/>
      <c r="HL318" s="41"/>
      <c r="HM318" s="41"/>
      <c r="HN318" s="41"/>
      <c r="HO318" s="41"/>
      <c r="HP318" s="41"/>
      <c r="HQ318" s="41"/>
      <c r="HR318" s="41"/>
      <c r="HS318" s="41"/>
      <c r="HT318" s="41"/>
      <c r="HU318" s="41"/>
      <c r="HV318" s="41"/>
      <c r="HW318" s="41"/>
      <c r="HX318" s="41"/>
      <c r="HY318" s="41"/>
      <c r="HZ318" s="41"/>
      <c r="IA318" s="41"/>
      <c r="IB318" s="41"/>
      <c r="IC318" s="41"/>
      <c r="ID318" s="41"/>
      <c r="IE318" s="41"/>
      <c r="IF318" s="41"/>
      <c r="IG318" s="41"/>
      <c r="IH318" s="41"/>
      <c r="II318" s="41"/>
      <c r="IJ318" s="41"/>
      <c r="IK318" s="41"/>
      <c r="IL318" s="41"/>
      <c r="IM318" s="41"/>
      <c r="IN318" s="41"/>
      <c r="IO318" s="41"/>
      <c r="IP318" s="41"/>
      <c r="IQ318" s="41"/>
      <c r="IR318" s="41"/>
      <c r="IS318" s="41"/>
      <c r="IT318" s="41"/>
      <c r="IU318" s="41"/>
      <c r="IV318" s="41"/>
      <c r="IW318" s="41"/>
      <c r="IX318" s="41"/>
      <c r="IY318" s="41"/>
      <c r="IZ318" s="41"/>
      <c r="JA318" s="41"/>
      <c r="JB318" s="41"/>
      <c r="JC318" s="41"/>
      <c r="JD318" s="41"/>
      <c r="JE318" s="41"/>
      <c r="JF318" s="41"/>
      <c r="JG318" s="41"/>
      <c r="JH318" s="41"/>
      <c r="JI318" s="41"/>
      <c r="JJ318" s="41"/>
      <c r="JK318" s="41"/>
      <c r="JL318" s="41"/>
      <c r="JM318" s="41"/>
      <c r="JN318" s="41"/>
      <c r="JO318" s="41"/>
      <c r="JP318" s="41"/>
      <c r="JQ318" s="41"/>
      <c r="JR318" s="41"/>
      <c r="JS318" s="41"/>
      <c r="JT318" s="41"/>
      <c r="JU318" s="41"/>
    </row>
    <row r="319" spans="20:281" x14ac:dyDescent="0.25">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c r="DL319" s="41"/>
      <c r="DM319" s="41"/>
      <c r="DN319" s="41"/>
      <c r="DO319" s="41"/>
      <c r="DP319" s="41"/>
      <c r="DQ319" s="41"/>
      <c r="DR319" s="41"/>
      <c r="DS319" s="41"/>
      <c r="DT319" s="41"/>
      <c r="DU319" s="41"/>
      <c r="DV319" s="41"/>
      <c r="DW319" s="41"/>
      <c r="DX319" s="41"/>
      <c r="DY319" s="41"/>
      <c r="DZ319" s="41"/>
      <c r="EA319" s="41"/>
      <c r="EB319" s="41"/>
      <c r="EC319" s="41"/>
      <c r="ED319" s="41"/>
      <c r="EE319" s="41"/>
      <c r="EF319" s="41"/>
      <c r="EG319" s="41"/>
      <c r="EH319" s="41"/>
      <c r="EI319" s="41"/>
      <c r="EJ319" s="41"/>
      <c r="EK319" s="41"/>
      <c r="EL319" s="41"/>
      <c r="EM319" s="41"/>
      <c r="EN319" s="41"/>
      <c r="EO319" s="41"/>
      <c r="EP319" s="41"/>
      <c r="EQ319" s="41"/>
      <c r="ER319" s="41"/>
      <c r="ES319" s="41"/>
      <c r="ET319" s="41"/>
      <c r="EU319" s="41"/>
      <c r="EV319" s="41"/>
      <c r="EW319" s="41"/>
      <c r="EX319" s="41"/>
      <c r="EY319" s="41"/>
      <c r="EZ319" s="41"/>
      <c r="FA319" s="41"/>
      <c r="FB319" s="41"/>
      <c r="FC319" s="41"/>
      <c r="FD319" s="41"/>
      <c r="FE319" s="41"/>
      <c r="FF319" s="41"/>
      <c r="FG319" s="41"/>
      <c r="FH319" s="41"/>
      <c r="FI319" s="41"/>
      <c r="FJ319" s="41"/>
      <c r="FK319" s="41"/>
      <c r="FL319" s="41"/>
      <c r="FM319" s="41"/>
      <c r="FN319" s="41"/>
      <c r="FO319" s="41"/>
      <c r="FP319" s="41"/>
      <c r="FQ319" s="41"/>
      <c r="FR319" s="41"/>
      <c r="FS319" s="41"/>
      <c r="FT319" s="41"/>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1"/>
      <c r="GR319" s="41"/>
      <c r="GS319" s="41"/>
      <c r="GT319" s="41"/>
      <c r="GU319" s="41"/>
      <c r="GV319" s="41"/>
      <c r="GW319" s="41"/>
      <c r="GX319" s="41"/>
      <c r="GY319" s="41"/>
      <c r="GZ319" s="41"/>
      <c r="HA319" s="41"/>
      <c r="HB319" s="41"/>
      <c r="HC319" s="41"/>
      <c r="HD319" s="41"/>
      <c r="HE319" s="41"/>
      <c r="HF319" s="41"/>
      <c r="HG319" s="41"/>
      <c r="HH319" s="41"/>
      <c r="HI319" s="41"/>
      <c r="HJ319" s="41"/>
      <c r="HK319" s="41"/>
      <c r="HL319" s="41"/>
      <c r="HM319" s="41"/>
      <c r="HN319" s="41"/>
      <c r="HO319" s="41"/>
      <c r="HP319" s="41"/>
      <c r="HQ319" s="41"/>
      <c r="HR319" s="41"/>
      <c r="HS319" s="41"/>
      <c r="HT319" s="41"/>
      <c r="HU319" s="41"/>
      <c r="HV319" s="41"/>
      <c r="HW319" s="41"/>
      <c r="HX319" s="41"/>
      <c r="HY319" s="41"/>
      <c r="HZ319" s="41"/>
      <c r="IA319" s="41"/>
      <c r="IB319" s="41"/>
      <c r="IC319" s="41"/>
      <c r="ID319" s="41"/>
      <c r="IE319" s="41"/>
      <c r="IF319" s="41"/>
      <c r="IG319" s="41"/>
      <c r="IH319" s="41"/>
      <c r="II319" s="41"/>
      <c r="IJ319" s="41"/>
      <c r="IK319" s="41"/>
      <c r="IL319" s="41"/>
      <c r="IM319" s="41"/>
      <c r="IN319" s="41"/>
      <c r="IO319" s="41"/>
      <c r="IP319" s="41"/>
      <c r="IQ319" s="41"/>
      <c r="IR319" s="41"/>
      <c r="IS319" s="41"/>
      <c r="IT319" s="41"/>
      <c r="IU319" s="41"/>
      <c r="IV319" s="41"/>
      <c r="IW319" s="41"/>
      <c r="IX319" s="41"/>
      <c r="IY319" s="41"/>
      <c r="IZ319" s="41"/>
      <c r="JA319" s="41"/>
      <c r="JB319" s="41"/>
      <c r="JC319" s="41"/>
      <c r="JD319" s="41"/>
      <c r="JE319" s="41"/>
      <c r="JF319" s="41"/>
      <c r="JG319" s="41"/>
      <c r="JH319" s="41"/>
      <c r="JI319" s="41"/>
      <c r="JJ319" s="41"/>
      <c r="JK319" s="41"/>
      <c r="JL319" s="41"/>
      <c r="JM319" s="41"/>
      <c r="JN319" s="41"/>
      <c r="JO319" s="41"/>
      <c r="JP319" s="41"/>
      <c r="JQ319" s="41"/>
      <c r="JR319" s="41"/>
      <c r="JS319" s="41"/>
      <c r="JT319" s="41"/>
      <c r="JU319" s="41"/>
    </row>
    <row r="320" spans="20:281" x14ac:dyDescent="0.25">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c r="DL320" s="41"/>
      <c r="DM320" s="41"/>
      <c r="DN320" s="41"/>
      <c r="DO320" s="41"/>
      <c r="DP320" s="41"/>
      <c r="DQ320" s="41"/>
      <c r="DR320" s="41"/>
      <c r="DS320" s="41"/>
      <c r="DT320" s="41"/>
      <c r="DU320" s="41"/>
      <c r="DV320" s="41"/>
      <c r="DW320" s="41"/>
      <c r="DX320" s="41"/>
      <c r="DY320" s="41"/>
      <c r="DZ320" s="41"/>
      <c r="EA320" s="41"/>
      <c r="EB320" s="41"/>
      <c r="EC320" s="41"/>
      <c r="ED320" s="41"/>
      <c r="EE320" s="41"/>
      <c r="EF320" s="41"/>
      <c r="EG320" s="41"/>
      <c r="EH320" s="41"/>
      <c r="EI320" s="41"/>
      <c r="EJ320" s="41"/>
      <c r="EK320" s="41"/>
      <c r="EL320" s="41"/>
      <c r="EM320" s="41"/>
      <c r="EN320" s="41"/>
      <c r="EO320" s="41"/>
      <c r="EP320" s="41"/>
      <c r="EQ320" s="41"/>
      <c r="ER320" s="41"/>
      <c r="ES320" s="41"/>
      <c r="ET320" s="41"/>
      <c r="EU320" s="41"/>
      <c r="EV320" s="41"/>
      <c r="EW320" s="41"/>
      <c r="EX320" s="41"/>
      <c r="EY320" s="41"/>
      <c r="EZ320" s="41"/>
      <c r="FA320" s="41"/>
      <c r="FB320" s="41"/>
      <c r="FC320" s="41"/>
      <c r="FD320" s="41"/>
      <c r="FE320" s="41"/>
      <c r="FF320" s="41"/>
      <c r="FG320" s="41"/>
      <c r="FH320" s="41"/>
      <c r="FI320" s="41"/>
      <c r="FJ320" s="41"/>
      <c r="FK320" s="41"/>
      <c r="FL320" s="41"/>
      <c r="FM320" s="41"/>
      <c r="FN320" s="41"/>
      <c r="FO320" s="41"/>
      <c r="FP320" s="41"/>
      <c r="FQ320" s="41"/>
      <c r="FR320" s="41"/>
      <c r="FS320" s="41"/>
      <c r="FT320" s="41"/>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1"/>
      <c r="GR320" s="41"/>
      <c r="GS320" s="41"/>
      <c r="GT320" s="41"/>
      <c r="GU320" s="41"/>
      <c r="GV320" s="41"/>
      <c r="GW320" s="41"/>
      <c r="GX320" s="41"/>
      <c r="GY320" s="41"/>
      <c r="GZ320" s="41"/>
      <c r="HA320" s="41"/>
      <c r="HB320" s="41"/>
      <c r="HC320" s="41"/>
      <c r="HD320" s="41"/>
      <c r="HE320" s="41"/>
      <c r="HF320" s="41"/>
      <c r="HG320" s="41"/>
      <c r="HH320" s="41"/>
      <c r="HI320" s="41"/>
      <c r="HJ320" s="41"/>
      <c r="HK320" s="41"/>
      <c r="HL320" s="41"/>
      <c r="HM320" s="41"/>
      <c r="HN320" s="41"/>
      <c r="HO320" s="41"/>
      <c r="HP320" s="41"/>
      <c r="HQ320" s="41"/>
      <c r="HR320" s="41"/>
      <c r="HS320" s="41"/>
      <c r="HT320" s="41"/>
      <c r="HU320" s="41"/>
      <c r="HV320" s="41"/>
      <c r="HW320" s="41"/>
      <c r="HX320" s="41"/>
      <c r="HY320" s="41"/>
      <c r="HZ320" s="41"/>
      <c r="IA320" s="41"/>
      <c r="IB320" s="41"/>
      <c r="IC320" s="41"/>
      <c r="ID320" s="41"/>
      <c r="IE320" s="41"/>
      <c r="IF320" s="41"/>
      <c r="IG320" s="41"/>
      <c r="IH320" s="41"/>
      <c r="II320" s="41"/>
      <c r="IJ320" s="41"/>
      <c r="IK320" s="41"/>
      <c r="IL320" s="41"/>
      <c r="IM320" s="41"/>
      <c r="IN320" s="41"/>
      <c r="IO320" s="41"/>
      <c r="IP320" s="41"/>
      <c r="IQ320" s="41"/>
      <c r="IR320" s="41"/>
      <c r="IS320" s="41"/>
      <c r="IT320" s="41"/>
      <c r="IU320" s="41"/>
      <c r="IV320" s="41"/>
      <c r="IW320" s="41"/>
      <c r="IX320" s="41"/>
      <c r="IY320" s="41"/>
      <c r="IZ320" s="41"/>
      <c r="JA320" s="41"/>
      <c r="JB320" s="41"/>
      <c r="JC320" s="41"/>
      <c r="JD320" s="41"/>
      <c r="JE320" s="41"/>
      <c r="JF320" s="41"/>
      <c r="JG320" s="41"/>
      <c r="JH320" s="41"/>
      <c r="JI320" s="41"/>
      <c r="JJ320" s="41"/>
      <c r="JK320" s="41"/>
      <c r="JL320" s="41"/>
      <c r="JM320" s="41"/>
      <c r="JN320" s="41"/>
      <c r="JO320" s="41"/>
      <c r="JP320" s="41"/>
      <c r="JQ320" s="41"/>
      <c r="JR320" s="41"/>
      <c r="JS320" s="41"/>
      <c r="JT320" s="41"/>
      <c r="JU320" s="41"/>
    </row>
    <row r="321" spans="20:281" x14ac:dyDescent="0.25">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c r="DL321" s="41"/>
      <c r="DM321" s="41"/>
      <c r="DN321" s="41"/>
      <c r="DO321" s="41"/>
      <c r="DP321" s="41"/>
      <c r="DQ321" s="41"/>
      <c r="DR321" s="41"/>
      <c r="DS321" s="41"/>
      <c r="DT321" s="41"/>
      <c r="DU321" s="41"/>
      <c r="DV321" s="41"/>
      <c r="DW321" s="41"/>
      <c r="DX321" s="41"/>
      <c r="DY321" s="41"/>
      <c r="DZ321" s="41"/>
      <c r="EA321" s="41"/>
      <c r="EB321" s="41"/>
      <c r="EC321" s="41"/>
      <c r="ED321" s="41"/>
      <c r="EE321" s="41"/>
      <c r="EF321" s="41"/>
      <c r="EG321" s="41"/>
      <c r="EH321" s="41"/>
      <c r="EI321" s="41"/>
      <c r="EJ321" s="41"/>
      <c r="EK321" s="41"/>
      <c r="EL321" s="41"/>
      <c r="EM321" s="41"/>
      <c r="EN321" s="41"/>
      <c r="EO321" s="41"/>
      <c r="EP321" s="41"/>
      <c r="EQ321" s="41"/>
      <c r="ER321" s="41"/>
      <c r="ES321" s="41"/>
      <c r="ET321" s="41"/>
      <c r="EU321" s="41"/>
      <c r="EV321" s="41"/>
      <c r="EW321" s="41"/>
      <c r="EX321" s="41"/>
      <c r="EY321" s="41"/>
      <c r="EZ321" s="41"/>
      <c r="FA321" s="41"/>
      <c r="FB321" s="41"/>
      <c r="FC321" s="41"/>
      <c r="FD321" s="41"/>
      <c r="FE321" s="41"/>
      <c r="FF321" s="41"/>
      <c r="FG321" s="41"/>
      <c r="FH321" s="41"/>
      <c r="FI321" s="41"/>
      <c r="FJ321" s="41"/>
      <c r="FK321" s="41"/>
      <c r="FL321" s="41"/>
      <c r="FM321" s="41"/>
      <c r="FN321" s="41"/>
      <c r="FO321" s="41"/>
      <c r="FP321" s="41"/>
      <c r="FQ321" s="41"/>
      <c r="FR321" s="41"/>
      <c r="FS321" s="41"/>
      <c r="FT321" s="41"/>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1"/>
      <c r="GR321" s="41"/>
      <c r="GS321" s="41"/>
      <c r="GT321" s="41"/>
      <c r="GU321" s="41"/>
      <c r="GV321" s="41"/>
      <c r="GW321" s="41"/>
      <c r="GX321" s="41"/>
      <c r="GY321" s="41"/>
      <c r="GZ321" s="41"/>
      <c r="HA321" s="41"/>
      <c r="HB321" s="41"/>
      <c r="HC321" s="41"/>
      <c r="HD321" s="41"/>
      <c r="HE321" s="41"/>
      <c r="HF321" s="41"/>
      <c r="HG321" s="41"/>
      <c r="HH321" s="41"/>
      <c r="HI321" s="41"/>
      <c r="HJ321" s="41"/>
      <c r="HK321" s="41"/>
      <c r="HL321" s="41"/>
      <c r="HM321" s="41"/>
      <c r="HN321" s="41"/>
      <c r="HO321" s="41"/>
      <c r="HP321" s="41"/>
      <c r="HQ321" s="41"/>
      <c r="HR321" s="41"/>
      <c r="HS321" s="41"/>
      <c r="HT321" s="41"/>
      <c r="HU321" s="41"/>
      <c r="HV321" s="41"/>
      <c r="HW321" s="41"/>
      <c r="HX321" s="41"/>
      <c r="HY321" s="41"/>
      <c r="HZ321" s="41"/>
      <c r="IA321" s="41"/>
      <c r="IB321" s="41"/>
      <c r="IC321" s="41"/>
      <c r="ID321" s="41"/>
      <c r="IE321" s="41"/>
      <c r="IF321" s="41"/>
      <c r="IG321" s="41"/>
      <c r="IH321" s="41"/>
      <c r="II321" s="41"/>
      <c r="IJ321" s="41"/>
      <c r="IK321" s="41"/>
      <c r="IL321" s="41"/>
      <c r="IM321" s="41"/>
      <c r="IN321" s="41"/>
      <c r="IO321" s="41"/>
      <c r="IP321" s="41"/>
      <c r="IQ321" s="41"/>
      <c r="IR321" s="41"/>
      <c r="IS321" s="41"/>
      <c r="IT321" s="41"/>
      <c r="IU321" s="41"/>
      <c r="IV321" s="41"/>
      <c r="IW321" s="41"/>
      <c r="IX321" s="41"/>
      <c r="IY321" s="41"/>
      <c r="IZ321" s="41"/>
      <c r="JA321" s="41"/>
      <c r="JB321" s="41"/>
      <c r="JC321" s="41"/>
      <c r="JD321" s="41"/>
      <c r="JE321" s="41"/>
      <c r="JF321" s="41"/>
      <c r="JG321" s="41"/>
      <c r="JH321" s="41"/>
      <c r="JI321" s="41"/>
      <c r="JJ321" s="41"/>
      <c r="JK321" s="41"/>
      <c r="JL321" s="41"/>
      <c r="JM321" s="41"/>
      <c r="JN321" s="41"/>
      <c r="JO321" s="41"/>
      <c r="JP321" s="41"/>
      <c r="JQ321" s="41"/>
      <c r="JR321" s="41"/>
      <c r="JS321" s="41"/>
      <c r="JT321" s="41"/>
      <c r="JU321" s="41"/>
    </row>
    <row r="322" spans="20:281" x14ac:dyDescent="0.25">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c r="DL322" s="41"/>
      <c r="DM322" s="41"/>
      <c r="DN322" s="41"/>
      <c r="DO322" s="41"/>
      <c r="DP322" s="41"/>
      <c r="DQ322" s="41"/>
      <c r="DR322" s="41"/>
      <c r="DS322" s="41"/>
      <c r="DT322" s="41"/>
      <c r="DU322" s="41"/>
      <c r="DV322" s="41"/>
      <c r="DW322" s="41"/>
      <c r="DX322" s="41"/>
      <c r="DY322" s="41"/>
      <c r="DZ322" s="41"/>
      <c r="EA322" s="41"/>
      <c r="EB322" s="41"/>
      <c r="EC322" s="41"/>
      <c r="ED322" s="41"/>
      <c r="EE322" s="41"/>
      <c r="EF322" s="41"/>
      <c r="EG322" s="41"/>
      <c r="EH322" s="41"/>
      <c r="EI322" s="41"/>
      <c r="EJ322" s="41"/>
      <c r="EK322" s="41"/>
      <c r="EL322" s="41"/>
      <c r="EM322" s="41"/>
      <c r="EN322" s="41"/>
      <c r="EO322" s="41"/>
      <c r="EP322" s="41"/>
      <c r="EQ322" s="41"/>
      <c r="ER322" s="41"/>
      <c r="ES322" s="41"/>
      <c r="ET322" s="41"/>
      <c r="EU322" s="41"/>
      <c r="EV322" s="41"/>
      <c r="EW322" s="41"/>
      <c r="EX322" s="41"/>
      <c r="EY322" s="41"/>
      <c r="EZ322" s="41"/>
      <c r="FA322" s="41"/>
      <c r="FB322" s="41"/>
      <c r="FC322" s="41"/>
      <c r="FD322" s="41"/>
      <c r="FE322" s="41"/>
      <c r="FF322" s="41"/>
      <c r="FG322" s="41"/>
      <c r="FH322" s="41"/>
      <c r="FI322" s="41"/>
      <c r="FJ322" s="41"/>
      <c r="FK322" s="41"/>
      <c r="FL322" s="41"/>
      <c r="FM322" s="41"/>
      <c r="FN322" s="41"/>
      <c r="FO322" s="41"/>
      <c r="FP322" s="41"/>
      <c r="FQ322" s="41"/>
      <c r="FR322" s="41"/>
      <c r="FS322" s="41"/>
      <c r="FT322" s="41"/>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1"/>
      <c r="GR322" s="41"/>
      <c r="GS322" s="41"/>
      <c r="GT322" s="41"/>
      <c r="GU322" s="41"/>
      <c r="GV322" s="41"/>
      <c r="GW322" s="41"/>
      <c r="GX322" s="41"/>
      <c r="GY322" s="41"/>
      <c r="GZ322" s="41"/>
      <c r="HA322" s="41"/>
      <c r="HB322" s="41"/>
      <c r="HC322" s="41"/>
      <c r="HD322" s="41"/>
      <c r="HE322" s="41"/>
      <c r="HF322" s="41"/>
      <c r="HG322" s="41"/>
      <c r="HH322" s="41"/>
      <c r="HI322" s="41"/>
      <c r="HJ322" s="41"/>
      <c r="HK322" s="41"/>
      <c r="HL322" s="41"/>
      <c r="HM322" s="41"/>
      <c r="HN322" s="41"/>
      <c r="HO322" s="41"/>
      <c r="HP322" s="41"/>
      <c r="HQ322" s="41"/>
      <c r="HR322" s="41"/>
      <c r="HS322" s="41"/>
      <c r="HT322" s="41"/>
      <c r="HU322" s="41"/>
      <c r="HV322" s="41"/>
      <c r="HW322" s="41"/>
      <c r="HX322" s="41"/>
      <c r="HY322" s="41"/>
      <c r="HZ322" s="41"/>
      <c r="IA322" s="41"/>
      <c r="IB322" s="41"/>
      <c r="IC322" s="41"/>
      <c r="ID322" s="41"/>
      <c r="IE322" s="41"/>
      <c r="IF322" s="41"/>
      <c r="IG322" s="41"/>
      <c r="IH322" s="41"/>
      <c r="II322" s="41"/>
      <c r="IJ322" s="41"/>
      <c r="IK322" s="41"/>
      <c r="IL322" s="41"/>
      <c r="IM322" s="41"/>
      <c r="IN322" s="41"/>
      <c r="IO322" s="41"/>
      <c r="IP322" s="41"/>
      <c r="IQ322" s="41"/>
      <c r="IR322" s="41"/>
      <c r="IS322" s="41"/>
      <c r="IT322" s="41"/>
      <c r="IU322" s="41"/>
      <c r="IV322" s="41"/>
      <c r="IW322" s="41"/>
      <c r="IX322" s="41"/>
      <c r="IY322" s="41"/>
      <c r="IZ322" s="41"/>
      <c r="JA322" s="41"/>
      <c r="JB322" s="41"/>
      <c r="JC322" s="41"/>
      <c r="JD322" s="41"/>
      <c r="JE322" s="41"/>
      <c r="JF322" s="41"/>
      <c r="JG322" s="41"/>
      <c r="JH322" s="41"/>
      <c r="JI322" s="41"/>
      <c r="JJ322" s="41"/>
      <c r="JK322" s="41"/>
      <c r="JL322" s="41"/>
      <c r="JM322" s="41"/>
      <c r="JN322" s="41"/>
      <c r="JO322" s="41"/>
      <c r="JP322" s="41"/>
      <c r="JQ322" s="41"/>
      <c r="JR322" s="41"/>
      <c r="JS322" s="41"/>
      <c r="JT322" s="41"/>
      <c r="JU322" s="41"/>
    </row>
    <row r="323" spans="20:281" x14ac:dyDescent="0.25">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c r="DL323" s="41"/>
      <c r="DM323" s="41"/>
      <c r="DN323" s="41"/>
      <c r="DO323" s="41"/>
      <c r="DP323" s="41"/>
      <c r="DQ323" s="41"/>
      <c r="DR323" s="41"/>
      <c r="DS323" s="41"/>
      <c r="DT323" s="41"/>
      <c r="DU323" s="41"/>
      <c r="DV323" s="41"/>
      <c r="DW323" s="41"/>
      <c r="DX323" s="41"/>
      <c r="DY323" s="41"/>
      <c r="DZ323" s="41"/>
      <c r="EA323" s="41"/>
      <c r="EB323" s="41"/>
      <c r="EC323" s="41"/>
      <c r="ED323" s="41"/>
      <c r="EE323" s="41"/>
      <c r="EF323" s="41"/>
      <c r="EG323" s="41"/>
      <c r="EH323" s="41"/>
      <c r="EI323" s="41"/>
      <c r="EJ323" s="41"/>
      <c r="EK323" s="41"/>
      <c r="EL323" s="41"/>
      <c r="EM323" s="41"/>
      <c r="EN323" s="41"/>
      <c r="EO323" s="41"/>
      <c r="EP323" s="41"/>
      <c r="EQ323" s="41"/>
      <c r="ER323" s="41"/>
      <c r="ES323" s="41"/>
      <c r="ET323" s="41"/>
      <c r="EU323" s="41"/>
      <c r="EV323" s="41"/>
      <c r="EW323" s="41"/>
      <c r="EX323" s="41"/>
      <c r="EY323" s="41"/>
      <c r="EZ323" s="41"/>
      <c r="FA323" s="41"/>
      <c r="FB323" s="41"/>
      <c r="FC323" s="41"/>
      <c r="FD323" s="41"/>
      <c r="FE323" s="41"/>
      <c r="FF323" s="41"/>
      <c r="FG323" s="41"/>
      <c r="FH323" s="41"/>
      <c r="FI323" s="41"/>
      <c r="FJ323" s="41"/>
      <c r="FK323" s="41"/>
      <c r="FL323" s="41"/>
      <c r="FM323" s="41"/>
      <c r="FN323" s="41"/>
      <c r="FO323" s="41"/>
      <c r="FP323" s="41"/>
      <c r="FQ323" s="41"/>
      <c r="FR323" s="41"/>
      <c r="FS323" s="41"/>
      <c r="FT323" s="41"/>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1"/>
      <c r="GR323" s="41"/>
      <c r="GS323" s="41"/>
      <c r="GT323" s="41"/>
      <c r="GU323" s="41"/>
      <c r="GV323" s="41"/>
      <c r="GW323" s="41"/>
      <c r="GX323" s="41"/>
      <c r="GY323" s="41"/>
      <c r="GZ323" s="41"/>
      <c r="HA323" s="41"/>
      <c r="HB323" s="41"/>
      <c r="HC323" s="41"/>
      <c r="HD323" s="41"/>
      <c r="HE323" s="41"/>
      <c r="HF323" s="41"/>
      <c r="HG323" s="41"/>
      <c r="HH323" s="41"/>
      <c r="HI323" s="41"/>
      <c r="HJ323" s="41"/>
      <c r="HK323" s="41"/>
      <c r="HL323" s="41"/>
      <c r="HM323" s="41"/>
      <c r="HN323" s="41"/>
      <c r="HO323" s="41"/>
      <c r="HP323" s="41"/>
      <c r="HQ323" s="41"/>
      <c r="HR323" s="41"/>
      <c r="HS323" s="41"/>
      <c r="HT323" s="41"/>
      <c r="HU323" s="41"/>
      <c r="HV323" s="41"/>
      <c r="HW323" s="41"/>
      <c r="HX323" s="41"/>
      <c r="HY323" s="41"/>
      <c r="HZ323" s="41"/>
      <c r="IA323" s="41"/>
      <c r="IB323" s="41"/>
      <c r="IC323" s="41"/>
      <c r="ID323" s="41"/>
      <c r="IE323" s="41"/>
      <c r="IF323" s="41"/>
      <c r="IG323" s="41"/>
      <c r="IH323" s="41"/>
      <c r="II323" s="41"/>
      <c r="IJ323" s="41"/>
      <c r="IK323" s="41"/>
      <c r="IL323" s="41"/>
      <c r="IM323" s="41"/>
      <c r="IN323" s="41"/>
      <c r="IO323" s="41"/>
      <c r="IP323" s="41"/>
      <c r="IQ323" s="41"/>
      <c r="IR323" s="41"/>
      <c r="IS323" s="41"/>
      <c r="IT323" s="41"/>
      <c r="IU323" s="41"/>
      <c r="IV323" s="41"/>
      <c r="IW323" s="41"/>
      <c r="IX323" s="41"/>
      <c r="IY323" s="41"/>
      <c r="IZ323" s="41"/>
      <c r="JA323" s="41"/>
      <c r="JB323" s="41"/>
      <c r="JC323" s="41"/>
      <c r="JD323" s="41"/>
      <c r="JE323" s="41"/>
      <c r="JF323" s="41"/>
      <c r="JG323" s="41"/>
      <c r="JH323" s="41"/>
      <c r="JI323" s="41"/>
      <c r="JJ323" s="41"/>
      <c r="JK323" s="41"/>
      <c r="JL323" s="41"/>
      <c r="JM323" s="41"/>
      <c r="JN323" s="41"/>
      <c r="JO323" s="41"/>
      <c r="JP323" s="41"/>
      <c r="JQ323" s="41"/>
      <c r="JR323" s="41"/>
      <c r="JS323" s="41"/>
      <c r="JT323" s="41"/>
      <c r="JU323" s="41"/>
    </row>
    <row r="324" spans="20:281" x14ac:dyDescent="0.25">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c r="DL324" s="41"/>
      <c r="DM324" s="41"/>
      <c r="DN324" s="41"/>
      <c r="DO324" s="41"/>
      <c r="DP324" s="41"/>
      <c r="DQ324" s="41"/>
      <c r="DR324" s="41"/>
      <c r="DS324" s="41"/>
      <c r="DT324" s="41"/>
      <c r="DU324" s="41"/>
      <c r="DV324" s="41"/>
      <c r="DW324" s="41"/>
      <c r="DX324" s="41"/>
      <c r="DY324" s="41"/>
      <c r="DZ324" s="41"/>
      <c r="EA324" s="41"/>
      <c r="EB324" s="41"/>
      <c r="EC324" s="41"/>
      <c r="ED324" s="41"/>
      <c r="EE324" s="41"/>
      <c r="EF324" s="41"/>
      <c r="EG324" s="41"/>
      <c r="EH324" s="41"/>
      <c r="EI324" s="41"/>
      <c r="EJ324" s="41"/>
      <c r="EK324" s="41"/>
      <c r="EL324" s="41"/>
      <c r="EM324" s="41"/>
      <c r="EN324" s="41"/>
      <c r="EO324" s="41"/>
      <c r="EP324" s="41"/>
      <c r="EQ324" s="41"/>
      <c r="ER324" s="41"/>
      <c r="ES324" s="41"/>
      <c r="ET324" s="41"/>
      <c r="EU324" s="41"/>
      <c r="EV324" s="41"/>
      <c r="EW324" s="41"/>
      <c r="EX324" s="41"/>
      <c r="EY324" s="41"/>
      <c r="EZ324" s="41"/>
      <c r="FA324" s="41"/>
      <c r="FB324" s="41"/>
      <c r="FC324" s="41"/>
      <c r="FD324" s="41"/>
      <c r="FE324" s="41"/>
      <c r="FF324" s="41"/>
      <c r="FG324" s="41"/>
      <c r="FH324" s="41"/>
      <c r="FI324" s="41"/>
      <c r="FJ324" s="41"/>
      <c r="FK324" s="41"/>
      <c r="FL324" s="41"/>
      <c r="FM324" s="41"/>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1"/>
      <c r="GS324" s="41"/>
      <c r="GT324" s="41"/>
      <c r="GU324" s="41"/>
      <c r="GV324" s="41"/>
      <c r="GW324" s="41"/>
      <c r="GX324" s="41"/>
      <c r="GY324" s="41"/>
      <c r="GZ324" s="41"/>
      <c r="HA324" s="41"/>
      <c r="HB324" s="41"/>
      <c r="HC324" s="41"/>
      <c r="HD324" s="41"/>
      <c r="HE324" s="41"/>
      <c r="HF324" s="41"/>
      <c r="HG324" s="41"/>
      <c r="HH324" s="41"/>
      <c r="HI324" s="41"/>
      <c r="HJ324" s="41"/>
      <c r="HK324" s="41"/>
      <c r="HL324" s="41"/>
      <c r="HM324" s="41"/>
      <c r="HN324" s="41"/>
      <c r="HO324" s="41"/>
      <c r="HP324" s="41"/>
      <c r="HQ324" s="41"/>
      <c r="HR324" s="41"/>
      <c r="HS324" s="41"/>
      <c r="HT324" s="41"/>
      <c r="HU324" s="41"/>
      <c r="HV324" s="41"/>
      <c r="HW324" s="41"/>
      <c r="HX324" s="41"/>
      <c r="HY324" s="41"/>
      <c r="HZ324" s="41"/>
      <c r="IA324" s="41"/>
      <c r="IB324" s="41"/>
      <c r="IC324" s="41"/>
      <c r="ID324" s="41"/>
      <c r="IE324" s="41"/>
      <c r="IF324" s="41"/>
      <c r="IG324" s="41"/>
      <c r="IH324" s="41"/>
      <c r="II324" s="41"/>
      <c r="IJ324" s="41"/>
      <c r="IK324" s="41"/>
      <c r="IL324" s="41"/>
      <c r="IM324" s="41"/>
      <c r="IN324" s="41"/>
      <c r="IO324" s="41"/>
      <c r="IP324" s="41"/>
      <c r="IQ324" s="41"/>
      <c r="IR324" s="41"/>
      <c r="IS324" s="41"/>
      <c r="IT324" s="41"/>
      <c r="IU324" s="41"/>
      <c r="IV324" s="41"/>
      <c r="IW324" s="41"/>
      <c r="IX324" s="41"/>
      <c r="IY324" s="41"/>
      <c r="IZ324" s="41"/>
      <c r="JA324" s="41"/>
      <c r="JB324" s="41"/>
      <c r="JC324" s="41"/>
      <c r="JD324" s="41"/>
      <c r="JE324" s="41"/>
      <c r="JF324" s="41"/>
      <c r="JG324" s="41"/>
      <c r="JH324" s="41"/>
      <c r="JI324" s="41"/>
      <c r="JJ324" s="41"/>
      <c r="JK324" s="41"/>
      <c r="JL324" s="41"/>
      <c r="JM324" s="41"/>
      <c r="JN324" s="41"/>
      <c r="JO324" s="41"/>
      <c r="JP324" s="41"/>
      <c r="JQ324" s="41"/>
      <c r="JR324" s="41"/>
      <c r="JS324" s="41"/>
      <c r="JT324" s="41"/>
      <c r="JU324" s="41"/>
    </row>
    <row r="325" spans="20:281" x14ac:dyDescent="0.25">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c r="DL325" s="41"/>
      <c r="DM325" s="41"/>
      <c r="DN325" s="41"/>
      <c r="DO325" s="41"/>
      <c r="DP325" s="41"/>
      <c r="DQ325" s="41"/>
      <c r="DR325" s="41"/>
      <c r="DS325" s="41"/>
      <c r="DT325" s="41"/>
      <c r="DU325" s="41"/>
      <c r="DV325" s="41"/>
      <c r="DW325" s="41"/>
      <c r="DX325" s="41"/>
      <c r="DY325" s="41"/>
      <c r="DZ325" s="41"/>
      <c r="EA325" s="41"/>
      <c r="EB325" s="41"/>
      <c r="EC325" s="41"/>
      <c r="ED325" s="41"/>
      <c r="EE325" s="41"/>
      <c r="EF325" s="41"/>
      <c r="EG325" s="41"/>
      <c r="EH325" s="41"/>
      <c r="EI325" s="41"/>
      <c r="EJ325" s="41"/>
      <c r="EK325" s="41"/>
      <c r="EL325" s="41"/>
      <c r="EM325" s="41"/>
      <c r="EN325" s="41"/>
      <c r="EO325" s="41"/>
      <c r="EP325" s="41"/>
      <c r="EQ325" s="41"/>
      <c r="ER325" s="41"/>
      <c r="ES325" s="41"/>
      <c r="ET325" s="41"/>
      <c r="EU325" s="41"/>
      <c r="EV325" s="41"/>
      <c r="EW325" s="41"/>
      <c r="EX325" s="41"/>
      <c r="EY325" s="41"/>
      <c r="EZ325" s="41"/>
      <c r="FA325" s="41"/>
      <c r="FB325" s="41"/>
      <c r="FC325" s="41"/>
      <c r="FD325" s="41"/>
      <c r="FE325" s="41"/>
      <c r="FF325" s="41"/>
      <c r="FG325" s="41"/>
      <c r="FH325" s="41"/>
      <c r="FI325" s="41"/>
      <c r="FJ325" s="41"/>
      <c r="FK325" s="41"/>
      <c r="FL325" s="41"/>
      <c r="FM325" s="41"/>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1"/>
      <c r="GS325" s="41"/>
      <c r="GT325" s="41"/>
      <c r="GU325" s="41"/>
      <c r="GV325" s="41"/>
      <c r="GW325" s="41"/>
      <c r="GX325" s="41"/>
      <c r="GY325" s="41"/>
      <c r="GZ325" s="41"/>
      <c r="HA325" s="41"/>
      <c r="HB325" s="41"/>
      <c r="HC325" s="41"/>
      <c r="HD325" s="41"/>
      <c r="HE325" s="41"/>
      <c r="HF325" s="41"/>
      <c r="HG325" s="41"/>
      <c r="HH325" s="41"/>
      <c r="HI325" s="41"/>
      <c r="HJ325" s="41"/>
      <c r="HK325" s="41"/>
      <c r="HL325" s="41"/>
      <c r="HM325" s="41"/>
      <c r="HN325" s="41"/>
      <c r="HO325" s="41"/>
      <c r="HP325" s="41"/>
      <c r="HQ325" s="41"/>
      <c r="HR325" s="41"/>
      <c r="HS325" s="41"/>
      <c r="HT325" s="41"/>
      <c r="HU325" s="41"/>
      <c r="HV325" s="41"/>
      <c r="HW325" s="41"/>
      <c r="HX325" s="41"/>
      <c r="HY325" s="41"/>
      <c r="HZ325" s="41"/>
      <c r="IA325" s="41"/>
      <c r="IB325" s="41"/>
      <c r="IC325" s="41"/>
      <c r="ID325" s="41"/>
      <c r="IE325" s="41"/>
      <c r="IF325" s="41"/>
      <c r="IG325" s="41"/>
      <c r="IH325" s="41"/>
      <c r="II325" s="41"/>
      <c r="IJ325" s="41"/>
      <c r="IK325" s="41"/>
      <c r="IL325" s="41"/>
      <c r="IM325" s="41"/>
      <c r="IN325" s="41"/>
      <c r="IO325" s="41"/>
      <c r="IP325" s="41"/>
      <c r="IQ325" s="41"/>
      <c r="IR325" s="41"/>
      <c r="IS325" s="41"/>
      <c r="IT325" s="41"/>
      <c r="IU325" s="41"/>
      <c r="IV325" s="41"/>
      <c r="IW325" s="41"/>
      <c r="IX325" s="41"/>
      <c r="IY325" s="41"/>
      <c r="IZ325" s="41"/>
      <c r="JA325" s="41"/>
      <c r="JB325" s="41"/>
      <c r="JC325" s="41"/>
      <c r="JD325" s="41"/>
      <c r="JE325" s="41"/>
      <c r="JF325" s="41"/>
      <c r="JG325" s="41"/>
      <c r="JH325" s="41"/>
      <c r="JI325" s="41"/>
      <c r="JJ325" s="41"/>
      <c r="JK325" s="41"/>
      <c r="JL325" s="41"/>
      <c r="JM325" s="41"/>
      <c r="JN325" s="41"/>
      <c r="JO325" s="41"/>
      <c r="JP325" s="41"/>
      <c r="JQ325" s="41"/>
      <c r="JR325" s="41"/>
      <c r="JS325" s="41"/>
      <c r="JT325" s="41"/>
      <c r="JU325" s="41"/>
    </row>
    <row r="326" spans="20:281" x14ac:dyDescent="0.25">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c r="DL326" s="41"/>
      <c r="DM326" s="41"/>
      <c r="DN326" s="41"/>
      <c r="DO326" s="41"/>
      <c r="DP326" s="41"/>
      <c r="DQ326" s="41"/>
      <c r="DR326" s="41"/>
      <c r="DS326" s="41"/>
      <c r="DT326" s="41"/>
      <c r="DU326" s="41"/>
      <c r="DV326" s="41"/>
      <c r="DW326" s="41"/>
      <c r="DX326" s="41"/>
      <c r="DY326" s="41"/>
      <c r="DZ326" s="41"/>
      <c r="EA326" s="41"/>
      <c r="EB326" s="41"/>
      <c r="EC326" s="41"/>
      <c r="ED326" s="41"/>
      <c r="EE326" s="41"/>
      <c r="EF326" s="41"/>
      <c r="EG326" s="41"/>
      <c r="EH326" s="41"/>
      <c r="EI326" s="41"/>
      <c r="EJ326" s="41"/>
      <c r="EK326" s="41"/>
      <c r="EL326" s="41"/>
      <c r="EM326" s="41"/>
      <c r="EN326" s="41"/>
      <c r="EO326" s="41"/>
      <c r="EP326" s="41"/>
      <c r="EQ326" s="41"/>
      <c r="ER326" s="41"/>
      <c r="ES326" s="41"/>
      <c r="ET326" s="41"/>
      <c r="EU326" s="41"/>
      <c r="EV326" s="41"/>
      <c r="EW326" s="41"/>
      <c r="EX326" s="41"/>
      <c r="EY326" s="41"/>
      <c r="EZ326" s="41"/>
      <c r="FA326" s="41"/>
      <c r="FB326" s="41"/>
      <c r="FC326" s="41"/>
      <c r="FD326" s="41"/>
      <c r="FE326" s="41"/>
      <c r="FF326" s="41"/>
      <c r="FG326" s="41"/>
      <c r="FH326" s="41"/>
      <c r="FI326" s="41"/>
      <c r="FJ326" s="41"/>
      <c r="FK326" s="41"/>
      <c r="FL326" s="41"/>
      <c r="FM326" s="41"/>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1"/>
      <c r="GS326" s="41"/>
      <c r="GT326" s="41"/>
      <c r="GU326" s="41"/>
      <c r="GV326" s="41"/>
      <c r="GW326" s="41"/>
      <c r="GX326" s="41"/>
      <c r="GY326" s="41"/>
      <c r="GZ326" s="41"/>
      <c r="HA326" s="41"/>
      <c r="HB326" s="41"/>
      <c r="HC326" s="41"/>
      <c r="HD326" s="41"/>
      <c r="HE326" s="41"/>
      <c r="HF326" s="41"/>
      <c r="HG326" s="41"/>
      <c r="HH326" s="41"/>
      <c r="HI326" s="41"/>
      <c r="HJ326" s="41"/>
      <c r="HK326" s="41"/>
      <c r="HL326" s="41"/>
      <c r="HM326" s="41"/>
      <c r="HN326" s="41"/>
      <c r="HO326" s="41"/>
      <c r="HP326" s="41"/>
      <c r="HQ326" s="41"/>
      <c r="HR326" s="41"/>
      <c r="HS326" s="41"/>
      <c r="HT326" s="41"/>
      <c r="HU326" s="41"/>
      <c r="HV326" s="41"/>
      <c r="HW326" s="41"/>
      <c r="HX326" s="41"/>
      <c r="HY326" s="41"/>
      <c r="HZ326" s="41"/>
      <c r="IA326" s="41"/>
      <c r="IB326" s="41"/>
      <c r="IC326" s="41"/>
      <c r="ID326" s="41"/>
      <c r="IE326" s="41"/>
      <c r="IF326" s="41"/>
      <c r="IG326" s="41"/>
      <c r="IH326" s="41"/>
      <c r="II326" s="41"/>
      <c r="IJ326" s="41"/>
      <c r="IK326" s="41"/>
      <c r="IL326" s="41"/>
      <c r="IM326" s="41"/>
      <c r="IN326" s="41"/>
      <c r="IO326" s="41"/>
      <c r="IP326" s="41"/>
      <c r="IQ326" s="41"/>
      <c r="IR326" s="41"/>
      <c r="IS326" s="41"/>
      <c r="IT326" s="41"/>
      <c r="IU326" s="41"/>
      <c r="IV326" s="41"/>
      <c r="IW326" s="41"/>
      <c r="IX326" s="41"/>
      <c r="IY326" s="41"/>
      <c r="IZ326" s="41"/>
      <c r="JA326" s="41"/>
      <c r="JB326" s="41"/>
      <c r="JC326" s="41"/>
      <c r="JD326" s="41"/>
      <c r="JE326" s="41"/>
      <c r="JF326" s="41"/>
      <c r="JG326" s="41"/>
      <c r="JH326" s="41"/>
      <c r="JI326" s="41"/>
      <c r="JJ326" s="41"/>
      <c r="JK326" s="41"/>
      <c r="JL326" s="41"/>
      <c r="JM326" s="41"/>
      <c r="JN326" s="41"/>
      <c r="JO326" s="41"/>
      <c r="JP326" s="41"/>
      <c r="JQ326" s="41"/>
      <c r="JR326" s="41"/>
      <c r="JS326" s="41"/>
      <c r="JT326" s="41"/>
      <c r="JU326" s="41"/>
    </row>
    <row r="327" spans="20:281" x14ac:dyDescent="0.25">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c r="DL327" s="41"/>
      <c r="DM327" s="41"/>
      <c r="DN327" s="41"/>
      <c r="DO327" s="41"/>
      <c r="DP327" s="41"/>
      <c r="DQ327" s="41"/>
      <c r="DR327" s="41"/>
      <c r="DS327" s="41"/>
      <c r="DT327" s="41"/>
      <c r="DU327" s="41"/>
      <c r="DV327" s="41"/>
      <c r="DW327" s="41"/>
      <c r="DX327" s="41"/>
      <c r="DY327" s="41"/>
      <c r="DZ327" s="41"/>
      <c r="EA327" s="41"/>
      <c r="EB327" s="41"/>
      <c r="EC327" s="41"/>
      <c r="ED327" s="41"/>
      <c r="EE327" s="41"/>
      <c r="EF327" s="41"/>
      <c r="EG327" s="41"/>
      <c r="EH327" s="41"/>
      <c r="EI327" s="41"/>
      <c r="EJ327" s="41"/>
      <c r="EK327" s="41"/>
      <c r="EL327" s="41"/>
      <c r="EM327" s="41"/>
      <c r="EN327" s="41"/>
      <c r="EO327" s="41"/>
      <c r="EP327" s="41"/>
      <c r="EQ327" s="41"/>
      <c r="ER327" s="41"/>
      <c r="ES327" s="41"/>
      <c r="ET327" s="41"/>
      <c r="EU327" s="41"/>
      <c r="EV327" s="41"/>
      <c r="EW327" s="41"/>
      <c r="EX327" s="41"/>
      <c r="EY327" s="41"/>
      <c r="EZ327" s="41"/>
      <c r="FA327" s="41"/>
      <c r="FB327" s="41"/>
      <c r="FC327" s="41"/>
      <c r="FD327" s="41"/>
      <c r="FE327" s="41"/>
      <c r="FF327" s="41"/>
      <c r="FG327" s="41"/>
      <c r="FH327" s="41"/>
      <c r="FI327" s="41"/>
      <c r="FJ327" s="41"/>
      <c r="FK327" s="41"/>
      <c r="FL327" s="41"/>
      <c r="FM327" s="41"/>
      <c r="FN327" s="41"/>
      <c r="FO327" s="41"/>
      <c r="FP327" s="41"/>
      <c r="FQ327" s="41"/>
      <c r="FR327" s="41"/>
      <c r="FS327" s="41"/>
      <c r="FT327" s="41"/>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1"/>
      <c r="GR327" s="41"/>
      <c r="GS327" s="41"/>
      <c r="GT327" s="41"/>
      <c r="GU327" s="41"/>
      <c r="GV327" s="41"/>
      <c r="GW327" s="41"/>
      <c r="GX327" s="41"/>
      <c r="GY327" s="41"/>
      <c r="GZ327" s="41"/>
      <c r="HA327" s="41"/>
      <c r="HB327" s="41"/>
      <c r="HC327" s="41"/>
      <c r="HD327" s="41"/>
      <c r="HE327" s="41"/>
      <c r="HF327" s="41"/>
      <c r="HG327" s="41"/>
      <c r="HH327" s="41"/>
      <c r="HI327" s="41"/>
      <c r="HJ327" s="41"/>
      <c r="HK327" s="41"/>
      <c r="HL327" s="41"/>
      <c r="HM327" s="41"/>
      <c r="HN327" s="41"/>
      <c r="HO327" s="41"/>
      <c r="HP327" s="41"/>
      <c r="HQ327" s="41"/>
      <c r="HR327" s="41"/>
      <c r="HS327" s="41"/>
      <c r="HT327" s="41"/>
      <c r="HU327" s="41"/>
      <c r="HV327" s="41"/>
      <c r="HW327" s="41"/>
      <c r="HX327" s="41"/>
      <c r="HY327" s="41"/>
      <c r="HZ327" s="41"/>
      <c r="IA327" s="41"/>
      <c r="IB327" s="41"/>
      <c r="IC327" s="41"/>
      <c r="ID327" s="41"/>
      <c r="IE327" s="41"/>
      <c r="IF327" s="41"/>
      <c r="IG327" s="41"/>
      <c r="IH327" s="41"/>
      <c r="II327" s="41"/>
      <c r="IJ327" s="41"/>
      <c r="IK327" s="41"/>
      <c r="IL327" s="41"/>
      <c r="IM327" s="41"/>
      <c r="IN327" s="41"/>
      <c r="IO327" s="41"/>
      <c r="IP327" s="41"/>
      <c r="IQ327" s="41"/>
      <c r="IR327" s="41"/>
      <c r="IS327" s="41"/>
      <c r="IT327" s="41"/>
      <c r="IU327" s="41"/>
      <c r="IV327" s="41"/>
      <c r="IW327" s="41"/>
      <c r="IX327" s="41"/>
      <c r="IY327" s="41"/>
      <c r="IZ327" s="41"/>
      <c r="JA327" s="41"/>
      <c r="JB327" s="41"/>
      <c r="JC327" s="41"/>
      <c r="JD327" s="41"/>
      <c r="JE327" s="41"/>
      <c r="JF327" s="41"/>
      <c r="JG327" s="41"/>
      <c r="JH327" s="41"/>
      <c r="JI327" s="41"/>
      <c r="JJ327" s="41"/>
      <c r="JK327" s="41"/>
      <c r="JL327" s="41"/>
      <c r="JM327" s="41"/>
      <c r="JN327" s="41"/>
      <c r="JO327" s="41"/>
      <c r="JP327" s="41"/>
      <c r="JQ327" s="41"/>
      <c r="JR327" s="41"/>
      <c r="JS327" s="41"/>
      <c r="JT327" s="41"/>
      <c r="JU327" s="41"/>
    </row>
    <row r="328" spans="20:281" x14ac:dyDescent="0.25">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c r="DL328" s="41"/>
      <c r="DM328" s="41"/>
      <c r="DN328" s="41"/>
      <c r="DO328" s="41"/>
      <c r="DP328" s="41"/>
      <c r="DQ328" s="41"/>
      <c r="DR328" s="41"/>
      <c r="DS328" s="41"/>
      <c r="DT328" s="41"/>
      <c r="DU328" s="41"/>
      <c r="DV328" s="41"/>
      <c r="DW328" s="41"/>
      <c r="DX328" s="41"/>
      <c r="DY328" s="41"/>
      <c r="DZ328" s="41"/>
      <c r="EA328" s="41"/>
      <c r="EB328" s="41"/>
      <c r="EC328" s="41"/>
      <c r="ED328" s="41"/>
      <c r="EE328" s="41"/>
      <c r="EF328" s="41"/>
      <c r="EG328" s="41"/>
      <c r="EH328" s="41"/>
      <c r="EI328" s="41"/>
      <c r="EJ328" s="41"/>
      <c r="EK328" s="41"/>
      <c r="EL328" s="41"/>
      <c r="EM328" s="41"/>
      <c r="EN328" s="41"/>
      <c r="EO328" s="41"/>
      <c r="EP328" s="41"/>
      <c r="EQ328" s="41"/>
      <c r="ER328" s="41"/>
      <c r="ES328" s="41"/>
      <c r="ET328" s="41"/>
      <c r="EU328" s="41"/>
      <c r="EV328" s="41"/>
      <c r="EW328" s="41"/>
      <c r="EX328" s="41"/>
      <c r="EY328" s="41"/>
      <c r="EZ328" s="41"/>
      <c r="FA328" s="41"/>
      <c r="FB328" s="41"/>
      <c r="FC328" s="41"/>
      <c r="FD328" s="41"/>
      <c r="FE328" s="41"/>
      <c r="FF328" s="41"/>
      <c r="FG328" s="41"/>
      <c r="FH328" s="41"/>
      <c r="FI328" s="41"/>
      <c r="FJ328" s="41"/>
      <c r="FK328" s="41"/>
      <c r="FL328" s="41"/>
      <c r="FM328" s="41"/>
      <c r="FN328" s="41"/>
      <c r="FO328" s="41"/>
      <c r="FP328" s="41"/>
      <c r="FQ328" s="41"/>
      <c r="FR328" s="41"/>
      <c r="FS328" s="41"/>
      <c r="FT328" s="41"/>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1"/>
      <c r="GR328" s="41"/>
      <c r="GS328" s="41"/>
      <c r="GT328" s="41"/>
      <c r="GU328" s="41"/>
      <c r="GV328" s="41"/>
      <c r="GW328" s="41"/>
      <c r="GX328" s="41"/>
      <c r="GY328" s="41"/>
      <c r="GZ328" s="41"/>
      <c r="HA328" s="41"/>
      <c r="HB328" s="41"/>
      <c r="HC328" s="41"/>
      <c r="HD328" s="41"/>
      <c r="HE328" s="41"/>
      <c r="HF328" s="41"/>
      <c r="HG328" s="41"/>
      <c r="HH328" s="41"/>
      <c r="HI328" s="41"/>
      <c r="HJ328" s="41"/>
      <c r="HK328" s="41"/>
      <c r="HL328" s="41"/>
      <c r="HM328" s="41"/>
      <c r="HN328" s="41"/>
      <c r="HO328" s="41"/>
      <c r="HP328" s="41"/>
      <c r="HQ328" s="41"/>
      <c r="HR328" s="41"/>
      <c r="HS328" s="41"/>
      <c r="HT328" s="41"/>
      <c r="HU328" s="41"/>
      <c r="HV328" s="41"/>
      <c r="HW328" s="41"/>
      <c r="HX328" s="41"/>
      <c r="HY328" s="41"/>
      <c r="HZ328" s="41"/>
      <c r="IA328" s="41"/>
      <c r="IB328" s="41"/>
      <c r="IC328" s="41"/>
      <c r="ID328" s="41"/>
      <c r="IE328" s="41"/>
      <c r="IF328" s="41"/>
      <c r="IG328" s="41"/>
      <c r="IH328" s="41"/>
      <c r="II328" s="41"/>
      <c r="IJ328" s="41"/>
      <c r="IK328" s="41"/>
      <c r="IL328" s="41"/>
      <c r="IM328" s="41"/>
      <c r="IN328" s="41"/>
      <c r="IO328" s="41"/>
      <c r="IP328" s="41"/>
      <c r="IQ328" s="41"/>
      <c r="IR328" s="41"/>
      <c r="IS328" s="41"/>
      <c r="IT328" s="41"/>
      <c r="IU328" s="41"/>
      <c r="IV328" s="41"/>
      <c r="IW328" s="41"/>
      <c r="IX328" s="41"/>
      <c r="IY328" s="41"/>
      <c r="IZ328" s="41"/>
      <c r="JA328" s="41"/>
      <c r="JB328" s="41"/>
      <c r="JC328" s="41"/>
      <c r="JD328" s="41"/>
      <c r="JE328" s="41"/>
      <c r="JF328" s="41"/>
      <c r="JG328" s="41"/>
      <c r="JH328" s="41"/>
      <c r="JI328" s="41"/>
      <c r="JJ328" s="41"/>
      <c r="JK328" s="41"/>
      <c r="JL328" s="41"/>
      <c r="JM328" s="41"/>
      <c r="JN328" s="41"/>
      <c r="JO328" s="41"/>
      <c r="JP328" s="41"/>
      <c r="JQ328" s="41"/>
      <c r="JR328" s="41"/>
      <c r="JS328" s="41"/>
      <c r="JT328" s="41"/>
      <c r="JU328" s="41"/>
    </row>
    <row r="329" spans="20:281" x14ac:dyDescent="0.25">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c r="DL329" s="41"/>
      <c r="DM329" s="41"/>
      <c r="DN329" s="41"/>
      <c r="DO329" s="41"/>
      <c r="DP329" s="41"/>
      <c r="DQ329" s="41"/>
      <c r="DR329" s="41"/>
      <c r="DS329" s="41"/>
      <c r="DT329" s="41"/>
      <c r="DU329" s="41"/>
      <c r="DV329" s="41"/>
      <c r="DW329" s="41"/>
      <c r="DX329" s="41"/>
      <c r="DY329" s="41"/>
      <c r="DZ329" s="41"/>
      <c r="EA329" s="41"/>
      <c r="EB329" s="41"/>
      <c r="EC329" s="41"/>
      <c r="ED329" s="41"/>
      <c r="EE329" s="41"/>
      <c r="EF329" s="41"/>
      <c r="EG329" s="41"/>
      <c r="EH329" s="41"/>
      <c r="EI329" s="41"/>
      <c r="EJ329" s="41"/>
      <c r="EK329" s="41"/>
      <c r="EL329" s="41"/>
      <c r="EM329" s="41"/>
      <c r="EN329" s="41"/>
      <c r="EO329" s="41"/>
      <c r="EP329" s="41"/>
      <c r="EQ329" s="41"/>
      <c r="ER329" s="41"/>
      <c r="ES329" s="41"/>
      <c r="ET329" s="41"/>
      <c r="EU329" s="41"/>
      <c r="EV329" s="41"/>
      <c r="EW329" s="41"/>
      <c r="EX329" s="41"/>
      <c r="EY329" s="41"/>
      <c r="EZ329" s="41"/>
      <c r="FA329" s="41"/>
      <c r="FB329" s="41"/>
      <c r="FC329" s="41"/>
      <c r="FD329" s="41"/>
      <c r="FE329" s="41"/>
      <c r="FF329" s="41"/>
      <c r="FG329" s="41"/>
      <c r="FH329" s="41"/>
      <c r="FI329" s="41"/>
      <c r="FJ329" s="41"/>
      <c r="FK329" s="41"/>
      <c r="FL329" s="41"/>
      <c r="FM329" s="41"/>
      <c r="FN329" s="41"/>
      <c r="FO329" s="41"/>
      <c r="FP329" s="41"/>
      <c r="FQ329" s="41"/>
      <c r="FR329" s="41"/>
      <c r="FS329" s="41"/>
      <c r="FT329" s="41"/>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1"/>
      <c r="GR329" s="41"/>
      <c r="GS329" s="41"/>
      <c r="GT329" s="41"/>
      <c r="GU329" s="41"/>
      <c r="GV329" s="41"/>
      <c r="GW329" s="41"/>
      <c r="GX329" s="41"/>
      <c r="GY329" s="41"/>
      <c r="GZ329" s="41"/>
      <c r="HA329" s="41"/>
      <c r="HB329" s="41"/>
      <c r="HC329" s="41"/>
      <c r="HD329" s="41"/>
      <c r="HE329" s="41"/>
      <c r="HF329" s="41"/>
      <c r="HG329" s="41"/>
      <c r="HH329" s="41"/>
      <c r="HI329" s="41"/>
      <c r="HJ329" s="41"/>
      <c r="HK329" s="41"/>
      <c r="HL329" s="41"/>
      <c r="HM329" s="41"/>
      <c r="HN329" s="41"/>
      <c r="HO329" s="41"/>
      <c r="HP329" s="41"/>
      <c r="HQ329" s="41"/>
      <c r="HR329" s="41"/>
      <c r="HS329" s="41"/>
      <c r="HT329" s="41"/>
      <c r="HU329" s="41"/>
      <c r="HV329" s="41"/>
      <c r="HW329" s="41"/>
      <c r="HX329" s="41"/>
      <c r="HY329" s="41"/>
      <c r="HZ329" s="41"/>
      <c r="IA329" s="41"/>
      <c r="IB329" s="41"/>
      <c r="IC329" s="41"/>
      <c r="ID329" s="41"/>
      <c r="IE329" s="41"/>
      <c r="IF329" s="41"/>
      <c r="IG329" s="41"/>
      <c r="IH329" s="41"/>
      <c r="II329" s="41"/>
      <c r="IJ329" s="41"/>
      <c r="IK329" s="41"/>
      <c r="IL329" s="41"/>
      <c r="IM329" s="41"/>
      <c r="IN329" s="41"/>
      <c r="IO329" s="41"/>
      <c r="IP329" s="41"/>
      <c r="IQ329" s="41"/>
      <c r="IR329" s="41"/>
      <c r="IS329" s="41"/>
      <c r="IT329" s="41"/>
      <c r="IU329" s="41"/>
      <c r="IV329" s="41"/>
      <c r="IW329" s="41"/>
      <c r="IX329" s="41"/>
      <c r="IY329" s="41"/>
      <c r="IZ329" s="41"/>
      <c r="JA329" s="41"/>
      <c r="JB329" s="41"/>
      <c r="JC329" s="41"/>
      <c r="JD329" s="41"/>
      <c r="JE329" s="41"/>
      <c r="JF329" s="41"/>
      <c r="JG329" s="41"/>
      <c r="JH329" s="41"/>
      <c r="JI329" s="41"/>
      <c r="JJ329" s="41"/>
      <c r="JK329" s="41"/>
      <c r="JL329" s="41"/>
      <c r="JM329" s="41"/>
      <c r="JN329" s="41"/>
      <c r="JO329" s="41"/>
      <c r="JP329" s="41"/>
      <c r="JQ329" s="41"/>
      <c r="JR329" s="41"/>
      <c r="JS329" s="41"/>
      <c r="JT329" s="41"/>
      <c r="JU329" s="41"/>
    </row>
    <row r="330" spans="20:281" x14ac:dyDescent="0.25">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c r="DL330" s="41"/>
      <c r="DM330" s="41"/>
      <c r="DN330" s="41"/>
      <c r="DO330" s="41"/>
      <c r="DP330" s="41"/>
      <c r="DQ330" s="41"/>
      <c r="DR330" s="41"/>
      <c r="DS330" s="41"/>
      <c r="DT330" s="41"/>
      <c r="DU330" s="41"/>
      <c r="DV330" s="41"/>
      <c r="DW330" s="41"/>
      <c r="DX330" s="41"/>
      <c r="DY330" s="41"/>
      <c r="DZ330" s="41"/>
      <c r="EA330" s="41"/>
      <c r="EB330" s="41"/>
      <c r="EC330" s="41"/>
      <c r="ED330" s="41"/>
      <c r="EE330" s="41"/>
      <c r="EF330" s="41"/>
      <c r="EG330" s="41"/>
      <c r="EH330" s="41"/>
      <c r="EI330" s="41"/>
      <c r="EJ330" s="41"/>
      <c r="EK330" s="41"/>
      <c r="EL330" s="41"/>
      <c r="EM330" s="41"/>
      <c r="EN330" s="41"/>
      <c r="EO330" s="41"/>
      <c r="EP330" s="41"/>
      <c r="EQ330" s="41"/>
      <c r="ER330" s="41"/>
      <c r="ES330" s="41"/>
      <c r="ET330" s="41"/>
      <c r="EU330" s="41"/>
      <c r="EV330" s="41"/>
      <c r="EW330" s="41"/>
      <c r="EX330" s="41"/>
      <c r="EY330" s="41"/>
      <c r="EZ330" s="41"/>
      <c r="FA330" s="41"/>
      <c r="FB330" s="41"/>
      <c r="FC330" s="41"/>
      <c r="FD330" s="41"/>
      <c r="FE330" s="41"/>
      <c r="FF330" s="41"/>
      <c r="FG330" s="41"/>
      <c r="FH330" s="41"/>
      <c r="FI330" s="41"/>
      <c r="FJ330" s="41"/>
      <c r="FK330" s="41"/>
      <c r="FL330" s="41"/>
      <c r="FM330" s="41"/>
      <c r="FN330" s="41"/>
      <c r="FO330" s="41"/>
      <c r="FP330" s="41"/>
      <c r="FQ330" s="41"/>
      <c r="FR330" s="41"/>
      <c r="FS330" s="41"/>
      <c r="FT330" s="41"/>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1"/>
      <c r="GR330" s="41"/>
      <c r="GS330" s="41"/>
      <c r="GT330" s="41"/>
      <c r="GU330" s="41"/>
      <c r="GV330" s="41"/>
      <c r="GW330" s="41"/>
      <c r="GX330" s="41"/>
      <c r="GY330" s="41"/>
      <c r="GZ330" s="41"/>
      <c r="HA330" s="41"/>
      <c r="HB330" s="41"/>
      <c r="HC330" s="41"/>
      <c r="HD330" s="41"/>
      <c r="HE330" s="41"/>
      <c r="HF330" s="41"/>
      <c r="HG330" s="41"/>
      <c r="HH330" s="41"/>
      <c r="HI330" s="41"/>
      <c r="HJ330" s="41"/>
      <c r="HK330" s="41"/>
      <c r="HL330" s="41"/>
      <c r="HM330" s="41"/>
      <c r="HN330" s="41"/>
      <c r="HO330" s="41"/>
      <c r="HP330" s="41"/>
      <c r="HQ330" s="41"/>
      <c r="HR330" s="41"/>
      <c r="HS330" s="41"/>
      <c r="HT330" s="41"/>
      <c r="HU330" s="41"/>
      <c r="HV330" s="41"/>
      <c r="HW330" s="41"/>
      <c r="HX330" s="41"/>
      <c r="HY330" s="41"/>
      <c r="HZ330" s="41"/>
      <c r="IA330" s="41"/>
      <c r="IB330" s="41"/>
      <c r="IC330" s="41"/>
      <c r="ID330" s="41"/>
      <c r="IE330" s="41"/>
      <c r="IF330" s="41"/>
      <c r="IG330" s="41"/>
      <c r="IH330" s="41"/>
      <c r="II330" s="41"/>
      <c r="IJ330" s="41"/>
      <c r="IK330" s="41"/>
      <c r="IL330" s="41"/>
      <c r="IM330" s="41"/>
      <c r="IN330" s="41"/>
      <c r="IO330" s="41"/>
      <c r="IP330" s="41"/>
      <c r="IQ330" s="41"/>
      <c r="IR330" s="41"/>
      <c r="IS330" s="41"/>
      <c r="IT330" s="41"/>
      <c r="IU330" s="41"/>
      <c r="IV330" s="41"/>
      <c r="IW330" s="41"/>
      <c r="IX330" s="41"/>
      <c r="IY330" s="41"/>
      <c r="IZ330" s="41"/>
      <c r="JA330" s="41"/>
      <c r="JB330" s="41"/>
      <c r="JC330" s="41"/>
      <c r="JD330" s="41"/>
      <c r="JE330" s="41"/>
      <c r="JF330" s="41"/>
      <c r="JG330" s="41"/>
      <c r="JH330" s="41"/>
      <c r="JI330" s="41"/>
      <c r="JJ330" s="41"/>
      <c r="JK330" s="41"/>
      <c r="JL330" s="41"/>
      <c r="JM330" s="41"/>
      <c r="JN330" s="41"/>
      <c r="JO330" s="41"/>
      <c r="JP330" s="41"/>
      <c r="JQ330" s="41"/>
      <c r="JR330" s="41"/>
      <c r="JS330" s="41"/>
      <c r="JT330" s="41"/>
      <c r="JU330" s="41"/>
    </row>
    <row r="331" spans="20:281" x14ac:dyDescent="0.25">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c r="DL331" s="41"/>
      <c r="DM331" s="41"/>
      <c r="DN331" s="41"/>
      <c r="DO331" s="41"/>
      <c r="DP331" s="41"/>
      <c r="DQ331" s="41"/>
      <c r="DR331" s="41"/>
      <c r="DS331" s="41"/>
      <c r="DT331" s="41"/>
      <c r="DU331" s="41"/>
      <c r="DV331" s="41"/>
      <c r="DW331" s="41"/>
      <c r="DX331" s="41"/>
      <c r="DY331" s="41"/>
      <c r="DZ331" s="41"/>
      <c r="EA331" s="41"/>
      <c r="EB331" s="41"/>
      <c r="EC331" s="41"/>
      <c r="ED331" s="41"/>
      <c r="EE331" s="41"/>
      <c r="EF331" s="41"/>
      <c r="EG331" s="41"/>
      <c r="EH331" s="41"/>
      <c r="EI331" s="41"/>
      <c r="EJ331" s="41"/>
      <c r="EK331" s="41"/>
      <c r="EL331" s="41"/>
      <c r="EM331" s="41"/>
      <c r="EN331" s="41"/>
      <c r="EO331" s="41"/>
      <c r="EP331" s="41"/>
      <c r="EQ331" s="41"/>
      <c r="ER331" s="41"/>
      <c r="ES331" s="41"/>
      <c r="ET331" s="41"/>
      <c r="EU331" s="41"/>
      <c r="EV331" s="41"/>
      <c r="EW331" s="41"/>
      <c r="EX331" s="41"/>
      <c r="EY331" s="41"/>
      <c r="EZ331" s="41"/>
      <c r="FA331" s="41"/>
      <c r="FB331" s="41"/>
      <c r="FC331" s="41"/>
      <c r="FD331" s="41"/>
      <c r="FE331" s="41"/>
      <c r="FF331" s="41"/>
      <c r="FG331" s="41"/>
      <c r="FH331" s="41"/>
      <c r="FI331" s="41"/>
      <c r="FJ331" s="41"/>
      <c r="FK331" s="41"/>
      <c r="FL331" s="41"/>
      <c r="FM331" s="41"/>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1"/>
      <c r="GS331" s="41"/>
      <c r="GT331" s="41"/>
      <c r="GU331" s="41"/>
      <c r="GV331" s="41"/>
      <c r="GW331" s="41"/>
      <c r="GX331" s="41"/>
      <c r="GY331" s="41"/>
      <c r="GZ331" s="41"/>
      <c r="HA331" s="41"/>
      <c r="HB331" s="41"/>
      <c r="HC331" s="41"/>
      <c r="HD331" s="41"/>
      <c r="HE331" s="41"/>
      <c r="HF331" s="41"/>
      <c r="HG331" s="41"/>
      <c r="HH331" s="41"/>
      <c r="HI331" s="41"/>
      <c r="HJ331" s="41"/>
      <c r="HK331" s="41"/>
      <c r="HL331" s="41"/>
      <c r="HM331" s="41"/>
      <c r="HN331" s="41"/>
      <c r="HO331" s="41"/>
      <c r="HP331" s="41"/>
      <c r="HQ331" s="41"/>
      <c r="HR331" s="41"/>
      <c r="HS331" s="41"/>
      <c r="HT331" s="41"/>
      <c r="HU331" s="41"/>
      <c r="HV331" s="41"/>
      <c r="HW331" s="41"/>
      <c r="HX331" s="41"/>
      <c r="HY331" s="41"/>
      <c r="HZ331" s="41"/>
      <c r="IA331" s="41"/>
      <c r="IB331" s="41"/>
      <c r="IC331" s="41"/>
      <c r="ID331" s="41"/>
      <c r="IE331" s="41"/>
      <c r="IF331" s="41"/>
      <c r="IG331" s="41"/>
      <c r="IH331" s="41"/>
      <c r="II331" s="41"/>
      <c r="IJ331" s="41"/>
      <c r="IK331" s="41"/>
      <c r="IL331" s="41"/>
      <c r="IM331" s="41"/>
      <c r="IN331" s="41"/>
      <c r="IO331" s="41"/>
      <c r="IP331" s="41"/>
      <c r="IQ331" s="41"/>
      <c r="IR331" s="41"/>
      <c r="IS331" s="41"/>
      <c r="IT331" s="41"/>
      <c r="IU331" s="41"/>
      <c r="IV331" s="41"/>
      <c r="IW331" s="41"/>
      <c r="IX331" s="41"/>
      <c r="IY331" s="41"/>
      <c r="IZ331" s="41"/>
      <c r="JA331" s="41"/>
      <c r="JB331" s="41"/>
      <c r="JC331" s="41"/>
      <c r="JD331" s="41"/>
      <c r="JE331" s="41"/>
      <c r="JF331" s="41"/>
      <c r="JG331" s="41"/>
      <c r="JH331" s="41"/>
      <c r="JI331" s="41"/>
      <c r="JJ331" s="41"/>
      <c r="JK331" s="41"/>
      <c r="JL331" s="41"/>
      <c r="JM331" s="41"/>
      <c r="JN331" s="41"/>
      <c r="JO331" s="41"/>
      <c r="JP331" s="41"/>
      <c r="JQ331" s="41"/>
      <c r="JR331" s="41"/>
      <c r="JS331" s="41"/>
      <c r="JT331" s="41"/>
      <c r="JU331" s="41"/>
    </row>
    <row r="332" spans="20:281" x14ac:dyDescent="0.25">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c r="DL332" s="41"/>
      <c r="DM332" s="41"/>
      <c r="DN332" s="41"/>
      <c r="DO332" s="41"/>
      <c r="DP332" s="41"/>
      <c r="DQ332" s="41"/>
      <c r="DR332" s="41"/>
      <c r="DS332" s="41"/>
      <c r="DT332" s="41"/>
      <c r="DU332" s="41"/>
      <c r="DV332" s="41"/>
      <c r="DW332" s="41"/>
      <c r="DX332" s="41"/>
      <c r="DY332" s="41"/>
      <c r="DZ332" s="41"/>
      <c r="EA332" s="41"/>
      <c r="EB332" s="41"/>
      <c r="EC332" s="41"/>
      <c r="ED332" s="41"/>
      <c r="EE332" s="41"/>
      <c r="EF332" s="41"/>
      <c r="EG332" s="41"/>
      <c r="EH332" s="41"/>
      <c r="EI332" s="41"/>
      <c r="EJ332" s="41"/>
      <c r="EK332" s="41"/>
      <c r="EL332" s="41"/>
      <c r="EM332" s="41"/>
      <c r="EN332" s="41"/>
      <c r="EO332" s="41"/>
      <c r="EP332" s="41"/>
      <c r="EQ332" s="41"/>
      <c r="ER332" s="41"/>
      <c r="ES332" s="41"/>
      <c r="ET332" s="41"/>
      <c r="EU332" s="41"/>
      <c r="EV332" s="41"/>
      <c r="EW332" s="41"/>
      <c r="EX332" s="41"/>
      <c r="EY332" s="41"/>
      <c r="EZ332" s="41"/>
      <c r="FA332" s="41"/>
      <c r="FB332" s="41"/>
      <c r="FC332" s="41"/>
      <c r="FD332" s="41"/>
      <c r="FE332" s="41"/>
      <c r="FF332" s="41"/>
      <c r="FG332" s="41"/>
      <c r="FH332" s="41"/>
      <c r="FI332" s="41"/>
      <c r="FJ332" s="41"/>
      <c r="FK332" s="41"/>
      <c r="FL332" s="41"/>
      <c r="FM332" s="41"/>
      <c r="FN332" s="41"/>
      <c r="FO332" s="41"/>
      <c r="FP332" s="41"/>
      <c r="FQ332" s="41"/>
      <c r="FR332" s="41"/>
      <c r="FS332" s="41"/>
      <c r="FT332" s="41"/>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1"/>
      <c r="GR332" s="41"/>
      <c r="GS332" s="41"/>
      <c r="GT332" s="41"/>
      <c r="GU332" s="41"/>
      <c r="GV332" s="41"/>
      <c r="GW332" s="41"/>
      <c r="GX332" s="41"/>
      <c r="GY332" s="41"/>
      <c r="GZ332" s="41"/>
      <c r="HA332" s="41"/>
      <c r="HB332" s="41"/>
      <c r="HC332" s="41"/>
      <c r="HD332" s="41"/>
      <c r="HE332" s="41"/>
      <c r="HF332" s="41"/>
      <c r="HG332" s="41"/>
      <c r="HH332" s="41"/>
      <c r="HI332" s="41"/>
      <c r="HJ332" s="41"/>
      <c r="HK332" s="41"/>
      <c r="HL332" s="41"/>
      <c r="HM332" s="41"/>
      <c r="HN332" s="41"/>
      <c r="HO332" s="41"/>
      <c r="HP332" s="41"/>
      <c r="HQ332" s="41"/>
      <c r="HR332" s="41"/>
      <c r="HS332" s="41"/>
      <c r="HT332" s="41"/>
      <c r="HU332" s="41"/>
      <c r="HV332" s="41"/>
      <c r="HW332" s="41"/>
      <c r="HX332" s="41"/>
      <c r="HY332" s="41"/>
      <c r="HZ332" s="41"/>
      <c r="IA332" s="41"/>
      <c r="IB332" s="41"/>
      <c r="IC332" s="41"/>
      <c r="ID332" s="41"/>
      <c r="IE332" s="41"/>
      <c r="IF332" s="41"/>
      <c r="IG332" s="41"/>
      <c r="IH332" s="41"/>
      <c r="II332" s="41"/>
      <c r="IJ332" s="41"/>
      <c r="IK332" s="41"/>
      <c r="IL332" s="41"/>
      <c r="IM332" s="41"/>
      <c r="IN332" s="41"/>
      <c r="IO332" s="41"/>
      <c r="IP332" s="41"/>
      <c r="IQ332" s="41"/>
      <c r="IR332" s="41"/>
      <c r="IS332" s="41"/>
      <c r="IT332" s="41"/>
      <c r="IU332" s="41"/>
      <c r="IV332" s="41"/>
      <c r="IW332" s="41"/>
      <c r="IX332" s="41"/>
      <c r="IY332" s="41"/>
      <c r="IZ332" s="41"/>
      <c r="JA332" s="41"/>
      <c r="JB332" s="41"/>
      <c r="JC332" s="41"/>
      <c r="JD332" s="41"/>
      <c r="JE332" s="41"/>
      <c r="JF332" s="41"/>
      <c r="JG332" s="41"/>
      <c r="JH332" s="41"/>
      <c r="JI332" s="41"/>
      <c r="JJ332" s="41"/>
      <c r="JK332" s="41"/>
      <c r="JL332" s="41"/>
      <c r="JM332" s="41"/>
      <c r="JN332" s="41"/>
      <c r="JO332" s="41"/>
      <c r="JP332" s="41"/>
      <c r="JQ332" s="41"/>
      <c r="JR332" s="41"/>
      <c r="JS332" s="41"/>
      <c r="JT332" s="41"/>
      <c r="JU332" s="41"/>
    </row>
    <row r="333" spans="20:281" x14ac:dyDescent="0.25">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c r="DL333" s="41"/>
      <c r="DM333" s="41"/>
      <c r="DN333" s="41"/>
      <c r="DO333" s="41"/>
      <c r="DP333" s="41"/>
      <c r="DQ333" s="41"/>
      <c r="DR333" s="41"/>
      <c r="DS333" s="41"/>
      <c r="DT333" s="41"/>
      <c r="DU333" s="41"/>
      <c r="DV333" s="41"/>
      <c r="DW333" s="41"/>
      <c r="DX333" s="41"/>
      <c r="DY333" s="41"/>
      <c r="DZ333" s="41"/>
      <c r="EA333" s="41"/>
      <c r="EB333" s="41"/>
      <c r="EC333" s="41"/>
      <c r="ED333" s="41"/>
      <c r="EE333" s="41"/>
      <c r="EF333" s="41"/>
      <c r="EG333" s="41"/>
      <c r="EH333" s="41"/>
      <c r="EI333" s="41"/>
      <c r="EJ333" s="41"/>
      <c r="EK333" s="41"/>
      <c r="EL333" s="41"/>
      <c r="EM333" s="41"/>
      <c r="EN333" s="41"/>
      <c r="EO333" s="41"/>
      <c r="EP333" s="41"/>
      <c r="EQ333" s="41"/>
      <c r="ER333" s="41"/>
      <c r="ES333" s="41"/>
      <c r="ET333" s="41"/>
      <c r="EU333" s="41"/>
      <c r="EV333" s="41"/>
      <c r="EW333" s="41"/>
      <c r="EX333" s="41"/>
      <c r="EY333" s="41"/>
      <c r="EZ333" s="41"/>
      <c r="FA333" s="41"/>
      <c r="FB333" s="41"/>
      <c r="FC333" s="41"/>
      <c r="FD333" s="41"/>
      <c r="FE333" s="41"/>
      <c r="FF333" s="41"/>
      <c r="FG333" s="41"/>
      <c r="FH333" s="41"/>
      <c r="FI333" s="41"/>
      <c r="FJ333" s="41"/>
      <c r="FK333" s="41"/>
      <c r="FL333" s="41"/>
      <c r="FM333" s="41"/>
      <c r="FN333" s="41"/>
      <c r="FO333" s="41"/>
      <c r="FP333" s="41"/>
      <c r="FQ333" s="41"/>
      <c r="FR333" s="41"/>
      <c r="FS333" s="41"/>
      <c r="FT333" s="41"/>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1"/>
      <c r="GR333" s="41"/>
      <c r="GS333" s="41"/>
      <c r="GT333" s="41"/>
      <c r="GU333" s="41"/>
      <c r="GV333" s="41"/>
      <c r="GW333" s="41"/>
      <c r="GX333" s="41"/>
      <c r="GY333" s="41"/>
      <c r="GZ333" s="41"/>
      <c r="HA333" s="41"/>
      <c r="HB333" s="41"/>
      <c r="HC333" s="41"/>
      <c r="HD333" s="41"/>
      <c r="HE333" s="41"/>
      <c r="HF333" s="41"/>
      <c r="HG333" s="41"/>
      <c r="HH333" s="41"/>
      <c r="HI333" s="41"/>
      <c r="HJ333" s="41"/>
      <c r="HK333" s="41"/>
      <c r="HL333" s="41"/>
      <c r="HM333" s="41"/>
      <c r="HN333" s="41"/>
      <c r="HO333" s="41"/>
      <c r="HP333" s="41"/>
      <c r="HQ333" s="41"/>
      <c r="HR333" s="41"/>
      <c r="HS333" s="41"/>
      <c r="HT333" s="41"/>
      <c r="HU333" s="41"/>
      <c r="HV333" s="41"/>
      <c r="HW333" s="41"/>
      <c r="HX333" s="41"/>
      <c r="HY333" s="41"/>
      <c r="HZ333" s="41"/>
      <c r="IA333" s="41"/>
      <c r="IB333" s="41"/>
      <c r="IC333" s="41"/>
      <c r="ID333" s="41"/>
      <c r="IE333" s="41"/>
      <c r="IF333" s="41"/>
      <c r="IG333" s="41"/>
      <c r="IH333" s="41"/>
      <c r="II333" s="41"/>
      <c r="IJ333" s="41"/>
      <c r="IK333" s="41"/>
      <c r="IL333" s="41"/>
      <c r="IM333" s="41"/>
      <c r="IN333" s="41"/>
      <c r="IO333" s="41"/>
      <c r="IP333" s="41"/>
      <c r="IQ333" s="41"/>
      <c r="IR333" s="41"/>
      <c r="IS333" s="41"/>
      <c r="IT333" s="41"/>
      <c r="IU333" s="41"/>
      <c r="IV333" s="41"/>
      <c r="IW333" s="41"/>
      <c r="IX333" s="41"/>
      <c r="IY333" s="41"/>
      <c r="IZ333" s="41"/>
      <c r="JA333" s="41"/>
      <c r="JB333" s="41"/>
      <c r="JC333" s="41"/>
      <c r="JD333" s="41"/>
      <c r="JE333" s="41"/>
      <c r="JF333" s="41"/>
      <c r="JG333" s="41"/>
      <c r="JH333" s="41"/>
      <c r="JI333" s="41"/>
      <c r="JJ333" s="41"/>
      <c r="JK333" s="41"/>
      <c r="JL333" s="41"/>
      <c r="JM333" s="41"/>
      <c r="JN333" s="41"/>
      <c r="JO333" s="41"/>
      <c r="JP333" s="41"/>
      <c r="JQ333" s="41"/>
      <c r="JR333" s="41"/>
      <c r="JS333" s="41"/>
      <c r="JT333" s="41"/>
      <c r="JU333" s="41"/>
    </row>
    <row r="334" spans="20:281" x14ac:dyDescent="0.25">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c r="DL334" s="41"/>
      <c r="DM334" s="41"/>
      <c r="DN334" s="41"/>
      <c r="DO334" s="41"/>
      <c r="DP334" s="41"/>
      <c r="DQ334" s="41"/>
      <c r="DR334" s="41"/>
      <c r="DS334" s="41"/>
      <c r="DT334" s="41"/>
      <c r="DU334" s="41"/>
      <c r="DV334" s="41"/>
      <c r="DW334" s="41"/>
      <c r="DX334" s="41"/>
      <c r="DY334" s="41"/>
      <c r="DZ334" s="41"/>
      <c r="EA334" s="41"/>
      <c r="EB334" s="41"/>
      <c r="EC334" s="41"/>
      <c r="ED334" s="41"/>
      <c r="EE334" s="41"/>
      <c r="EF334" s="41"/>
      <c r="EG334" s="41"/>
      <c r="EH334" s="41"/>
      <c r="EI334" s="41"/>
      <c r="EJ334" s="41"/>
      <c r="EK334" s="41"/>
      <c r="EL334" s="41"/>
      <c r="EM334" s="41"/>
      <c r="EN334" s="41"/>
      <c r="EO334" s="41"/>
      <c r="EP334" s="41"/>
      <c r="EQ334" s="41"/>
      <c r="ER334" s="41"/>
      <c r="ES334" s="41"/>
      <c r="ET334" s="41"/>
      <c r="EU334" s="41"/>
      <c r="EV334" s="41"/>
      <c r="EW334" s="41"/>
      <c r="EX334" s="41"/>
      <c r="EY334" s="41"/>
      <c r="EZ334" s="41"/>
      <c r="FA334" s="41"/>
      <c r="FB334" s="41"/>
      <c r="FC334" s="41"/>
      <c r="FD334" s="41"/>
      <c r="FE334" s="41"/>
      <c r="FF334" s="41"/>
      <c r="FG334" s="41"/>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41"/>
      <c r="HE334" s="41"/>
      <c r="HF334" s="41"/>
      <c r="HG334" s="41"/>
      <c r="HH334" s="41"/>
      <c r="HI334" s="41"/>
      <c r="HJ334" s="41"/>
      <c r="HK334" s="41"/>
      <c r="HL334" s="41"/>
      <c r="HM334" s="41"/>
      <c r="HN334" s="41"/>
      <c r="HO334" s="41"/>
      <c r="HP334" s="41"/>
      <c r="HQ334" s="41"/>
      <c r="HR334" s="41"/>
      <c r="HS334" s="41"/>
      <c r="HT334" s="41"/>
      <c r="HU334" s="41"/>
      <c r="HV334" s="41"/>
      <c r="HW334" s="41"/>
      <c r="HX334" s="41"/>
      <c r="HY334" s="41"/>
      <c r="HZ334" s="41"/>
      <c r="IA334" s="41"/>
      <c r="IB334" s="41"/>
      <c r="IC334" s="41"/>
      <c r="ID334" s="41"/>
      <c r="IE334" s="41"/>
      <c r="IF334" s="41"/>
      <c r="IG334" s="41"/>
      <c r="IH334" s="41"/>
      <c r="II334" s="41"/>
      <c r="IJ334" s="41"/>
      <c r="IK334" s="41"/>
      <c r="IL334" s="41"/>
      <c r="IM334" s="41"/>
      <c r="IN334" s="41"/>
      <c r="IO334" s="41"/>
      <c r="IP334" s="41"/>
      <c r="IQ334" s="41"/>
      <c r="IR334" s="41"/>
      <c r="IS334" s="41"/>
      <c r="IT334" s="41"/>
      <c r="IU334" s="41"/>
      <c r="IV334" s="41"/>
      <c r="IW334" s="41"/>
      <c r="IX334" s="41"/>
      <c r="IY334" s="41"/>
      <c r="IZ334" s="41"/>
      <c r="JA334" s="41"/>
      <c r="JB334" s="41"/>
      <c r="JC334" s="41"/>
      <c r="JD334" s="41"/>
      <c r="JE334" s="41"/>
      <c r="JF334" s="41"/>
      <c r="JG334" s="41"/>
      <c r="JH334" s="41"/>
      <c r="JI334" s="41"/>
      <c r="JJ334" s="41"/>
      <c r="JK334" s="41"/>
      <c r="JL334" s="41"/>
      <c r="JM334" s="41"/>
      <c r="JN334" s="41"/>
      <c r="JO334" s="41"/>
      <c r="JP334" s="41"/>
      <c r="JQ334" s="41"/>
      <c r="JR334" s="41"/>
      <c r="JS334" s="41"/>
      <c r="JT334" s="41"/>
      <c r="JU334" s="41"/>
    </row>
    <row r="335" spans="20:281" x14ac:dyDescent="0.25">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c r="DL335" s="41"/>
      <c r="DM335" s="41"/>
      <c r="DN335" s="41"/>
      <c r="DO335" s="41"/>
      <c r="DP335" s="41"/>
      <c r="DQ335" s="41"/>
      <c r="DR335" s="41"/>
      <c r="DS335" s="41"/>
      <c r="DT335" s="41"/>
      <c r="DU335" s="41"/>
      <c r="DV335" s="41"/>
      <c r="DW335" s="41"/>
      <c r="DX335" s="41"/>
      <c r="DY335" s="41"/>
      <c r="DZ335" s="41"/>
      <c r="EA335" s="41"/>
      <c r="EB335" s="41"/>
      <c r="EC335" s="41"/>
      <c r="ED335" s="41"/>
      <c r="EE335" s="41"/>
      <c r="EF335" s="41"/>
      <c r="EG335" s="41"/>
      <c r="EH335" s="41"/>
      <c r="EI335" s="41"/>
      <c r="EJ335" s="41"/>
      <c r="EK335" s="41"/>
      <c r="EL335" s="41"/>
      <c r="EM335" s="41"/>
      <c r="EN335" s="41"/>
      <c r="EO335" s="41"/>
      <c r="EP335" s="41"/>
      <c r="EQ335" s="41"/>
      <c r="ER335" s="41"/>
      <c r="ES335" s="41"/>
      <c r="ET335" s="41"/>
      <c r="EU335" s="41"/>
      <c r="EV335" s="41"/>
      <c r="EW335" s="41"/>
      <c r="EX335" s="41"/>
      <c r="EY335" s="41"/>
      <c r="EZ335" s="41"/>
      <c r="FA335" s="41"/>
      <c r="FB335" s="41"/>
      <c r="FC335" s="41"/>
      <c r="FD335" s="41"/>
      <c r="FE335" s="41"/>
      <c r="FF335" s="41"/>
      <c r="FG335" s="41"/>
      <c r="FH335" s="41"/>
      <c r="FI335" s="41"/>
      <c r="FJ335" s="41"/>
      <c r="FK335" s="41"/>
      <c r="FL335" s="41"/>
      <c r="FM335" s="41"/>
      <c r="FN335" s="41"/>
      <c r="FO335" s="41"/>
      <c r="FP335" s="41"/>
      <c r="FQ335" s="41"/>
      <c r="FR335" s="41"/>
      <c r="FS335" s="41"/>
      <c r="FT335" s="41"/>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1"/>
      <c r="GR335" s="41"/>
      <c r="GS335" s="41"/>
      <c r="GT335" s="41"/>
      <c r="GU335" s="41"/>
      <c r="GV335" s="41"/>
      <c r="GW335" s="41"/>
      <c r="GX335" s="41"/>
      <c r="GY335" s="41"/>
      <c r="GZ335" s="41"/>
      <c r="HA335" s="41"/>
      <c r="HB335" s="41"/>
      <c r="HC335" s="41"/>
      <c r="HD335" s="41"/>
      <c r="HE335" s="41"/>
      <c r="HF335" s="41"/>
      <c r="HG335" s="41"/>
      <c r="HH335" s="41"/>
      <c r="HI335" s="41"/>
      <c r="HJ335" s="41"/>
      <c r="HK335" s="41"/>
      <c r="HL335" s="41"/>
      <c r="HM335" s="41"/>
      <c r="HN335" s="41"/>
      <c r="HO335" s="41"/>
      <c r="HP335" s="41"/>
      <c r="HQ335" s="41"/>
      <c r="HR335" s="41"/>
      <c r="HS335" s="41"/>
      <c r="HT335" s="41"/>
      <c r="HU335" s="41"/>
      <c r="HV335" s="41"/>
      <c r="HW335" s="41"/>
      <c r="HX335" s="41"/>
      <c r="HY335" s="41"/>
      <c r="HZ335" s="41"/>
      <c r="IA335" s="41"/>
      <c r="IB335" s="41"/>
      <c r="IC335" s="41"/>
      <c r="ID335" s="41"/>
      <c r="IE335" s="41"/>
      <c r="IF335" s="41"/>
      <c r="IG335" s="41"/>
      <c r="IH335" s="41"/>
      <c r="II335" s="41"/>
      <c r="IJ335" s="41"/>
      <c r="IK335" s="41"/>
      <c r="IL335" s="41"/>
      <c r="IM335" s="41"/>
      <c r="IN335" s="41"/>
      <c r="IO335" s="41"/>
      <c r="IP335" s="41"/>
      <c r="IQ335" s="41"/>
      <c r="IR335" s="41"/>
      <c r="IS335" s="41"/>
      <c r="IT335" s="41"/>
      <c r="IU335" s="41"/>
      <c r="IV335" s="41"/>
      <c r="IW335" s="41"/>
      <c r="IX335" s="41"/>
      <c r="IY335" s="41"/>
      <c r="IZ335" s="41"/>
      <c r="JA335" s="41"/>
      <c r="JB335" s="41"/>
      <c r="JC335" s="41"/>
      <c r="JD335" s="41"/>
      <c r="JE335" s="41"/>
      <c r="JF335" s="41"/>
      <c r="JG335" s="41"/>
      <c r="JH335" s="41"/>
      <c r="JI335" s="41"/>
      <c r="JJ335" s="41"/>
      <c r="JK335" s="41"/>
      <c r="JL335" s="41"/>
      <c r="JM335" s="41"/>
      <c r="JN335" s="41"/>
      <c r="JO335" s="41"/>
      <c r="JP335" s="41"/>
      <c r="JQ335" s="41"/>
      <c r="JR335" s="41"/>
      <c r="JS335" s="41"/>
      <c r="JT335" s="41"/>
      <c r="JU335" s="41"/>
    </row>
    <row r="336" spans="20:281" x14ac:dyDescent="0.25">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c r="DL336" s="41"/>
      <c r="DM336" s="41"/>
      <c r="DN336" s="41"/>
      <c r="DO336" s="41"/>
      <c r="DP336" s="41"/>
      <c r="DQ336" s="41"/>
      <c r="DR336" s="41"/>
      <c r="DS336" s="41"/>
      <c r="DT336" s="41"/>
      <c r="DU336" s="41"/>
      <c r="DV336" s="41"/>
      <c r="DW336" s="41"/>
      <c r="DX336" s="41"/>
      <c r="DY336" s="41"/>
      <c r="DZ336" s="41"/>
      <c r="EA336" s="41"/>
      <c r="EB336" s="41"/>
      <c r="EC336" s="41"/>
      <c r="ED336" s="41"/>
      <c r="EE336" s="41"/>
      <c r="EF336" s="41"/>
      <c r="EG336" s="41"/>
      <c r="EH336" s="41"/>
      <c r="EI336" s="41"/>
      <c r="EJ336" s="41"/>
      <c r="EK336" s="41"/>
      <c r="EL336" s="41"/>
      <c r="EM336" s="41"/>
      <c r="EN336" s="41"/>
      <c r="EO336" s="41"/>
      <c r="EP336" s="41"/>
      <c r="EQ336" s="41"/>
      <c r="ER336" s="41"/>
      <c r="ES336" s="41"/>
      <c r="ET336" s="41"/>
      <c r="EU336" s="41"/>
      <c r="EV336" s="41"/>
      <c r="EW336" s="41"/>
      <c r="EX336" s="41"/>
      <c r="EY336" s="41"/>
      <c r="EZ336" s="41"/>
      <c r="FA336" s="41"/>
      <c r="FB336" s="41"/>
      <c r="FC336" s="41"/>
      <c r="FD336" s="41"/>
      <c r="FE336" s="41"/>
      <c r="FF336" s="41"/>
      <c r="FG336" s="41"/>
      <c r="FH336" s="41"/>
      <c r="FI336" s="41"/>
      <c r="FJ336" s="41"/>
      <c r="FK336" s="41"/>
      <c r="FL336" s="41"/>
      <c r="FM336" s="41"/>
      <c r="FN336" s="41"/>
      <c r="FO336" s="41"/>
      <c r="FP336" s="41"/>
      <c r="FQ336" s="41"/>
      <c r="FR336" s="41"/>
      <c r="FS336" s="41"/>
      <c r="FT336" s="41"/>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1"/>
      <c r="GR336" s="41"/>
      <c r="GS336" s="41"/>
      <c r="GT336" s="41"/>
      <c r="GU336" s="41"/>
      <c r="GV336" s="41"/>
      <c r="GW336" s="41"/>
      <c r="GX336" s="41"/>
      <c r="GY336" s="41"/>
      <c r="GZ336" s="41"/>
      <c r="HA336" s="41"/>
      <c r="HB336" s="41"/>
      <c r="HC336" s="41"/>
      <c r="HD336" s="41"/>
      <c r="HE336" s="41"/>
      <c r="HF336" s="41"/>
      <c r="HG336" s="41"/>
      <c r="HH336" s="41"/>
      <c r="HI336" s="41"/>
      <c r="HJ336" s="41"/>
      <c r="HK336" s="41"/>
      <c r="HL336" s="41"/>
      <c r="HM336" s="41"/>
      <c r="HN336" s="41"/>
      <c r="HO336" s="41"/>
      <c r="HP336" s="41"/>
      <c r="HQ336" s="41"/>
      <c r="HR336" s="41"/>
      <c r="HS336" s="41"/>
      <c r="HT336" s="41"/>
      <c r="HU336" s="41"/>
      <c r="HV336" s="41"/>
      <c r="HW336" s="41"/>
      <c r="HX336" s="41"/>
      <c r="HY336" s="41"/>
      <c r="HZ336" s="41"/>
      <c r="IA336" s="41"/>
      <c r="IB336" s="41"/>
      <c r="IC336" s="41"/>
      <c r="ID336" s="41"/>
      <c r="IE336" s="41"/>
      <c r="IF336" s="41"/>
      <c r="IG336" s="41"/>
      <c r="IH336" s="41"/>
      <c r="II336" s="41"/>
      <c r="IJ336" s="41"/>
      <c r="IK336" s="41"/>
      <c r="IL336" s="41"/>
      <c r="IM336" s="41"/>
      <c r="IN336" s="41"/>
      <c r="IO336" s="41"/>
      <c r="IP336" s="41"/>
      <c r="IQ336" s="41"/>
      <c r="IR336" s="41"/>
      <c r="IS336" s="41"/>
      <c r="IT336" s="41"/>
      <c r="IU336" s="41"/>
      <c r="IV336" s="41"/>
      <c r="IW336" s="41"/>
      <c r="IX336" s="41"/>
      <c r="IY336" s="41"/>
      <c r="IZ336" s="41"/>
      <c r="JA336" s="41"/>
      <c r="JB336" s="41"/>
      <c r="JC336" s="41"/>
      <c r="JD336" s="41"/>
      <c r="JE336" s="41"/>
      <c r="JF336" s="41"/>
      <c r="JG336" s="41"/>
      <c r="JH336" s="41"/>
      <c r="JI336" s="41"/>
      <c r="JJ336" s="41"/>
      <c r="JK336" s="41"/>
      <c r="JL336" s="41"/>
      <c r="JM336" s="41"/>
      <c r="JN336" s="41"/>
      <c r="JO336" s="41"/>
      <c r="JP336" s="41"/>
      <c r="JQ336" s="41"/>
      <c r="JR336" s="41"/>
      <c r="JS336" s="41"/>
      <c r="JT336" s="41"/>
      <c r="JU336" s="41"/>
    </row>
    <row r="337" spans="20:281" x14ac:dyDescent="0.25">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c r="DL337" s="41"/>
      <c r="DM337" s="41"/>
      <c r="DN337" s="41"/>
      <c r="DO337" s="41"/>
      <c r="DP337" s="41"/>
      <c r="DQ337" s="41"/>
      <c r="DR337" s="41"/>
      <c r="DS337" s="41"/>
      <c r="DT337" s="41"/>
      <c r="DU337" s="41"/>
      <c r="DV337" s="41"/>
      <c r="DW337" s="41"/>
      <c r="DX337" s="41"/>
      <c r="DY337" s="41"/>
      <c r="DZ337" s="41"/>
      <c r="EA337" s="41"/>
      <c r="EB337" s="41"/>
      <c r="EC337" s="41"/>
      <c r="ED337" s="41"/>
      <c r="EE337" s="41"/>
      <c r="EF337" s="41"/>
      <c r="EG337" s="41"/>
      <c r="EH337" s="41"/>
      <c r="EI337" s="41"/>
      <c r="EJ337" s="41"/>
      <c r="EK337" s="41"/>
      <c r="EL337" s="41"/>
      <c r="EM337" s="41"/>
      <c r="EN337" s="41"/>
      <c r="EO337" s="41"/>
      <c r="EP337" s="41"/>
      <c r="EQ337" s="41"/>
      <c r="ER337" s="41"/>
      <c r="ES337" s="41"/>
      <c r="ET337" s="41"/>
      <c r="EU337" s="41"/>
      <c r="EV337" s="41"/>
      <c r="EW337" s="41"/>
      <c r="EX337" s="41"/>
      <c r="EY337" s="41"/>
      <c r="EZ337" s="41"/>
      <c r="FA337" s="41"/>
      <c r="FB337" s="41"/>
      <c r="FC337" s="41"/>
      <c r="FD337" s="41"/>
      <c r="FE337" s="41"/>
      <c r="FF337" s="41"/>
      <c r="FG337" s="41"/>
      <c r="FH337" s="41"/>
      <c r="FI337" s="41"/>
      <c r="FJ337" s="41"/>
      <c r="FK337" s="41"/>
      <c r="FL337" s="41"/>
      <c r="FM337" s="41"/>
      <c r="FN337" s="41"/>
      <c r="FO337" s="41"/>
      <c r="FP337" s="41"/>
      <c r="FQ337" s="41"/>
      <c r="FR337" s="41"/>
      <c r="FS337" s="41"/>
      <c r="FT337" s="41"/>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1"/>
      <c r="GR337" s="41"/>
      <c r="GS337" s="41"/>
      <c r="GT337" s="41"/>
      <c r="GU337" s="41"/>
      <c r="GV337" s="41"/>
      <c r="GW337" s="41"/>
      <c r="GX337" s="41"/>
      <c r="GY337" s="41"/>
      <c r="GZ337" s="41"/>
      <c r="HA337" s="41"/>
      <c r="HB337" s="41"/>
      <c r="HC337" s="41"/>
      <c r="HD337" s="41"/>
      <c r="HE337" s="41"/>
      <c r="HF337" s="41"/>
      <c r="HG337" s="41"/>
      <c r="HH337" s="41"/>
      <c r="HI337" s="41"/>
      <c r="HJ337" s="41"/>
      <c r="HK337" s="41"/>
      <c r="HL337" s="41"/>
      <c r="HM337" s="41"/>
      <c r="HN337" s="41"/>
      <c r="HO337" s="41"/>
      <c r="HP337" s="41"/>
      <c r="HQ337" s="41"/>
      <c r="HR337" s="41"/>
      <c r="HS337" s="41"/>
      <c r="HT337" s="41"/>
      <c r="HU337" s="41"/>
      <c r="HV337" s="41"/>
      <c r="HW337" s="41"/>
      <c r="HX337" s="41"/>
      <c r="HY337" s="41"/>
      <c r="HZ337" s="41"/>
      <c r="IA337" s="41"/>
      <c r="IB337" s="41"/>
      <c r="IC337" s="41"/>
      <c r="ID337" s="41"/>
      <c r="IE337" s="41"/>
      <c r="IF337" s="41"/>
      <c r="IG337" s="41"/>
      <c r="IH337" s="41"/>
      <c r="II337" s="41"/>
      <c r="IJ337" s="41"/>
      <c r="IK337" s="41"/>
      <c r="IL337" s="41"/>
      <c r="IM337" s="41"/>
      <c r="IN337" s="41"/>
      <c r="IO337" s="41"/>
      <c r="IP337" s="41"/>
      <c r="IQ337" s="41"/>
      <c r="IR337" s="41"/>
      <c r="IS337" s="41"/>
      <c r="IT337" s="41"/>
      <c r="IU337" s="41"/>
      <c r="IV337" s="41"/>
      <c r="IW337" s="41"/>
      <c r="IX337" s="41"/>
      <c r="IY337" s="41"/>
      <c r="IZ337" s="41"/>
      <c r="JA337" s="41"/>
      <c r="JB337" s="41"/>
      <c r="JC337" s="41"/>
      <c r="JD337" s="41"/>
      <c r="JE337" s="41"/>
      <c r="JF337" s="41"/>
      <c r="JG337" s="41"/>
      <c r="JH337" s="41"/>
      <c r="JI337" s="41"/>
      <c r="JJ337" s="41"/>
      <c r="JK337" s="41"/>
      <c r="JL337" s="41"/>
      <c r="JM337" s="41"/>
      <c r="JN337" s="41"/>
      <c r="JO337" s="41"/>
      <c r="JP337" s="41"/>
      <c r="JQ337" s="41"/>
      <c r="JR337" s="41"/>
      <c r="JS337" s="41"/>
      <c r="JT337" s="41"/>
      <c r="JU337" s="41"/>
    </row>
    <row r="338" spans="20:281" x14ac:dyDescent="0.25">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c r="DL338" s="41"/>
      <c r="DM338" s="41"/>
      <c r="DN338" s="41"/>
      <c r="DO338" s="41"/>
      <c r="DP338" s="41"/>
      <c r="DQ338" s="41"/>
      <c r="DR338" s="41"/>
      <c r="DS338" s="41"/>
      <c r="DT338" s="41"/>
      <c r="DU338" s="41"/>
      <c r="DV338" s="41"/>
      <c r="DW338" s="41"/>
      <c r="DX338" s="41"/>
      <c r="DY338" s="41"/>
      <c r="DZ338" s="41"/>
      <c r="EA338" s="41"/>
      <c r="EB338" s="41"/>
      <c r="EC338" s="41"/>
      <c r="ED338" s="41"/>
      <c r="EE338" s="41"/>
      <c r="EF338" s="41"/>
      <c r="EG338" s="41"/>
      <c r="EH338" s="41"/>
      <c r="EI338" s="41"/>
      <c r="EJ338" s="41"/>
      <c r="EK338" s="41"/>
      <c r="EL338" s="41"/>
      <c r="EM338" s="41"/>
      <c r="EN338" s="41"/>
      <c r="EO338" s="41"/>
      <c r="EP338" s="41"/>
      <c r="EQ338" s="41"/>
      <c r="ER338" s="41"/>
      <c r="ES338" s="41"/>
      <c r="ET338" s="41"/>
      <c r="EU338" s="41"/>
      <c r="EV338" s="41"/>
      <c r="EW338" s="41"/>
      <c r="EX338" s="41"/>
      <c r="EY338" s="41"/>
      <c r="EZ338" s="41"/>
      <c r="FA338" s="41"/>
      <c r="FB338" s="41"/>
      <c r="FC338" s="41"/>
      <c r="FD338" s="41"/>
      <c r="FE338" s="41"/>
      <c r="FF338" s="41"/>
      <c r="FG338" s="41"/>
      <c r="FH338" s="41"/>
      <c r="FI338" s="41"/>
      <c r="FJ338" s="41"/>
      <c r="FK338" s="41"/>
      <c r="FL338" s="41"/>
      <c r="FM338" s="41"/>
      <c r="FN338" s="41"/>
      <c r="FO338" s="41"/>
      <c r="FP338" s="41"/>
      <c r="FQ338" s="41"/>
      <c r="FR338" s="41"/>
      <c r="FS338" s="41"/>
      <c r="FT338" s="41"/>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1"/>
      <c r="GR338" s="41"/>
      <c r="GS338" s="41"/>
      <c r="GT338" s="41"/>
      <c r="GU338" s="41"/>
      <c r="GV338" s="41"/>
      <c r="GW338" s="41"/>
      <c r="GX338" s="41"/>
      <c r="GY338" s="41"/>
      <c r="GZ338" s="41"/>
      <c r="HA338" s="41"/>
      <c r="HB338" s="41"/>
      <c r="HC338" s="41"/>
      <c r="HD338" s="41"/>
      <c r="HE338" s="41"/>
      <c r="HF338" s="41"/>
      <c r="HG338" s="41"/>
      <c r="HH338" s="41"/>
      <c r="HI338" s="41"/>
      <c r="HJ338" s="41"/>
      <c r="HK338" s="41"/>
      <c r="HL338" s="41"/>
      <c r="HM338" s="41"/>
      <c r="HN338" s="41"/>
      <c r="HO338" s="41"/>
      <c r="HP338" s="41"/>
      <c r="HQ338" s="41"/>
      <c r="HR338" s="41"/>
      <c r="HS338" s="41"/>
      <c r="HT338" s="41"/>
      <c r="HU338" s="41"/>
      <c r="HV338" s="41"/>
      <c r="HW338" s="41"/>
      <c r="HX338" s="41"/>
      <c r="HY338" s="41"/>
      <c r="HZ338" s="41"/>
      <c r="IA338" s="41"/>
      <c r="IB338" s="41"/>
      <c r="IC338" s="41"/>
      <c r="ID338" s="41"/>
      <c r="IE338" s="41"/>
      <c r="IF338" s="41"/>
      <c r="IG338" s="41"/>
      <c r="IH338" s="41"/>
      <c r="II338" s="41"/>
      <c r="IJ338" s="41"/>
      <c r="IK338" s="41"/>
      <c r="IL338" s="41"/>
      <c r="IM338" s="41"/>
      <c r="IN338" s="41"/>
      <c r="IO338" s="41"/>
      <c r="IP338" s="41"/>
      <c r="IQ338" s="41"/>
      <c r="IR338" s="41"/>
      <c r="IS338" s="41"/>
      <c r="IT338" s="41"/>
      <c r="IU338" s="41"/>
      <c r="IV338" s="41"/>
      <c r="IW338" s="41"/>
      <c r="IX338" s="41"/>
      <c r="IY338" s="41"/>
      <c r="IZ338" s="41"/>
      <c r="JA338" s="41"/>
      <c r="JB338" s="41"/>
      <c r="JC338" s="41"/>
      <c r="JD338" s="41"/>
      <c r="JE338" s="41"/>
      <c r="JF338" s="41"/>
      <c r="JG338" s="41"/>
      <c r="JH338" s="41"/>
      <c r="JI338" s="41"/>
      <c r="JJ338" s="41"/>
      <c r="JK338" s="41"/>
      <c r="JL338" s="41"/>
      <c r="JM338" s="41"/>
      <c r="JN338" s="41"/>
      <c r="JO338" s="41"/>
      <c r="JP338" s="41"/>
      <c r="JQ338" s="41"/>
      <c r="JR338" s="41"/>
      <c r="JS338" s="41"/>
      <c r="JT338" s="41"/>
      <c r="JU338" s="41"/>
    </row>
    <row r="339" spans="20:281" x14ac:dyDescent="0.25">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c r="DL339" s="41"/>
      <c r="DM339" s="41"/>
      <c r="DN339" s="41"/>
      <c r="DO339" s="41"/>
      <c r="DP339" s="41"/>
      <c r="DQ339" s="41"/>
      <c r="DR339" s="41"/>
      <c r="DS339" s="41"/>
      <c r="DT339" s="41"/>
      <c r="DU339" s="41"/>
      <c r="DV339" s="41"/>
      <c r="DW339" s="41"/>
      <c r="DX339" s="41"/>
      <c r="DY339" s="41"/>
      <c r="DZ339" s="41"/>
      <c r="EA339" s="41"/>
      <c r="EB339" s="41"/>
      <c r="EC339" s="41"/>
      <c r="ED339" s="41"/>
      <c r="EE339" s="41"/>
      <c r="EF339" s="41"/>
      <c r="EG339" s="41"/>
      <c r="EH339" s="41"/>
      <c r="EI339" s="41"/>
      <c r="EJ339" s="41"/>
      <c r="EK339" s="41"/>
      <c r="EL339" s="41"/>
      <c r="EM339" s="41"/>
      <c r="EN339" s="41"/>
      <c r="EO339" s="41"/>
      <c r="EP339" s="41"/>
      <c r="EQ339" s="41"/>
      <c r="ER339" s="41"/>
      <c r="ES339" s="41"/>
      <c r="ET339" s="41"/>
      <c r="EU339" s="41"/>
      <c r="EV339" s="41"/>
      <c r="EW339" s="41"/>
      <c r="EX339" s="41"/>
      <c r="EY339" s="41"/>
      <c r="EZ339" s="41"/>
      <c r="FA339" s="41"/>
      <c r="FB339" s="41"/>
      <c r="FC339" s="41"/>
      <c r="FD339" s="41"/>
      <c r="FE339" s="41"/>
      <c r="FF339" s="41"/>
      <c r="FG339" s="41"/>
      <c r="FH339" s="41"/>
      <c r="FI339" s="41"/>
      <c r="FJ339" s="41"/>
      <c r="FK339" s="41"/>
      <c r="FL339" s="41"/>
      <c r="FM339" s="41"/>
      <c r="FN339" s="41"/>
      <c r="FO339" s="41"/>
      <c r="FP339" s="41"/>
      <c r="FQ339" s="41"/>
      <c r="FR339" s="41"/>
      <c r="FS339" s="41"/>
      <c r="FT339" s="41"/>
      <c r="FU339" s="41"/>
      <c r="FV339" s="41"/>
      <c r="FW339" s="41"/>
      <c r="FX339" s="41"/>
      <c r="FY339" s="41"/>
      <c r="FZ339" s="41"/>
      <c r="GA339" s="41"/>
      <c r="GB339" s="41"/>
      <c r="GC339" s="41"/>
      <c r="GD339" s="41"/>
      <c r="GE339" s="41"/>
      <c r="GF339" s="41"/>
      <c r="GG339" s="41"/>
      <c r="GH339" s="41"/>
      <c r="GI339" s="41"/>
      <c r="GJ339" s="41"/>
      <c r="GK339" s="41"/>
      <c r="GL339" s="41"/>
      <c r="GM339" s="41"/>
      <c r="GN339" s="41"/>
      <c r="GO339" s="41"/>
      <c r="GP339" s="41"/>
      <c r="GQ339" s="41"/>
      <c r="GR339" s="41"/>
      <c r="GS339" s="41"/>
      <c r="GT339" s="41"/>
      <c r="GU339" s="41"/>
      <c r="GV339" s="41"/>
      <c r="GW339" s="41"/>
      <c r="GX339" s="41"/>
      <c r="GY339" s="41"/>
      <c r="GZ339" s="41"/>
      <c r="HA339" s="41"/>
      <c r="HB339" s="41"/>
      <c r="HC339" s="41"/>
      <c r="HD339" s="41"/>
      <c r="HE339" s="41"/>
      <c r="HF339" s="41"/>
      <c r="HG339" s="41"/>
      <c r="HH339" s="41"/>
      <c r="HI339" s="41"/>
      <c r="HJ339" s="41"/>
      <c r="HK339" s="41"/>
      <c r="HL339" s="41"/>
      <c r="HM339" s="41"/>
      <c r="HN339" s="41"/>
      <c r="HO339" s="41"/>
      <c r="HP339" s="41"/>
      <c r="HQ339" s="41"/>
      <c r="HR339" s="41"/>
      <c r="HS339" s="41"/>
      <c r="HT339" s="41"/>
      <c r="HU339" s="41"/>
      <c r="HV339" s="41"/>
      <c r="HW339" s="41"/>
      <c r="HX339" s="41"/>
      <c r="HY339" s="41"/>
      <c r="HZ339" s="41"/>
      <c r="IA339" s="41"/>
      <c r="IB339" s="41"/>
      <c r="IC339" s="41"/>
      <c r="ID339" s="41"/>
      <c r="IE339" s="41"/>
      <c r="IF339" s="41"/>
      <c r="IG339" s="41"/>
      <c r="IH339" s="41"/>
      <c r="II339" s="41"/>
      <c r="IJ339" s="41"/>
      <c r="IK339" s="41"/>
      <c r="IL339" s="41"/>
      <c r="IM339" s="41"/>
      <c r="IN339" s="41"/>
      <c r="IO339" s="41"/>
      <c r="IP339" s="41"/>
      <c r="IQ339" s="41"/>
      <c r="IR339" s="41"/>
      <c r="IS339" s="41"/>
      <c r="IT339" s="41"/>
      <c r="IU339" s="41"/>
      <c r="IV339" s="41"/>
      <c r="IW339" s="41"/>
      <c r="IX339" s="41"/>
      <c r="IY339" s="41"/>
      <c r="IZ339" s="41"/>
      <c r="JA339" s="41"/>
      <c r="JB339" s="41"/>
      <c r="JC339" s="41"/>
      <c r="JD339" s="41"/>
      <c r="JE339" s="41"/>
      <c r="JF339" s="41"/>
      <c r="JG339" s="41"/>
      <c r="JH339" s="41"/>
      <c r="JI339" s="41"/>
      <c r="JJ339" s="41"/>
      <c r="JK339" s="41"/>
      <c r="JL339" s="41"/>
      <c r="JM339" s="41"/>
      <c r="JN339" s="41"/>
      <c r="JO339" s="41"/>
      <c r="JP339" s="41"/>
      <c r="JQ339" s="41"/>
      <c r="JR339" s="41"/>
      <c r="JS339" s="41"/>
      <c r="JT339" s="41"/>
      <c r="JU339" s="41"/>
    </row>
    <row r="340" spans="20:281" x14ac:dyDescent="0.25">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c r="BI340" s="41"/>
      <c r="BJ340" s="41"/>
      <c r="BK340" s="41"/>
      <c r="BL340" s="41"/>
      <c r="BM340" s="41"/>
      <c r="BN340" s="41"/>
      <c r="BO340" s="41"/>
      <c r="BP340" s="41"/>
      <c r="BQ340" s="41"/>
      <c r="BR340" s="41"/>
      <c r="BS340" s="41"/>
      <c r="BT340" s="41"/>
      <c r="BU340" s="41"/>
      <c r="BV340" s="41"/>
      <c r="BW340" s="41"/>
      <c r="BX340" s="41"/>
      <c r="BY340" s="41"/>
      <c r="BZ340" s="41"/>
      <c r="CA340" s="41"/>
      <c r="CB340" s="41"/>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c r="DA340" s="41"/>
      <c r="DB340" s="41"/>
      <c r="DC340" s="41"/>
      <c r="DD340" s="41"/>
      <c r="DE340" s="41"/>
      <c r="DF340" s="41"/>
      <c r="DG340" s="41"/>
      <c r="DH340" s="41"/>
      <c r="DI340" s="41"/>
      <c r="DJ340" s="41"/>
      <c r="DK340" s="41"/>
      <c r="DL340" s="41"/>
      <c r="DM340" s="41"/>
      <c r="DN340" s="41"/>
      <c r="DO340" s="41"/>
      <c r="DP340" s="41"/>
      <c r="DQ340" s="41"/>
      <c r="DR340" s="41"/>
      <c r="DS340" s="41"/>
      <c r="DT340" s="41"/>
      <c r="DU340" s="41"/>
      <c r="DV340" s="41"/>
      <c r="DW340" s="41"/>
      <c r="DX340" s="41"/>
      <c r="DY340" s="41"/>
      <c r="DZ340" s="41"/>
      <c r="EA340" s="41"/>
      <c r="EB340" s="41"/>
      <c r="EC340" s="41"/>
      <c r="ED340" s="41"/>
      <c r="EE340" s="41"/>
      <c r="EF340" s="41"/>
      <c r="EG340" s="41"/>
      <c r="EH340" s="41"/>
      <c r="EI340" s="41"/>
      <c r="EJ340" s="41"/>
      <c r="EK340" s="41"/>
      <c r="EL340" s="41"/>
      <c r="EM340" s="41"/>
      <c r="EN340" s="41"/>
      <c r="EO340" s="41"/>
      <c r="EP340" s="41"/>
      <c r="EQ340" s="41"/>
      <c r="ER340" s="41"/>
      <c r="ES340" s="41"/>
      <c r="ET340" s="41"/>
      <c r="EU340" s="41"/>
      <c r="EV340" s="41"/>
      <c r="EW340" s="41"/>
      <c r="EX340" s="41"/>
      <c r="EY340" s="41"/>
      <c r="EZ340" s="41"/>
      <c r="FA340" s="41"/>
      <c r="FB340" s="41"/>
      <c r="FC340" s="41"/>
      <c r="FD340" s="41"/>
      <c r="FE340" s="41"/>
      <c r="FF340" s="41"/>
      <c r="FG340" s="41"/>
      <c r="FH340" s="41"/>
      <c r="FI340" s="41"/>
      <c r="FJ340" s="41"/>
      <c r="FK340" s="41"/>
      <c r="FL340" s="41"/>
      <c r="FM340" s="41"/>
      <c r="FN340" s="41"/>
      <c r="FO340" s="41"/>
      <c r="FP340" s="41"/>
      <c r="FQ340" s="41"/>
      <c r="FR340" s="41"/>
      <c r="FS340" s="41"/>
      <c r="FT340" s="41"/>
      <c r="FU340" s="41"/>
      <c r="FV340" s="41"/>
      <c r="FW340" s="41"/>
      <c r="FX340" s="41"/>
      <c r="FY340" s="41"/>
      <c r="FZ340" s="41"/>
      <c r="GA340" s="41"/>
      <c r="GB340" s="41"/>
      <c r="GC340" s="41"/>
      <c r="GD340" s="41"/>
      <c r="GE340" s="41"/>
      <c r="GF340" s="41"/>
      <c r="GG340" s="41"/>
      <c r="GH340" s="41"/>
      <c r="GI340" s="41"/>
      <c r="GJ340" s="41"/>
      <c r="GK340" s="41"/>
      <c r="GL340" s="41"/>
      <c r="GM340" s="41"/>
      <c r="GN340" s="41"/>
      <c r="GO340" s="41"/>
      <c r="GP340" s="41"/>
      <c r="GQ340" s="41"/>
      <c r="GR340" s="41"/>
      <c r="GS340" s="41"/>
      <c r="GT340" s="41"/>
      <c r="GU340" s="41"/>
      <c r="GV340" s="41"/>
      <c r="GW340" s="41"/>
      <c r="GX340" s="41"/>
      <c r="GY340" s="41"/>
      <c r="GZ340" s="41"/>
      <c r="HA340" s="41"/>
      <c r="HB340" s="41"/>
      <c r="HC340" s="41"/>
      <c r="HD340" s="41"/>
      <c r="HE340" s="41"/>
      <c r="HF340" s="41"/>
      <c r="HG340" s="41"/>
      <c r="HH340" s="41"/>
      <c r="HI340" s="41"/>
      <c r="HJ340" s="41"/>
      <c r="HK340" s="41"/>
      <c r="HL340" s="41"/>
      <c r="HM340" s="41"/>
      <c r="HN340" s="41"/>
      <c r="HO340" s="41"/>
      <c r="HP340" s="41"/>
      <c r="HQ340" s="41"/>
      <c r="HR340" s="41"/>
      <c r="HS340" s="41"/>
      <c r="HT340" s="41"/>
      <c r="HU340" s="41"/>
      <c r="HV340" s="41"/>
      <c r="HW340" s="41"/>
      <c r="HX340" s="41"/>
      <c r="HY340" s="41"/>
      <c r="HZ340" s="41"/>
      <c r="IA340" s="41"/>
      <c r="IB340" s="41"/>
      <c r="IC340" s="41"/>
      <c r="ID340" s="41"/>
      <c r="IE340" s="41"/>
      <c r="IF340" s="41"/>
      <c r="IG340" s="41"/>
      <c r="IH340" s="41"/>
      <c r="II340" s="41"/>
      <c r="IJ340" s="41"/>
      <c r="IK340" s="41"/>
      <c r="IL340" s="41"/>
      <c r="IM340" s="41"/>
      <c r="IN340" s="41"/>
      <c r="IO340" s="41"/>
      <c r="IP340" s="41"/>
      <c r="IQ340" s="41"/>
      <c r="IR340" s="41"/>
      <c r="IS340" s="41"/>
      <c r="IT340" s="41"/>
      <c r="IU340" s="41"/>
      <c r="IV340" s="41"/>
      <c r="IW340" s="41"/>
      <c r="IX340" s="41"/>
      <c r="IY340" s="41"/>
      <c r="IZ340" s="41"/>
      <c r="JA340" s="41"/>
      <c r="JB340" s="41"/>
      <c r="JC340" s="41"/>
      <c r="JD340" s="41"/>
      <c r="JE340" s="41"/>
      <c r="JF340" s="41"/>
      <c r="JG340" s="41"/>
      <c r="JH340" s="41"/>
      <c r="JI340" s="41"/>
      <c r="JJ340" s="41"/>
      <c r="JK340" s="41"/>
      <c r="JL340" s="41"/>
      <c r="JM340" s="41"/>
      <c r="JN340" s="41"/>
      <c r="JO340" s="41"/>
      <c r="JP340" s="41"/>
      <c r="JQ340" s="41"/>
      <c r="JR340" s="41"/>
      <c r="JS340" s="41"/>
      <c r="JT340" s="41"/>
      <c r="JU340" s="41"/>
    </row>
    <row r="341" spans="20:281" x14ac:dyDescent="0.25">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c r="BT341" s="41"/>
      <c r="BU341" s="41"/>
      <c r="BV341" s="41"/>
      <c r="BW341" s="41"/>
      <c r="BX341" s="41"/>
      <c r="BY341" s="41"/>
      <c r="BZ341" s="41"/>
      <c r="CA341" s="41"/>
      <c r="CB341" s="41"/>
      <c r="CC341" s="41"/>
      <c r="CD341" s="41"/>
      <c r="CE341" s="41"/>
      <c r="CF341" s="41"/>
      <c r="CG341" s="41"/>
      <c r="CH341" s="41"/>
      <c r="CI341" s="41"/>
      <c r="CJ341" s="41"/>
      <c r="CK341" s="41"/>
      <c r="CL341" s="41"/>
      <c r="CM341" s="41"/>
      <c r="CN341" s="41"/>
      <c r="CO341" s="41"/>
      <c r="CP341" s="41"/>
      <c r="CQ341" s="41"/>
      <c r="CR341" s="41"/>
      <c r="CS341" s="41"/>
      <c r="CT341" s="41"/>
      <c r="CU341" s="41"/>
      <c r="CV341" s="41"/>
      <c r="CW341" s="41"/>
      <c r="CX341" s="41"/>
      <c r="CY341" s="41"/>
      <c r="CZ341" s="41"/>
      <c r="DA341" s="41"/>
      <c r="DB341" s="41"/>
      <c r="DC341" s="41"/>
      <c r="DD341" s="41"/>
      <c r="DE341" s="41"/>
      <c r="DF341" s="41"/>
      <c r="DG341" s="41"/>
      <c r="DH341" s="41"/>
      <c r="DI341" s="41"/>
      <c r="DJ341" s="41"/>
      <c r="DK341" s="41"/>
      <c r="DL341" s="41"/>
      <c r="DM341" s="41"/>
      <c r="DN341" s="41"/>
      <c r="DO341" s="41"/>
      <c r="DP341" s="41"/>
      <c r="DQ341" s="41"/>
      <c r="DR341" s="41"/>
      <c r="DS341" s="41"/>
      <c r="DT341" s="41"/>
      <c r="DU341" s="41"/>
      <c r="DV341" s="41"/>
      <c r="DW341" s="41"/>
      <c r="DX341" s="41"/>
      <c r="DY341" s="41"/>
      <c r="DZ341" s="41"/>
      <c r="EA341" s="41"/>
      <c r="EB341" s="41"/>
      <c r="EC341" s="41"/>
      <c r="ED341" s="41"/>
      <c r="EE341" s="41"/>
      <c r="EF341" s="41"/>
      <c r="EG341" s="41"/>
      <c r="EH341" s="41"/>
      <c r="EI341" s="41"/>
      <c r="EJ341" s="41"/>
      <c r="EK341" s="41"/>
      <c r="EL341" s="41"/>
      <c r="EM341" s="41"/>
      <c r="EN341" s="41"/>
      <c r="EO341" s="41"/>
      <c r="EP341" s="41"/>
      <c r="EQ341" s="41"/>
      <c r="ER341" s="41"/>
      <c r="ES341" s="41"/>
      <c r="ET341" s="41"/>
      <c r="EU341" s="41"/>
      <c r="EV341" s="41"/>
      <c r="EW341" s="41"/>
      <c r="EX341" s="41"/>
      <c r="EY341" s="41"/>
      <c r="EZ341" s="41"/>
      <c r="FA341" s="41"/>
      <c r="FB341" s="41"/>
      <c r="FC341" s="41"/>
      <c r="FD341" s="41"/>
      <c r="FE341" s="41"/>
      <c r="FF341" s="41"/>
      <c r="FG341" s="41"/>
      <c r="FH341" s="41"/>
      <c r="FI341" s="41"/>
      <c r="FJ341" s="41"/>
      <c r="FK341" s="41"/>
      <c r="FL341" s="41"/>
      <c r="FM341" s="41"/>
      <c r="FN341" s="41"/>
      <c r="FO341" s="41"/>
      <c r="FP341" s="41"/>
      <c r="FQ341" s="41"/>
      <c r="FR341" s="41"/>
      <c r="FS341" s="41"/>
      <c r="FT341" s="41"/>
      <c r="FU341" s="41"/>
      <c r="FV341" s="41"/>
      <c r="FW341" s="41"/>
      <c r="FX341" s="41"/>
      <c r="FY341" s="41"/>
      <c r="FZ341" s="41"/>
      <c r="GA341" s="41"/>
      <c r="GB341" s="41"/>
      <c r="GC341" s="41"/>
      <c r="GD341" s="41"/>
      <c r="GE341" s="41"/>
      <c r="GF341" s="41"/>
      <c r="GG341" s="41"/>
      <c r="GH341" s="41"/>
      <c r="GI341" s="41"/>
      <c r="GJ341" s="41"/>
      <c r="GK341" s="41"/>
      <c r="GL341" s="41"/>
      <c r="GM341" s="41"/>
      <c r="GN341" s="41"/>
      <c r="GO341" s="41"/>
      <c r="GP341" s="41"/>
      <c r="GQ341" s="41"/>
      <c r="GR341" s="41"/>
      <c r="GS341" s="41"/>
      <c r="GT341" s="41"/>
      <c r="GU341" s="41"/>
      <c r="GV341" s="41"/>
      <c r="GW341" s="41"/>
      <c r="GX341" s="41"/>
      <c r="GY341" s="41"/>
      <c r="GZ341" s="41"/>
      <c r="HA341" s="41"/>
      <c r="HB341" s="41"/>
      <c r="HC341" s="41"/>
      <c r="HD341" s="41"/>
      <c r="HE341" s="41"/>
      <c r="HF341" s="41"/>
      <c r="HG341" s="41"/>
      <c r="HH341" s="41"/>
      <c r="HI341" s="41"/>
      <c r="HJ341" s="41"/>
      <c r="HK341" s="41"/>
      <c r="HL341" s="41"/>
      <c r="HM341" s="41"/>
      <c r="HN341" s="41"/>
      <c r="HO341" s="41"/>
      <c r="HP341" s="41"/>
      <c r="HQ341" s="41"/>
      <c r="HR341" s="41"/>
      <c r="HS341" s="41"/>
      <c r="HT341" s="41"/>
      <c r="HU341" s="41"/>
      <c r="HV341" s="41"/>
      <c r="HW341" s="41"/>
      <c r="HX341" s="41"/>
      <c r="HY341" s="41"/>
      <c r="HZ341" s="41"/>
      <c r="IA341" s="41"/>
      <c r="IB341" s="41"/>
      <c r="IC341" s="41"/>
      <c r="ID341" s="41"/>
      <c r="IE341" s="41"/>
      <c r="IF341" s="41"/>
      <c r="IG341" s="41"/>
      <c r="IH341" s="41"/>
      <c r="II341" s="41"/>
      <c r="IJ341" s="41"/>
      <c r="IK341" s="41"/>
      <c r="IL341" s="41"/>
      <c r="IM341" s="41"/>
      <c r="IN341" s="41"/>
      <c r="IO341" s="41"/>
      <c r="IP341" s="41"/>
      <c r="IQ341" s="41"/>
      <c r="IR341" s="41"/>
      <c r="IS341" s="41"/>
      <c r="IT341" s="41"/>
      <c r="IU341" s="41"/>
      <c r="IV341" s="41"/>
      <c r="IW341" s="41"/>
      <c r="IX341" s="41"/>
      <c r="IY341" s="41"/>
      <c r="IZ341" s="41"/>
      <c r="JA341" s="41"/>
      <c r="JB341" s="41"/>
      <c r="JC341" s="41"/>
      <c r="JD341" s="41"/>
      <c r="JE341" s="41"/>
      <c r="JF341" s="41"/>
      <c r="JG341" s="41"/>
      <c r="JH341" s="41"/>
      <c r="JI341" s="41"/>
      <c r="JJ341" s="41"/>
      <c r="JK341" s="41"/>
      <c r="JL341" s="41"/>
      <c r="JM341" s="41"/>
      <c r="JN341" s="41"/>
      <c r="JO341" s="41"/>
      <c r="JP341" s="41"/>
      <c r="JQ341" s="41"/>
      <c r="JR341" s="41"/>
      <c r="JS341" s="41"/>
      <c r="JT341" s="41"/>
      <c r="JU341" s="41"/>
    </row>
    <row r="342" spans="20:281" x14ac:dyDescent="0.25">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c r="BT342" s="41"/>
      <c r="BU342" s="41"/>
      <c r="BV342" s="41"/>
      <c r="BW342" s="41"/>
      <c r="BX342" s="41"/>
      <c r="BY342" s="41"/>
      <c r="BZ342" s="4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c r="DA342" s="41"/>
      <c r="DB342" s="41"/>
      <c r="DC342" s="41"/>
      <c r="DD342" s="41"/>
      <c r="DE342" s="41"/>
      <c r="DF342" s="41"/>
      <c r="DG342" s="41"/>
      <c r="DH342" s="41"/>
      <c r="DI342" s="41"/>
      <c r="DJ342" s="41"/>
      <c r="DK342" s="41"/>
      <c r="DL342" s="41"/>
      <c r="DM342" s="41"/>
      <c r="DN342" s="41"/>
      <c r="DO342" s="41"/>
      <c r="DP342" s="41"/>
      <c r="DQ342" s="41"/>
      <c r="DR342" s="41"/>
      <c r="DS342" s="41"/>
      <c r="DT342" s="41"/>
      <c r="DU342" s="41"/>
      <c r="DV342" s="41"/>
      <c r="DW342" s="41"/>
      <c r="DX342" s="41"/>
      <c r="DY342" s="41"/>
      <c r="DZ342" s="41"/>
      <c r="EA342" s="41"/>
      <c r="EB342" s="41"/>
      <c r="EC342" s="41"/>
      <c r="ED342" s="41"/>
      <c r="EE342" s="41"/>
      <c r="EF342" s="41"/>
      <c r="EG342" s="41"/>
      <c r="EH342" s="41"/>
      <c r="EI342" s="41"/>
      <c r="EJ342" s="41"/>
      <c r="EK342" s="41"/>
      <c r="EL342" s="41"/>
      <c r="EM342" s="41"/>
      <c r="EN342" s="41"/>
      <c r="EO342" s="41"/>
      <c r="EP342" s="41"/>
      <c r="EQ342" s="41"/>
      <c r="ER342" s="41"/>
      <c r="ES342" s="41"/>
      <c r="ET342" s="41"/>
      <c r="EU342" s="41"/>
      <c r="EV342" s="41"/>
      <c r="EW342" s="41"/>
      <c r="EX342" s="41"/>
      <c r="EY342" s="41"/>
      <c r="EZ342" s="41"/>
      <c r="FA342" s="41"/>
      <c r="FB342" s="41"/>
      <c r="FC342" s="41"/>
      <c r="FD342" s="41"/>
      <c r="FE342" s="41"/>
      <c r="FF342" s="41"/>
      <c r="FG342" s="41"/>
      <c r="FH342" s="41"/>
      <c r="FI342" s="41"/>
      <c r="FJ342" s="41"/>
      <c r="FK342" s="41"/>
      <c r="FL342" s="41"/>
      <c r="FM342" s="41"/>
      <c r="FN342" s="41"/>
      <c r="FO342" s="41"/>
      <c r="FP342" s="41"/>
      <c r="FQ342" s="41"/>
      <c r="FR342" s="41"/>
      <c r="FS342" s="41"/>
      <c r="FT342" s="41"/>
      <c r="FU342" s="41"/>
      <c r="FV342" s="41"/>
      <c r="FW342" s="41"/>
      <c r="FX342" s="41"/>
      <c r="FY342" s="41"/>
      <c r="FZ342" s="41"/>
      <c r="GA342" s="41"/>
      <c r="GB342" s="41"/>
      <c r="GC342" s="41"/>
      <c r="GD342" s="41"/>
      <c r="GE342" s="41"/>
      <c r="GF342" s="41"/>
      <c r="GG342" s="41"/>
      <c r="GH342" s="41"/>
      <c r="GI342" s="41"/>
      <c r="GJ342" s="41"/>
      <c r="GK342" s="41"/>
      <c r="GL342" s="41"/>
      <c r="GM342" s="41"/>
      <c r="GN342" s="41"/>
      <c r="GO342" s="41"/>
      <c r="GP342" s="41"/>
      <c r="GQ342" s="41"/>
      <c r="GR342" s="41"/>
      <c r="GS342" s="41"/>
      <c r="GT342" s="41"/>
      <c r="GU342" s="41"/>
      <c r="GV342" s="41"/>
      <c r="GW342" s="41"/>
      <c r="GX342" s="41"/>
      <c r="GY342" s="41"/>
      <c r="GZ342" s="41"/>
      <c r="HA342" s="41"/>
      <c r="HB342" s="41"/>
      <c r="HC342" s="41"/>
      <c r="HD342" s="41"/>
      <c r="HE342" s="41"/>
      <c r="HF342" s="41"/>
      <c r="HG342" s="41"/>
      <c r="HH342" s="41"/>
      <c r="HI342" s="41"/>
      <c r="HJ342" s="41"/>
      <c r="HK342" s="41"/>
      <c r="HL342" s="41"/>
      <c r="HM342" s="41"/>
      <c r="HN342" s="41"/>
      <c r="HO342" s="41"/>
      <c r="HP342" s="41"/>
      <c r="HQ342" s="41"/>
      <c r="HR342" s="41"/>
      <c r="HS342" s="41"/>
      <c r="HT342" s="41"/>
      <c r="HU342" s="41"/>
      <c r="HV342" s="41"/>
      <c r="HW342" s="41"/>
      <c r="HX342" s="41"/>
      <c r="HY342" s="41"/>
      <c r="HZ342" s="41"/>
      <c r="IA342" s="41"/>
      <c r="IB342" s="41"/>
      <c r="IC342" s="41"/>
      <c r="ID342" s="41"/>
      <c r="IE342" s="41"/>
      <c r="IF342" s="41"/>
      <c r="IG342" s="41"/>
      <c r="IH342" s="41"/>
      <c r="II342" s="41"/>
      <c r="IJ342" s="41"/>
      <c r="IK342" s="41"/>
      <c r="IL342" s="41"/>
      <c r="IM342" s="41"/>
      <c r="IN342" s="41"/>
      <c r="IO342" s="41"/>
      <c r="IP342" s="41"/>
      <c r="IQ342" s="41"/>
      <c r="IR342" s="41"/>
      <c r="IS342" s="41"/>
      <c r="IT342" s="41"/>
      <c r="IU342" s="41"/>
      <c r="IV342" s="41"/>
      <c r="IW342" s="41"/>
      <c r="IX342" s="41"/>
      <c r="IY342" s="41"/>
      <c r="IZ342" s="41"/>
      <c r="JA342" s="41"/>
      <c r="JB342" s="41"/>
      <c r="JC342" s="41"/>
      <c r="JD342" s="41"/>
      <c r="JE342" s="41"/>
      <c r="JF342" s="41"/>
      <c r="JG342" s="41"/>
      <c r="JH342" s="41"/>
      <c r="JI342" s="41"/>
      <c r="JJ342" s="41"/>
      <c r="JK342" s="41"/>
      <c r="JL342" s="41"/>
      <c r="JM342" s="41"/>
      <c r="JN342" s="41"/>
      <c r="JO342" s="41"/>
      <c r="JP342" s="41"/>
      <c r="JQ342" s="41"/>
      <c r="JR342" s="41"/>
      <c r="JS342" s="41"/>
      <c r="JT342" s="41"/>
      <c r="JU342" s="41"/>
    </row>
    <row r="343" spans="20:281" x14ac:dyDescent="0.25">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c r="BT343" s="41"/>
      <c r="BU343" s="41"/>
      <c r="BV343" s="41"/>
      <c r="BW343" s="41"/>
      <c r="BX343" s="41"/>
      <c r="BY343" s="41"/>
      <c r="BZ343" s="41"/>
      <c r="CA343" s="41"/>
      <c r="CB343" s="41"/>
      <c r="CC343" s="41"/>
      <c r="CD343" s="41"/>
      <c r="CE343" s="41"/>
      <c r="CF343" s="41"/>
      <c r="CG343" s="41"/>
      <c r="CH343" s="41"/>
      <c r="CI343" s="41"/>
      <c r="CJ343" s="41"/>
      <c r="CK343" s="41"/>
      <c r="CL343" s="41"/>
      <c r="CM343" s="41"/>
      <c r="CN343" s="41"/>
      <c r="CO343" s="41"/>
      <c r="CP343" s="41"/>
      <c r="CQ343" s="41"/>
      <c r="CR343" s="41"/>
      <c r="CS343" s="41"/>
      <c r="CT343" s="41"/>
      <c r="CU343" s="41"/>
      <c r="CV343" s="41"/>
      <c r="CW343" s="41"/>
      <c r="CX343" s="41"/>
      <c r="CY343" s="41"/>
      <c r="CZ343" s="41"/>
      <c r="DA343" s="41"/>
      <c r="DB343" s="41"/>
      <c r="DC343" s="41"/>
      <c r="DD343" s="41"/>
      <c r="DE343" s="41"/>
      <c r="DF343" s="41"/>
      <c r="DG343" s="41"/>
      <c r="DH343" s="41"/>
      <c r="DI343" s="41"/>
      <c r="DJ343" s="41"/>
      <c r="DK343" s="41"/>
      <c r="DL343" s="41"/>
      <c r="DM343" s="41"/>
      <c r="DN343" s="41"/>
      <c r="DO343" s="41"/>
      <c r="DP343" s="41"/>
      <c r="DQ343" s="41"/>
      <c r="DR343" s="41"/>
      <c r="DS343" s="41"/>
      <c r="DT343" s="41"/>
      <c r="DU343" s="41"/>
      <c r="DV343" s="41"/>
      <c r="DW343" s="41"/>
      <c r="DX343" s="41"/>
      <c r="DY343" s="41"/>
      <c r="DZ343" s="41"/>
      <c r="EA343" s="41"/>
      <c r="EB343" s="41"/>
      <c r="EC343" s="41"/>
      <c r="ED343" s="41"/>
      <c r="EE343" s="41"/>
      <c r="EF343" s="41"/>
      <c r="EG343" s="41"/>
      <c r="EH343" s="41"/>
      <c r="EI343" s="41"/>
      <c r="EJ343" s="41"/>
      <c r="EK343" s="41"/>
      <c r="EL343" s="41"/>
      <c r="EM343" s="41"/>
      <c r="EN343" s="41"/>
      <c r="EO343" s="41"/>
      <c r="EP343" s="41"/>
      <c r="EQ343" s="41"/>
      <c r="ER343" s="41"/>
      <c r="ES343" s="41"/>
      <c r="ET343" s="41"/>
      <c r="EU343" s="41"/>
      <c r="EV343" s="41"/>
      <c r="EW343" s="41"/>
      <c r="EX343" s="41"/>
      <c r="EY343" s="41"/>
      <c r="EZ343" s="41"/>
      <c r="FA343" s="41"/>
      <c r="FB343" s="41"/>
      <c r="FC343" s="41"/>
      <c r="FD343" s="41"/>
      <c r="FE343" s="41"/>
      <c r="FF343" s="41"/>
      <c r="FG343" s="41"/>
      <c r="FH343" s="41"/>
      <c r="FI343" s="41"/>
      <c r="FJ343" s="41"/>
      <c r="FK343" s="41"/>
      <c r="FL343" s="41"/>
      <c r="FM343" s="41"/>
      <c r="FN343" s="41"/>
      <c r="FO343" s="41"/>
      <c r="FP343" s="41"/>
      <c r="FQ343" s="41"/>
      <c r="FR343" s="41"/>
      <c r="FS343" s="41"/>
      <c r="FT343" s="41"/>
      <c r="FU343" s="41"/>
      <c r="FV343" s="41"/>
      <c r="FW343" s="41"/>
      <c r="FX343" s="41"/>
      <c r="FY343" s="41"/>
      <c r="FZ343" s="41"/>
      <c r="GA343" s="41"/>
      <c r="GB343" s="41"/>
      <c r="GC343" s="41"/>
      <c r="GD343" s="41"/>
      <c r="GE343" s="41"/>
      <c r="GF343" s="41"/>
      <c r="GG343" s="41"/>
      <c r="GH343" s="41"/>
      <c r="GI343" s="41"/>
      <c r="GJ343" s="41"/>
      <c r="GK343" s="41"/>
      <c r="GL343" s="41"/>
      <c r="GM343" s="41"/>
      <c r="GN343" s="41"/>
      <c r="GO343" s="41"/>
      <c r="GP343" s="41"/>
      <c r="GQ343" s="41"/>
      <c r="GR343" s="41"/>
      <c r="GS343" s="41"/>
      <c r="GT343" s="41"/>
      <c r="GU343" s="41"/>
      <c r="GV343" s="41"/>
      <c r="GW343" s="41"/>
      <c r="GX343" s="41"/>
      <c r="GY343" s="41"/>
      <c r="GZ343" s="41"/>
      <c r="HA343" s="41"/>
      <c r="HB343" s="41"/>
      <c r="HC343" s="41"/>
      <c r="HD343" s="41"/>
      <c r="HE343" s="41"/>
      <c r="HF343" s="41"/>
      <c r="HG343" s="41"/>
      <c r="HH343" s="41"/>
      <c r="HI343" s="41"/>
      <c r="HJ343" s="41"/>
      <c r="HK343" s="41"/>
      <c r="HL343" s="41"/>
      <c r="HM343" s="41"/>
      <c r="HN343" s="41"/>
      <c r="HO343" s="41"/>
      <c r="HP343" s="41"/>
      <c r="HQ343" s="41"/>
      <c r="HR343" s="41"/>
      <c r="HS343" s="41"/>
      <c r="HT343" s="41"/>
      <c r="HU343" s="41"/>
      <c r="HV343" s="41"/>
      <c r="HW343" s="41"/>
      <c r="HX343" s="41"/>
      <c r="HY343" s="41"/>
      <c r="HZ343" s="41"/>
      <c r="IA343" s="41"/>
      <c r="IB343" s="41"/>
      <c r="IC343" s="41"/>
      <c r="ID343" s="41"/>
      <c r="IE343" s="41"/>
      <c r="IF343" s="41"/>
      <c r="IG343" s="41"/>
      <c r="IH343" s="41"/>
      <c r="II343" s="41"/>
      <c r="IJ343" s="41"/>
      <c r="IK343" s="41"/>
      <c r="IL343" s="41"/>
      <c r="IM343" s="41"/>
      <c r="IN343" s="41"/>
      <c r="IO343" s="41"/>
      <c r="IP343" s="41"/>
      <c r="IQ343" s="41"/>
      <c r="IR343" s="41"/>
      <c r="IS343" s="41"/>
      <c r="IT343" s="41"/>
      <c r="IU343" s="41"/>
      <c r="IV343" s="41"/>
      <c r="IW343" s="41"/>
      <c r="IX343" s="41"/>
      <c r="IY343" s="41"/>
      <c r="IZ343" s="41"/>
      <c r="JA343" s="41"/>
      <c r="JB343" s="41"/>
      <c r="JC343" s="41"/>
      <c r="JD343" s="41"/>
      <c r="JE343" s="41"/>
      <c r="JF343" s="41"/>
      <c r="JG343" s="41"/>
      <c r="JH343" s="41"/>
      <c r="JI343" s="41"/>
      <c r="JJ343" s="41"/>
      <c r="JK343" s="41"/>
      <c r="JL343" s="41"/>
      <c r="JM343" s="41"/>
      <c r="JN343" s="41"/>
      <c r="JO343" s="41"/>
      <c r="JP343" s="41"/>
      <c r="JQ343" s="41"/>
      <c r="JR343" s="41"/>
      <c r="JS343" s="41"/>
      <c r="JT343" s="41"/>
      <c r="JU343" s="41"/>
    </row>
    <row r="344" spans="20:281" x14ac:dyDescent="0.25">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c r="BI344" s="41"/>
      <c r="BJ344" s="41"/>
      <c r="BK344" s="41"/>
      <c r="BL344" s="41"/>
      <c r="BM344" s="41"/>
      <c r="BN344" s="41"/>
      <c r="BO344" s="41"/>
      <c r="BP344" s="41"/>
      <c r="BQ344" s="41"/>
      <c r="BR344" s="41"/>
      <c r="BS344" s="41"/>
      <c r="BT344" s="41"/>
      <c r="BU344" s="41"/>
      <c r="BV344" s="41"/>
      <c r="BW344" s="41"/>
      <c r="BX344" s="41"/>
      <c r="BY344" s="41"/>
      <c r="BZ344" s="41"/>
      <c r="CA344" s="41"/>
      <c r="CB344" s="41"/>
      <c r="CC344" s="41"/>
      <c r="CD344" s="41"/>
      <c r="CE344" s="41"/>
      <c r="CF344" s="41"/>
      <c r="CG344" s="41"/>
      <c r="CH344" s="41"/>
      <c r="CI344" s="41"/>
      <c r="CJ344" s="41"/>
      <c r="CK344" s="41"/>
      <c r="CL344" s="41"/>
      <c r="CM344" s="41"/>
      <c r="CN344" s="41"/>
      <c r="CO344" s="41"/>
      <c r="CP344" s="41"/>
      <c r="CQ344" s="41"/>
      <c r="CR344" s="41"/>
      <c r="CS344" s="41"/>
      <c r="CT344" s="41"/>
      <c r="CU344" s="41"/>
      <c r="CV344" s="41"/>
      <c r="CW344" s="41"/>
      <c r="CX344" s="41"/>
      <c r="CY344" s="41"/>
      <c r="CZ344" s="41"/>
      <c r="DA344" s="41"/>
      <c r="DB344" s="41"/>
      <c r="DC344" s="41"/>
      <c r="DD344" s="41"/>
      <c r="DE344" s="41"/>
      <c r="DF344" s="41"/>
      <c r="DG344" s="41"/>
      <c r="DH344" s="41"/>
      <c r="DI344" s="41"/>
      <c r="DJ344" s="41"/>
      <c r="DK344" s="41"/>
      <c r="DL344" s="41"/>
      <c r="DM344" s="41"/>
      <c r="DN344" s="41"/>
      <c r="DO344" s="41"/>
      <c r="DP344" s="41"/>
      <c r="DQ344" s="41"/>
      <c r="DR344" s="41"/>
      <c r="DS344" s="41"/>
      <c r="DT344" s="41"/>
      <c r="DU344" s="41"/>
      <c r="DV344" s="41"/>
      <c r="DW344" s="41"/>
      <c r="DX344" s="41"/>
      <c r="DY344" s="41"/>
      <c r="DZ344" s="41"/>
      <c r="EA344" s="41"/>
      <c r="EB344" s="41"/>
      <c r="EC344" s="41"/>
      <c r="ED344" s="41"/>
      <c r="EE344" s="41"/>
      <c r="EF344" s="41"/>
      <c r="EG344" s="41"/>
      <c r="EH344" s="41"/>
      <c r="EI344" s="41"/>
      <c r="EJ344" s="41"/>
      <c r="EK344" s="41"/>
      <c r="EL344" s="41"/>
      <c r="EM344" s="41"/>
      <c r="EN344" s="41"/>
      <c r="EO344" s="41"/>
      <c r="EP344" s="41"/>
      <c r="EQ344" s="41"/>
      <c r="ER344" s="41"/>
      <c r="ES344" s="41"/>
      <c r="ET344" s="41"/>
      <c r="EU344" s="41"/>
      <c r="EV344" s="41"/>
      <c r="EW344" s="41"/>
      <c r="EX344" s="41"/>
      <c r="EY344" s="41"/>
      <c r="EZ344" s="41"/>
      <c r="FA344" s="41"/>
      <c r="FB344" s="41"/>
      <c r="FC344" s="41"/>
      <c r="FD344" s="41"/>
      <c r="FE344" s="41"/>
      <c r="FF344" s="41"/>
      <c r="FG344" s="41"/>
      <c r="FH344" s="41"/>
      <c r="FI344" s="41"/>
      <c r="FJ344" s="41"/>
      <c r="FK344" s="41"/>
      <c r="FL344" s="41"/>
      <c r="FM344" s="41"/>
      <c r="FN344" s="41"/>
      <c r="FO344" s="41"/>
      <c r="FP344" s="41"/>
      <c r="FQ344" s="41"/>
      <c r="FR344" s="41"/>
      <c r="FS344" s="41"/>
      <c r="FT344" s="41"/>
      <c r="FU344" s="41"/>
      <c r="FV344" s="41"/>
      <c r="FW344" s="41"/>
      <c r="FX344" s="41"/>
      <c r="FY344" s="41"/>
      <c r="FZ344" s="41"/>
      <c r="GA344" s="41"/>
      <c r="GB344" s="41"/>
      <c r="GC344" s="41"/>
      <c r="GD344" s="41"/>
      <c r="GE344" s="41"/>
      <c r="GF344" s="41"/>
      <c r="GG344" s="41"/>
      <c r="GH344" s="41"/>
      <c r="GI344" s="41"/>
      <c r="GJ344" s="41"/>
      <c r="GK344" s="41"/>
      <c r="GL344" s="41"/>
      <c r="GM344" s="41"/>
      <c r="GN344" s="41"/>
      <c r="GO344" s="41"/>
      <c r="GP344" s="41"/>
      <c r="GQ344" s="41"/>
      <c r="GR344" s="41"/>
      <c r="GS344" s="41"/>
      <c r="GT344" s="41"/>
      <c r="GU344" s="41"/>
      <c r="GV344" s="41"/>
      <c r="GW344" s="41"/>
      <c r="GX344" s="41"/>
      <c r="GY344" s="41"/>
      <c r="GZ344" s="41"/>
      <c r="HA344" s="41"/>
      <c r="HB344" s="41"/>
      <c r="HC344" s="41"/>
      <c r="HD344" s="41"/>
      <c r="HE344" s="41"/>
      <c r="HF344" s="41"/>
      <c r="HG344" s="41"/>
      <c r="HH344" s="41"/>
      <c r="HI344" s="41"/>
      <c r="HJ344" s="41"/>
      <c r="HK344" s="41"/>
      <c r="HL344" s="41"/>
      <c r="HM344" s="41"/>
      <c r="HN344" s="41"/>
      <c r="HO344" s="41"/>
      <c r="HP344" s="41"/>
      <c r="HQ344" s="41"/>
      <c r="HR344" s="41"/>
      <c r="HS344" s="41"/>
      <c r="HT344" s="41"/>
      <c r="HU344" s="41"/>
      <c r="HV344" s="41"/>
      <c r="HW344" s="41"/>
      <c r="HX344" s="41"/>
      <c r="HY344" s="41"/>
      <c r="HZ344" s="41"/>
      <c r="IA344" s="41"/>
      <c r="IB344" s="41"/>
      <c r="IC344" s="41"/>
      <c r="ID344" s="41"/>
      <c r="IE344" s="41"/>
      <c r="IF344" s="41"/>
      <c r="IG344" s="41"/>
      <c r="IH344" s="41"/>
      <c r="II344" s="41"/>
      <c r="IJ344" s="41"/>
      <c r="IK344" s="41"/>
      <c r="IL344" s="41"/>
      <c r="IM344" s="41"/>
      <c r="IN344" s="41"/>
      <c r="IO344" s="41"/>
      <c r="IP344" s="41"/>
      <c r="IQ344" s="41"/>
      <c r="IR344" s="41"/>
      <c r="IS344" s="41"/>
      <c r="IT344" s="41"/>
      <c r="IU344" s="41"/>
      <c r="IV344" s="41"/>
      <c r="IW344" s="41"/>
      <c r="IX344" s="41"/>
      <c r="IY344" s="41"/>
      <c r="IZ344" s="41"/>
      <c r="JA344" s="41"/>
      <c r="JB344" s="41"/>
      <c r="JC344" s="41"/>
      <c r="JD344" s="41"/>
      <c r="JE344" s="41"/>
      <c r="JF344" s="41"/>
      <c r="JG344" s="41"/>
      <c r="JH344" s="41"/>
      <c r="JI344" s="41"/>
      <c r="JJ344" s="41"/>
      <c r="JK344" s="41"/>
      <c r="JL344" s="41"/>
      <c r="JM344" s="41"/>
      <c r="JN344" s="41"/>
      <c r="JO344" s="41"/>
      <c r="JP344" s="41"/>
      <c r="JQ344" s="41"/>
      <c r="JR344" s="41"/>
      <c r="JS344" s="41"/>
      <c r="JT344" s="41"/>
      <c r="JU344" s="41"/>
    </row>
    <row r="345" spans="20:281" x14ac:dyDescent="0.25">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c r="BI345" s="41"/>
      <c r="BJ345" s="41"/>
      <c r="BK345" s="41"/>
      <c r="BL345" s="41"/>
      <c r="BM345" s="41"/>
      <c r="BN345" s="41"/>
      <c r="BO345" s="41"/>
      <c r="BP345" s="41"/>
      <c r="BQ345" s="41"/>
      <c r="BR345" s="41"/>
      <c r="BS345" s="41"/>
      <c r="BT345" s="41"/>
      <c r="BU345" s="41"/>
      <c r="BV345" s="41"/>
      <c r="BW345" s="41"/>
      <c r="BX345" s="41"/>
      <c r="BY345" s="41"/>
      <c r="BZ345" s="41"/>
      <c r="CA345" s="41"/>
      <c r="CB345" s="41"/>
      <c r="CC345" s="41"/>
      <c r="CD345" s="41"/>
      <c r="CE345" s="41"/>
      <c r="CF345" s="41"/>
      <c r="CG345" s="41"/>
      <c r="CH345" s="41"/>
      <c r="CI345" s="41"/>
      <c r="CJ345" s="41"/>
      <c r="CK345" s="41"/>
      <c r="CL345" s="41"/>
      <c r="CM345" s="41"/>
      <c r="CN345" s="41"/>
      <c r="CO345" s="41"/>
      <c r="CP345" s="41"/>
      <c r="CQ345" s="41"/>
      <c r="CR345" s="41"/>
      <c r="CS345" s="41"/>
      <c r="CT345" s="41"/>
      <c r="CU345" s="41"/>
      <c r="CV345" s="41"/>
      <c r="CW345" s="41"/>
      <c r="CX345" s="41"/>
      <c r="CY345" s="41"/>
      <c r="CZ345" s="41"/>
      <c r="DA345" s="41"/>
      <c r="DB345" s="41"/>
      <c r="DC345" s="41"/>
      <c r="DD345" s="41"/>
      <c r="DE345" s="41"/>
      <c r="DF345" s="41"/>
      <c r="DG345" s="41"/>
      <c r="DH345" s="41"/>
      <c r="DI345" s="41"/>
      <c r="DJ345" s="41"/>
      <c r="DK345" s="41"/>
      <c r="DL345" s="41"/>
      <c r="DM345" s="41"/>
      <c r="DN345" s="41"/>
      <c r="DO345" s="41"/>
      <c r="DP345" s="41"/>
      <c r="DQ345" s="41"/>
      <c r="DR345" s="41"/>
      <c r="DS345" s="41"/>
      <c r="DT345" s="41"/>
      <c r="DU345" s="41"/>
      <c r="DV345" s="41"/>
      <c r="DW345" s="41"/>
      <c r="DX345" s="41"/>
      <c r="DY345" s="41"/>
      <c r="DZ345" s="41"/>
      <c r="EA345" s="41"/>
      <c r="EB345" s="41"/>
      <c r="EC345" s="41"/>
      <c r="ED345" s="41"/>
      <c r="EE345" s="41"/>
      <c r="EF345" s="41"/>
      <c r="EG345" s="41"/>
      <c r="EH345" s="41"/>
      <c r="EI345" s="41"/>
      <c r="EJ345" s="41"/>
      <c r="EK345" s="41"/>
      <c r="EL345" s="41"/>
      <c r="EM345" s="41"/>
      <c r="EN345" s="41"/>
      <c r="EO345" s="41"/>
      <c r="EP345" s="41"/>
      <c r="EQ345" s="41"/>
      <c r="ER345" s="41"/>
      <c r="ES345" s="41"/>
      <c r="ET345" s="41"/>
      <c r="EU345" s="41"/>
      <c r="EV345" s="41"/>
      <c r="EW345" s="41"/>
      <c r="EX345" s="41"/>
      <c r="EY345" s="41"/>
      <c r="EZ345" s="41"/>
      <c r="FA345" s="41"/>
      <c r="FB345" s="41"/>
      <c r="FC345" s="41"/>
      <c r="FD345" s="41"/>
      <c r="FE345" s="41"/>
      <c r="FF345" s="41"/>
      <c r="FG345" s="41"/>
      <c r="FH345" s="41"/>
      <c r="FI345" s="41"/>
      <c r="FJ345" s="41"/>
      <c r="FK345" s="41"/>
      <c r="FL345" s="41"/>
      <c r="FM345" s="41"/>
      <c r="FN345" s="41"/>
      <c r="FO345" s="41"/>
      <c r="FP345" s="41"/>
      <c r="FQ345" s="41"/>
      <c r="FR345" s="41"/>
      <c r="FS345" s="41"/>
      <c r="FT345" s="41"/>
      <c r="FU345" s="41"/>
      <c r="FV345" s="41"/>
      <c r="FW345" s="41"/>
      <c r="FX345" s="41"/>
      <c r="FY345" s="41"/>
      <c r="FZ345" s="41"/>
      <c r="GA345" s="41"/>
      <c r="GB345" s="41"/>
      <c r="GC345" s="41"/>
      <c r="GD345" s="41"/>
      <c r="GE345" s="41"/>
      <c r="GF345" s="41"/>
      <c r="GG345" s="41"/>
      <c r="GH345" s="41"/>
      <c r="GI345" s="41"/>
      <c r="GJ345" s="41"/>
      <c r="GK345" s="41"/>
      <c r="GL345" s="41"/>
      <c r="GM345" s="41"/>
      <c r="GN345" s="41"/>
      <c r="GO345" s="41"/>
      <c r="GP345" s="41"/>
      <c r="GQ345" s="41"/>
      <c r="GR345" s="41"/>
      <c r="GS345" s="41"/>
      <c r="GT345" s="41"/>
      <c r="GU345" s="41"/>
      <c r="GV345" s="41"/>
      <c r="GW345" s="41"/>
      <c r="GX345" s="41"/>
      <c r="GY345" s="41"/>
      <c r="GZ345" s="41"/>
      <c r="HA345" s="41"/>
      <c r="HB345" s="41"/>
      <c r="HC345" s="41"/>
      <c r="HD345" s="41"/>
      <c r="HE345" s="41"/>
      <c r="HF345" s="41"/>
      <c r="HG345" s="41"/>
      <c r="HH345" s="41"/>
      <c r="HI345" s="41"/>
      <c r="HJ345" s="41"/>
      <c r="HK345" s="41"/>
      <c r="HL345" s="41"/>
      <c r="HM345" s="41"/>
      <c r="HN345" s="41"/>
      <c r="HO345" s="41"/>
      <c r="HP345" s="41"/>
      <c r="HQ345" s="41"/>
      <c r="HR345" s="41"/>
      <c r="HS345" s="41"/>
      <c r="HT345" s="41"/>
      <c r="HU345" s="41"/>
      <c r="HV345" s="41"/>
      <c r="HW345" s="41"/>
      <c r="HX345" s="41"/>
      <c r="HY345" s="41"/>
      <c r="HZ345" s="41"/>
      <c r="IA345" s="41"/>
      <c r="IB345" s="41"/>
      <c r="IC345" s="41"/>
      <c r="ID345" s="41"/>
      <c r="IE345" s="41"/>
      <c r="IF345" s="41"/>
      <c r="IG345" s="41"/>
      <c r="IH345" s="41"/>
      <c r="II345" s="41"/>
      <c r="IJ345" s="41"/>
      <c r="IK345" s="41"/>
      <c r="IL345" s="41"/>
      <c r="IM345" s="41"/>
      <c r="IN345" s="41"/>
      <c r="IO345" s="41"/>
      <c r="IP345" s="41"/>
      <c r="IQ345" s="41"/>
      <c r="IR345" s="41"/>
      <c r="IS345" s="41"/>
      <c r="IT345" s="41"/>
      <c r="IU345" s="41"/>
      <c r="IV345" s="41"/>
      <c r="IW345" s="41"/>
      <c r="IX345" s="41"/>
      <c r="IY345" s="41"/>
      <c r="IZ345" s="41"/>
      <c r="JA345" s="41"/>
      <c r="JB345" s="41"/>
      <c r="JC345" s="41"/>
      <c r="JD345" s="41"/>
      <c r="JE345" s="41"/>
      <c r="JF345" s="41"/>
      <c r="JG345" s="41"/>
      <c r="JH345" s="41"/>
      <c r="JI345" s="41"/>
      <c r="JJ345" s="41"/>
      <c r="JK345" s="41"/>
      <c r="JL345" s="41"/>
      <c r="JM345" s="41"/>
      <c r="JN345" s="41"/>
      <c r="JO345" s="41"/>
      <c r="JP345" s="41"/>
      <c r="JQ345" s="41"/>
      <c r="JR345" s="41"/>
      <c r="JS345" s="41"/>
      <c r="JT345" s="41"/>
      <c r="JU345" s="41"/>
    </row>
    <row r="346" spans="20:281" x14ac:dyDescent="0.25">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1"/>
      <c r="BM346" s="41"/>
      <c r="BN346" s="41"/>
      <c r="BO346" s="41"/>
      <c r="BP346" s="41"/>
      <c r="BQ346" s="41"/>
      <c r="BR346" s="41"/>
      <c r="BS346" s="41"/>
      <c r="BT346" s="41"/>
      <c r="BU346" s="41"/>
      <c r="BV346" s="41"/>
      <c r="BW346" s="41"/>
      <c r="BX346" s="41"/>
      <c r="BY346" s="41"/>
      <c r="BZ346" s="41"/>
      <c r="CA346" s="41"/>
      <c r="CB346" s="41"/>
      <c r="CC346" s="41"/>
      <c r="CD346" s="41"/>
      <c r="CE346" s="41"/>
      <c r="CF346" s="41"/>
      <c r="CG346" s="41"/>
      <c r="CH346" s="41"/>
      <c r="CI346" s="41"/>
      <c r="CJ346" s="41"/>
      <c r="CK346" s="41"/>
      <c r="CL346" s="41"/>
      <c r="CM346" s="41"/>
      <c r="CN346" s="41"/>
      <c r="CO346" s="41"/>
      <c r="CP346" s="41"/>
      <c r="CQ346" s="41"/>
      <c r="CR346" s="41"/>
      <c r="CS346" s="41"/>
      <c r="CT346" s="41"/>
      <c r="CU346" s="41"/>
      <c r="CV346" s="41"/>
      <c r="CW346" s="41"/>
      <c r="CX346" s="41"/>
      <c r="CY346" s="41"/>
      <c r="CZ346" s="41"/>
      <c r="DA346" s="41"/>
      <c r="DB346" s="41"/>
      <c r="DC346" s="41"/>
      <c r="DD346" s="41"/>
      <c r="DE346" s="41"/>
      <c r="DF346" s="41"/>
      <c r="DG346" s="41"/>
      <c r="DH346" s="41"/>
      <c r="DI346" s="41"/>
      <c r="DJ346" s="41"/>
      <c r="DK346" s="41"/>
      <c r="DL346" s="41"/>
      <c r="DM346" s="41"/>
      <c r="DN346" s="41"/>
      <c r="DO346" s="41"/>
      <c r="DP346" s="41"/>
      <c r="DQ346" s="41"/>
      <c r="DR346" s="41"/>
      <c r="DS346" s="41"/>
      <c r="DT346" s="41"/>
      <c r="DU346" s="41"/>
      <c r="DV346" s="41"/>
      <c r="DW346" s="41"/>
      <c r="DX346" s="41"/>
      <c r="DY346" s="41"/>
      <c r="DZ346" s="41"/>
      <c r="EA346" s="41"/>
      <c r="EB346" s="41"/>
      <c r="EC346" s="41"/>
      <c r="ED346" s="41"/>
      <c r="EE346" s="41"/>
      <c r="EF346" s="41"/>
      <c r="EG346" s="41"/>
      <c r="EH346" s="41"/>
      <c r="EI346" s="41"/>
      <c r="EJ346" s="41"/>
      <c r="EK346" s="41"/>
      <c r="EL346" s="41"/>
      <c r="EM346" s="41"/>
      <c r="EN346" s="41"/>
      <c r="EO346" s="41"/>
      <c r="EP346" s="41"/>
      <c r="EQ346" s="41"/>
      <c r="ER346" s="41"/>
      <c r="ES346" s="41"/>
      <c r="ET346" s="41"/>
      <c r="EU346" s="41"/>
      <c r="EV346" s="41"/>
      <c r="EW346" s="41"/>
      <c r="EX346" s="41"/>
      <c r="EY346" s="41"/>
      <c r="EZ346" s="41"/>
      <c r="FA346" s="41"/>
      <c r="FB346" s="41"/>
      <c r="FC346" s="41"/>
      <c r="FD346" s="41"/>
      <c r="FE346" s="41"/>
      <c r="FF346" s="41"/>
      <c r="FG346" s="41"/>
      <c r="FH346" s="41"/>
      <c r="FI346" s="41"/>
      <c r="FJ346" s="41"/>
      <c r="FK346" s="41"/>
      <c r="FL346" s="41"/>
      <c r="FM346" s="41"/>
      <c r="FN346" s="41"/>
      <c r="FO346" s="41"/>
      <c r="FP346" s="41"/>
      <c r="FQ346" s="41"/>
      <c r="FR346" s="41"/>
      <c r="FS346" s="41"/>
      <c r="FT346" s="41"/>
      <c r="FU346" s="41"/>
      <c r="FV346" s="41"/>
      <c r="FW346" s="41"/>
      <c r="FX346" s="41"/>
      <c r="FY346" s="41"/>
      <c r="FZ346" s="41"/>
      <c r="GA346" s="41"/>
      <c r="GB346" s="41"/>
      <c r="GC346" s="41"/>
      <c r="GD346" s="41"/>
      <c r="GE346" s="41"/>
      <c r="GF346" s="41"/>
      <c r="GG346" s="41"/>
      <c r="GH346" s="41"/>
      <c r="GI346" s="41"/>
      <c r="GJ346" s="41"/>
      <c r="GK346" s="41"/>
      <c r="GL346" s="41"/>
      <c r="GM346" s="41"/>
      <c r="GN346" s="41"/>
      <c r="GO346" s="41"/>
      <c r="GP346" s="41"/>
      <c r="GQ346" s="41"/>
      <c r="GR346" s="41"/>
      <c r="GS346" s="41"/>
      <c r="GT346" s="41"/>
      <c r="GU346" s="41"/>
      <c r="GV346" s="41"/>
      <c r="GW346" s="41"/>
      <c r="GX346" s="41"/>
      <c r="GY346" s="41"/>
      <c r="GZ346" s="41"/>
      <c r="HA346" s="41"/>
      <c r="HB346" s="41"/>
      <c r="HC346" s="41"/>
      <c r="HD346" s="41"/>
      <c r="HE346" s="41"/>
      <c r="HF346" s="41"/>
      <c r="HG346" s="41"/>
      <c r="HH346" s="41"/>
      <c r="HI346" s="41"/>
      <c r="HJ346" s="41"/>
      <c r="HK346" s="41"/>
      <c r="HL346" s="41"/>
      <c r="HM346" s="41"/>
      <c r="HN346" s="41"/>
      <c r="HO346" s="41"/>
      <c r="HP346" s="41"/>
      <c r="HQ346" s="41"/>
      <c r="HR346" s="41"/>
      <c r="HS346" s="41"/>
      <c r="HT346" s="41"/>
      <c r="HU346" s="41"/>
      <c r="HV346" s="41"/>
      <c r="HW346" s="41"/>
      <c r="HX346" s="41"/>
      <c r="HY346" s="41"/>
      <c r="HZ346" s="41"/>
      <c r="IA346" s="41"/>
      <c r="IB346" s="41"/>
      <c r="IC346" s="41"/>
      <c r="ID346" s="41"/>
      <c r="IE346" s="41"/>
      <c r="IF346" s="41"/>
      <c r="IG346" s="41"/>
      <c r="IH346" s="41"/>
      <c r="II346" s="41"/>
      <c r="IJ346" s="41"/>
      <c r="IK346" s="41"/>
      <c r="IL346" s="41"/>
      <c r="IM346" s="41"/>
      <c r="IN346" s="41"/>
      <c r="IO346" s="41"/>
      <c r="IP346" s="41"/>
      <c r="IQ346" s="41"/>
      <c r="IR346" s="41"/>
      <c r="IS346" s="41"/>
      <c r="IT346" s="41"/>
      <c r="IU346" s="41"/>
      <c r="IV346" s="41"/>
      <c r="IW346" s="41"/>
      <c r="IX346" s="41"/>
      <c r="IY346" s="41"/>
      <c r="IZ346" s="41"/>
      <c r="JA346" s="41"/>
      <c r="JB346" s="41"/>
      <c r="JC346" s="41"/>
      <c r="JD346" s="41"/>
      <c r="JE346" s="41"/>
      <c r="JF346" s="41"/>
      <c r="JG346" s="41"/>
      <c r="JH346" s="41"/>
      <c r="JI346" s="41"/>
      <c r="JJ346" s="41"/>
      <c r="JK346" s="41"/>
      <c r="JL346" s="41"/>
      <c r="JM346" s="41"/>
      <c r="JN346" s="41"/>
      <c r="JO346" s="41"/>
      <c r="JP346" s="41"/>
      <c r="JQ346" s="41"/>
      <c r="JR346" s="41"/>
      <c r="JS346" s="41"/>
      <c r="JT346" s="41"/>
      <c r="JU346" s="41"/>
    </row>
    <row r="347" spans="20:281" x14ac:dyDescent="0.25">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c r="BT347" s="41"/>
      <c r="BU347" s="41"/>
      <c r="BV347" s="41"/>
      <c r="BW347" s="41"/>
      <c r="BX347" s="41"/>
      <c r="BY347" s="41"/>
      <c r="BZ347" s="41"/>
      <c r="CA347" s="41"/>
      <c r="CB347" s="41"/>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c r="DA347" s="41"/>
      <c r="DB347" s="41"/>
      <c r="DC347" s="41"/>
      <c r="DD347" s="41"/>
      <c r="DE347" s="41"/>
      <c r="DF347" s="41"/>
      <c r="DG347" s="41"/>
      <c r="DH347" s="41"/>
      <c r="DI347" s="41"/>
      <c r="DJ347" s="41"/>
      <c r="DK347" s="41"/>
      <c r="DL347" s="41"/>
      <c r="DM347" s="41"/>
      <c r="DN347" s="41"/>
      <c r="DO347" s="41"/>
      <c r="DP347" s="41"/>
      <c r="DQ347" s="41"/>
      <c r="DR347" s="41"/>
      <c r="DS347" s="41"/>
      <c r="DT347" s="41"/>
      <c r="DU347" s="41"/>
      <c r="DV347" s="41"/>
      <c r="DW347" s="41"/>
      <c r="DX347" s="41"/>
      <c r="DY347" s="41"/>
      <c r="DZ347" s="41"/>
      <c r="EA347" s="41"/>
      <c r="EB347" s="41"/>
      <c r="EC347" s="41"/>
      <c r="ED347" s="41"/>
      <c r="EE347" s="41"/>
      <c r="EF347" s="41"/>
      <c r="EG347" s="41"/>
      <c r="EH347" s="41"/>
      <c r="EI347" s="41"/>
      <c r="EJ347" s="41"/>
      <c r="EK347" s="41"/>
      <c r="EL347" s="41"/>
      <c r="EM347" s="41"/>
      <c r="EN347" s="41"/>
      <c r="EO347" s="41"/>
      <c r="EP347" s="41"/>
      <c r="EQ347" s="41"/>
      <c r="ER347" s="41"/>
      <c r="ES347" s="41"/>
      <c r="ET347" s="41"/>
      <c r="EU347" s="41"/>
      <c r="EV347" s="41"/>
      <c r="EW347" s="41"/>
      <c r="EX347" s="41"/>
      <c r="EY347" s="41"/>
      <c r="EZ347" s="41"/>
      <c r="FA347" s="41"/>
      <c r="FB347" s="41"/>
      <c r="FC347" s="41"/>
      <c r="FD347" s="41"/>
      <c r="FE347" s="41"/>
      <c r="FF347" s="41"/>
      <c r="FG347" s="41"/>
      <c r="FH347" s="41"/>
      <c r="FI347" s="41"/>
      <c r="FJ347" s="41"/>
      <c r="FK347" s="41"/>
      <c r="FL347" s="41"/>
      <c r="FM347" s="41"/>
      <c r="FN347" s="41"/>
      <c r="FO347" s="41"/>
      <c r="FP347" s="41"/>
      <c r="FQ347" s="41"/>
      <c r="FR347" s="41"/>
      <c r="FS347" s="41"/>
      <c r="FT347" s="41"/>
      <c r="FU347" s="41"/>
      <c r="FV347" s="41"/>
      <c r="FW347" s="41"/>
      <c r="FX347" s="41"/>
      <c r="FY347" s="41"/>
      <c r="FZ347" s="41"/>
      <c r="GA347" s="41"/>
      <c r="GB347" s="41"/>
      <c r="GC347" s="41"/>
      <c r="GD347" s="41"/>
      <c r="GE347" s="41"/>
      <c r="GF347" s="41"/>
      <c r="GG347" s="41"/>
      <c r="GH347" s="41"/>
      <c r="GI347" s="41"/>
      <c r="GJ347" s="41"/>
      <c r="GK347" s="41"/>
      <c r="GL347" s="41"/>
      <c r="GM347" s="41"/>
      <c r="GN347" s="41"/>
      <c r="GO347" s="41"/>
      <c r="GP347" s="41"/>
      <c r="GQ347" s="41"/>
      <c r="GR347" s="41"/>
      <c r="GS347" s="41"/>
      <c r="GT347" s="41"/>
      <c r="GU347" s="41"/>
      <c r="GV347" s="41"/>
      <c r="GW347" s="41"/>
      <c r="GX347" s="41"/>
      <c r="GY347" s="41"/>
      <c r="GZ347" s="41"/>
      <c r="HA347" s="41"/>
      <c r="HB347" s="41"/>
      <c r="HC347" s="41"/>
      <c r="HD347" s="41"/>
      <c r="HE347" s="41"/>
      <c r="HF347" s="41"/>
      <c r="HG347" s="41"/>
      <c r="HH347" s="41"/>
      <c r="HI347" s="41"/>
      <c r="HJ347" s="41"/>
      <c r="HK347" s="41"/>
      <c r="HL347" s="41"/>
      <c r="HM347" s="41"/>
      <c r="HN347" s="41"/>
      <c r="HO347" s="41"/>
      <c r="HP347" s="41"/>
      <c r="HQ347" s="41"/>
      <c r="HR347" s="41"/>
      <c r="HS347" s="41"/>
      <c r="HT347" s="41"/>
      <c r="HU347" s="41"/>
      <c r="HV347" s="41"/>
      <c r="HW347" s="41"/>
      <c r="HX347" s="41"/>
      <c r="HY347" s="41"/>
      <c r="HZ347" s="41"/>
      <c r="IA347" s="41"/>
      <c r="IB347" s="41"/>
      <c r="IC347" s="41"/>
      <c r="ID347" s="41"/>
      <c r="IE347" s="41"/>
      <c r="IF347" s="41"/>
      <c r="IG347" s="41"/>
      <c r="IH347" s="41"/>
      <c r="II347" s="41"/>
      <c r="IJ347" s="41"/>
      <c r="IK347" s="41"/>
      <c r="IL347" s="41"/>
      <c r="IM347" s="41"/>
      <c r="IN347" s="41"/>
      <c r="IO347" s="41"/>
      <c r="IP347" s="41"/>
      <c r="IQ347" s="41"/>
      <c r="IR347" s="41"/>
      <c r="IS347" s="41"/>
      <c r="IT347" s="41"/>
      <c r="IU347" s="41"/>
      <c r="IV347" s="41"/>
      <c r="IW347" s="41"/>
      <c r="IX347" s="41"/>
      <c r="IY347" s="41"/>
      <c r="IZ347" s="41"/>
      <c r="JA347" s="41"/>
      <c r="JB347" s="41"/>
      <c r="JC347" s="41"/>
      <c r="JD347" s="41"/>
      <c r="JE347" s="41"/>
      <c r="JF347" s="41"/>
      <c r="JG347" s="41"/>
      <c r="JH347" s="41"/>
      <c r="JI347" s="41"/>
      <c r="JJ347" s="41"/>
      <c r="JK347" s="41"/>
      <c r="JL347" s="41"/>
      <c r="JM347" s="41"/>
      <c r="JN347" s="41"/>
      <c r="JO347" s="41"/>
      <c r="JP347" s="41"/>
      <c r="JQ347" s="41"/>
      <c r="JR347" s="41"/>
      <c r="JS347" s="41"/>
      <c r="JT347" s="41"/>
      <c r="JU347" s="41"/>
    </row>
    <row r="348" spans="20:281" x14ac:dyDescent="0.25">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c r="BT348" s="41"/>
      <c r="BU348" s="41"/>
      <c r="BV348" s="41"/>
      <c r="BW348" s="41"/>
      <c r="BX348" s="41"/>
      <c r="BY348" s="41"/>
      <c r="BZ348" s="41"/>
      <c r="CA348" s="41"/>
      <c r="CB348" s="41"/>
      <c r="CC348" s="41"/>
      <c r="CD348" s="41"/>
      <c r="CE348" s="41"/>
      <c r="CF348" s="41"/>
      <c r="CG348" s="41"/>
      <c r="CH348" s="41"/>
      <c r="CI348" s="41"/>
      <c r="CJ348" s="41"/>
      <c r="CK348" s="41"/>
      <c r="CL348" s="41"/>
      <c r="CM348" s="41"/>
      <c r="CN348" s="41"/>
      <c r="CO348" s="41"/>
      <c r="CP348" s="41"/>
      <c r="CQ348" s="41"/>
      <c r="CR348" s="41"/>
      <c r="CS348" s="41"/>
      <c r="CT348" s="41"/>
      <c r="CU348" s="41"/>
      <c r="CV348" s="41"/>
      <c r="CW348" s="41"/>
      <c r="CX348" s="41"/>
      <c r="CY348" s="41"/>
      <c r="CZ348" s="41"/>
      <c r="DA348" s="41"/>
      <c r="DB348" s="41"/>
      <c r="DC348" s="41"/>
      <c r="DD348" s="41"/>
      <c r="DE348" s="41"/>
      <c r="DF348" s="41"/>
      <c r="DG348" s="41"/>
      <c r="DH348" s="41"/>
      <c r="DI348" s="41"/>
      <c r="DJ348" s="41"/>
      <c r="DK348" s="41"/>
      <c r="DL348" s="41"/>
      <c r="DM348" s="41"/>
      <c r="DN348" s="41"/>
      <c r="DO348" s="41"/>
      <c r="DP348" s="41"/>
      <c r="DQ348" s="41"/>
      <c r="DR348" s="41"/>
      <c r="DS348" s="41"/>
      <c r="DT348" s="41"/>
      <c r="DU348" s="41"/>
      <c r="DV348" s="41"/>
      <c r="DW348" s="41"/>
      <c r="DX348" s="41"/>
      <c r="DY348" s="41"/>
      <c r="DZ348" s="41"/>
      <c r="EA348" s="41"/>
      <c r="EB348" s="41"/>
      <c r="EC348" s="41"/>
      <c r="ED348" s="41"/>
      <c r="EE348" s="41"/>
      <c r="EF348" s="41"/>
      <c r="EG348" s="41"/>
      <c r="EH348" s="41"/>
      <c r="EI348" s="41"/>
      <c r="EJ348" s="41"/>
      <c r="EK348" s="41"/>
      <c r="EL348" s="41"/>
      <c r="EM348" s="41"/>
      <c r="EN348" s="41"/>
      <c r="EO348" s="41"/>
      <c r="EP348" s="41"/>
      <c r="EQ348" s="41"/>
      <c r="ER348" s="41"/>
      <c r="ES348" s="41"/>
      <c r="ET348" s="41"/>
      <c r="EU348" s="41"/>
      <c r="EV348" s="41"/>
      <c r="EW348" s="41"/>
      <c r="EX348" s="41"/>
      <c r="EY348" s="41"/>
      <c r="EZ348" s="41"/>
      <c r="FA348" s="41"/>
      <c r="FB348" s="41"/>
      <c r="FC348" s="41"/>
      <c r="FD348" s="41"/>
      <c r="FE348" s="41"/>
      <c r="FF348" s="41"/>
      <c r="FG348" s="41"/>
      <c r="FH348" s="41"/>
      <c r="FI348" s="41"/>
      <c r="FJ348" s="41"/>
      <c r="FK348" s="41"/>
      <c r="FL348" s="41"/>
      <c r="FM348" s="41"/>
      <c r="FN348" s="41"/>
      <c r="FO348" s="41"/>
      <c r="FP348" s="41"/>
      <c r="FQ348" s="41"/>
      <c r="FR348" s="41"/>
      <c r="FS348" s="41"/>
      <c r="FT348" s="41"/>
      <c r="FU348" s="41"/>
      <c r="FV348" s="41"/>
      <c r="FW348" s="41"/>
      <c r="FX348" s="41"/>
      <c r="FY348" s="41"/>
      <c r="FZ348" s="41"/>
      <c r="GA348" s="41"/>
      <c r="GB348" s="41"/>
      <c r="GC348" s="41"/>
      <c r="GD348" s="41"/>
      <c r="GE348" s="41"/>
      <c r="GF348" s="41"/>
      <c r="GG348" s="41"/>
      <c r="GH348" s="41"/>
      <c r="GI348" s="41"/>
      <c r="GJ348" s="41"/>
      <c r="GK348" s="41"/>
      <c r="GL348" s="41"/>
      <c r="GM348" s="41"/>
      <c r="GN348" s="41"/>
      <c r="GO348" s="41"/>
      <c r="GP348" s="41"/>
      <c r="GQ348" s="41"/>
      <c r="GR348" s="41"/>
      <c r="GS348" s="41"/>
      <c r="GT348" s="41"/>
      <c r="GU348" s="41"/>
      <c r="GV348" s="41"/>
      <c r="GW348" s="41"/>
      <c r="GX348" s="41"/>
      <c r="GY348" s="41"/>
      <c r="GZ348" s="41"/>
      <c r="HA348" s="41"/>
      <c r="HB348" s="41"/>
      <c r="HC348" s="41"/>
      <c r="HD348" s="41"/>
      <c r="HE348" s="41"/>
      <c r="HF348" s="41"/>
      <c r="HG348" s="41"/>
      <c r="HH348" s="41"/>
      <c r="HI348" s="41"/>
      <c r="HJ348" s="41"/>
      <c r="HK348" s="41"/>
      <c r="HL348" s="41"/>
      <c r="HM348" s="41"/>
      <c r="HN348" s="41"/>
      <c r="HO348" s="41"/>
      <c r="HP348" s="41"/>
      <c r="HQ348" s="41"/>
      <c r="HR348" s="41"/>
      <c r="HS348" s="41"/>
      <c r="HT348" s="41"/>
      <c r="HU348" s="41"/>
      <c r="HV348" s="41"/>
      <c r="HW348" s="41"/>
      <c r="HX348" s="41"/>
      <c r="HY348" s="41"/>
      <c r="HZ348" s="41"/>
      <c r="IA348" s="41"/>
      <c r="IB348" s="41"/>
      <c r="IC348" s="41"/>
      <c r="ID348" s="41"/>
      <c r="IE348" s="41"/>
      <c r="IF348" s="41"/>
      <c r="IG348" s="41"/>
      <c r="IH348" s="41"/>
      <c r="II348" s="41"/>
      <c r="IJ348" s="41"/>
      <c r="IK348" s="41"/>
      <c r="IL348" s="41"/>
      <c r="IM348" s="41"/>
      <c r="IN348" s="41"/>
      <c r="IO348" s="41"/>
      <c r="IP348" s="41"/>
      <c r="IQ348" s="41"/>
      <c r="IR348" s="41"/>
      <c r="IS348" s="41"/>
      <c r="IT348" s="41"/>
      <c r="IU348" s="41"/>
      <c r="IV348" s="41"/>
      <c r="IW348" s="41"/>
      <c r="IX348" s="41"/>
      <c r="IY348" s="41"/>
      <c r="IZ348" s="41"/>
      <c r="JA348" s="41"/>
      <c r="JB348" s="41"/>
      <c r="JC348" s="41"/>
      <c r="JD348" s="41"/>
      <c r="JE348" s="41"/>
      <c r="JF348" s="41"/>
      <c r="JG348" s="41"/>
      <c r="JH348" s="41"/>
      <c r="JI348" s="41"/>
      <c r="JJ348" s="41"/>
      <c r="JK348" s="41"/>
      <c r="JL348" s="41"/>
      <c r="JM348" s="41"/>
      <c r="JN348" s="41"/>
      <c r="JO348" s="41"/>
      <c r="JP348" s="41"/>
      <c r="JQ348" s="41"/>
      <c r="JR348" s="41"/>
      <c r="JS348" s="41"/>
      <c r="JT348" s="41"/>
      <c r="JU348" s="41"/>
    </row>
    <row r="349" spans="20:281" x14ac:dyDescent="0.25">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c r="BT349" s="41"/>
      <c r="BU349" s="41"/>
      <c r="BV349" s="41"/>
      <c r="BW349" s="41"/>
      <c r="BX349" s="41"/>
      <c r="BY349" s="41"/>
      <c r="BZ349" s="41"/>
      <c r="CA349" s="41"/>
      <c r="CB349" s="41"/>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c r="DA349" s="41"/>
      <c r="DB349" s="41"/>
      <c r="DC349" s="41"/>
      <c r="DD349" s="41"/>
      <c r="DE349" s="41"/>
      <c r="DF349" s="41"/>
      <c r="DG349" s="41"/>
      <c r="DH349" s="41"/>
      <c r="DI349" s="41"/>
      <c r="DJ349" s="41"/>
      <c r="DK349" s="41"/>
      <c r="DL349" s="41"/>
      <c r="DM349" s="41"/>
      <c r="DN349" s="41"/>
      <c r="DO349" s="41"/>
      <c r="DP349" s="41"/>
      <c r="DQ349" s="41"/>
      <c r="DR349" s="41"/>
      <c r="DS349" s="41"/>
      <c r="DT349" s="41"/>
      <c r="DU349" s="41"/>
      <c r="DV349" s="41"/>
      <c r="DW349" s="41"/>
      <c r="DX349" s="41"/>
      <c r="DY349" s="41"/>
      <c r="DZ349" s="41"/>
      <c r="EA349" s="41"/>
      <c r="EB349" s="41"/>
      <c r="EC349" s="41"/>
      <c r="ED349" s="41"/>
      <c r="EE349" s="41"/>
      <c r="EF349" s="41"/>
      <c r="EG349" s="41"/>
      <c r="EH349" s="41"/>
      <c r="EI349" s="41"/>
      <c r="EJ349" s="41"/>
      <c r="EK349" s="41"/>
      <c r="EL349" s="41"/>
      <c r="EM349" s="41"/>
      <c r="EN349" s="41"/>
      <c r="EO349" s="41"/>
      <c r="EP349" s="41"/>
      <c r="EQ349" s="41"/>
      <c r="ER349" s="41"/>
      <c r="ES349" s="41"/>
      <c r="ET349" s="41"/>
      <c r="EU349" s="41"/>
      <c r="EV349" s="41"/>
      <c r="EW349" s="41"/>
      <c r="EX349" s="41"/>
      <c r="EY349" s="41"/>
      <c r="EZ349" s="41"/>
      <c r="FA349" s="41"/>
      <c r="FB349" s="41"/>
      <c r="FC349" s="41"/>
      <c r="FD349" s="41"/>
      <c r="FE349" s="41"/>
      <c r="FF349" s="41"/>
      <c r="FG349" s="41"/>
      <c r="FH349" s="41"/>
      <c r="FI349" s="41"/>
      <c r="FJ349" s="41"/>
      <c r="FK349" s="41"/>
      <c r="FL349" s="41"/>
      <c r="FM349" s="41"/>
      <c r="FN349" s="41"/>
      <c r="FO349" s="41"/>
      <c r="FP349" s="41"/>
      <c r="FQ349" s="41"/>
      <c r="FR349" s="41"/>
      <c r="FS349" s="41"/>
      <c r="FT349" s="41"/>
      <c r="FU349" s="41"/>
      <c r="FV349" s="41"/>
      <c r="FW349" s="41"/>
      <c r="FX349" s="41"/>
      <c r="FY349" s="41"/>
      <c r="FZ349" s="41"/>
      <c r="GA349" s="41"/>
      <c r="GB349" s="41"/>
      <c r="GC349" s="41"/>
      <c r="GD349" s="41"/>
      <c r="GE349" s="41"/>
      <c r="GF349" s="41"/>
      <c r="GG349" s="41"/>
      <c r="GH349" s="41"/>
      <c r="GI349" s="41"/>
      <c r="GJ349" s="41"/>
      <c r="GK349" s="41"/>
      <c r="GL349" s="41"/>
      <c r="GM349" s="41"/>
      <c r="GN349" s="41"/>
      <c r="GO349" s="41"/>
      <c r="GP349" s="41"/>
      <c r="GQ349" s="41"/>
      <c r="GR349" s="41"/>
      <c r="GS349" s="41"/>
      <c r="GT349" s="41"/>
      <c r="GU349" s="41"/>
      <c r="GV349" s="41"/>
      <c r="GW349" s="41"/>
      <c r="GX349" s="41"/>
      <c r="GY349" s="41"/>
      <c r="GZ349" s="41"/>
      <c r="HA349" s="41"/>
      <c r="HB349" s="41"/>
      <c r="HC349" s="41"/>
      <c r="HD349" s="41"/>
      <c r="HE349" s="41"/>
      <c r="HF349" s="41"/>
      <c r="HG349" s="41"/>
      <c r="HH349" s="41"/>
      <c r="HI349" s="41"/>
      <c r="HJ349" s="41"/>
      <c r="HK349" s="41"/>
      <c r="HL349" s="41"/>
      <c r="HM349" s="41"/>
      <c r="HN349" s="41"/>
      <c r="HO349" s="41"/>
      <c r="HP349" s="41"/>
      <c r="HQ349" s="41"/>
      <c r="HR349" s="41"/>
      <c r="HS349" s="41"/>
      <c r="HT349" s="41"/>
      <c r="HU349" s="41"/>
      <c r="HV349" s="41"/>
      <c r="HW349" s="41"/>
      <c r="HX349" s="41"/>
      <c r="HY349" s="41"/>
      <c r="HZ349" s="41"/>
      <c r="IA349" s="41"/>
      <c r="IB349" s="41"/>
      <c r="IC349" s="41"/>
      <c r="ID349" s="41"/>
      <c r="IE349" s="41"/>
      <c r="IF349" s="41"/>
      <c r="IG349" s="41"/>
      <c r="IH349" s="41"/>
      <c r="II349" s="41"/>
      <c r="IJ349" s="41"/>
      <c r="IK349" s="41"/>
      <c r="IL349" s="41"/>
      <c r="IM349" s="41"/>
      <c r="IN349" s="41"/>
      <c r="IO349" s="41"/>
      <c r="IP349" s="41"/>
      <c r="IQ349" s="41"/>
      <c r="IR349" s="41"/>
      <c r="IS349" s="41"/>
      <c r="IT349" s="41"/>
      <c r="IU349" s="41"/>
      <c r="IV349" s="41"/>
      <c r="IW349" s="41"/>
      <c r="IX349" s="41"/>
      <c r="IY349" s="41"/>
      <c r="IZ349" s="41"/>
      <c r="JA349" s="41"/>
      <c r="JB349" s="41"/>
      <c r="JC349" s="41"/>
      <c r="JD349" s="41"/>
      <c r="JE349" s="41"/>
      <c r="JF349" s="41"/>
      <c r="JG349" s="41"/>
      <c r="JH349" s="41"/>
      <c r="JI349" s="41"/>
      <c r="JJ349" s="41"/>
      <c r="JK349" s="41"/>
      <c r="JL349" s="41"/>
      <c r="JM349" s="41"/>
      <c r="JN349" s="41"/>
      <c r="JO349" s="41"/>
      <c r="JP349" s="41"/>
      <c r="JQ349" s="41"/>
      <c r="JR349" s="41"/>
      <c r="JS349" s="41"/>
      <c r="JT349" s="41"/>
      <c r="JU349" s="41"/>
    </row>
    <row r="350" spans="20:281" x14ac:dyDescent="0.25">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c r="BT350" s="41"/>
      <c r="BU350" s="41"/>
      <c r="BV350" s="41"/>
      <c r="BW350" s="41"/>
      <c r="BX350" s="41"/>
      <c r="BY350" s="41"/>
      <c r="BZ350" s="41"/>
      <c r="CA350" s="41"/>
      <c r="CB350" s="41"/>
      <c r="CC350" s="41"/>
      <c r="CD350" s="41"/>
      <c r="CE350" s="41"/>
      <c r="CF350" s="41"/>
      <c r="CG350" s="41"/>
      <c r="CH350" s="41"/>
      <c r="CI350" s="41"/>
      <c r="CJ350" s="41"/>
      <c r="CK350" s="41"/>
      <c r="CL350" s="41"/>
      <c r="CM350" s="41"/>
      <c r="CN350" s="41"/>
      <c r="CO350" s="41"/>
      <c r="CP350" s="41"/>
      <c r="CQ350" s="41"/>
      <c r="CR350" s="41"/>
      <c r="CS350" s="41"/>
      <c r="CT350" s="41"/>
      <c r="CU350" s="41"/>
      <c r="CV350" s="41"/>
      <c r="CW350" s="41"/>
      <c r="CX350" s="41"/>
      <c r="CY350" s="41"/>
      <c r="CZ350" s="41"/>
      <c r="DA350" s="41"/>
      <c r="DB350" s="41"/>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41"/>
      <c r="DZ350" s="41"/>
      <c r="EA350" s="41"/>
      <c r="EB350" s="41"/>
      <c r="EC350" s="41"/>
      <c r="ED350" s="41"/>
      <c r="EE350" s="41"/>
      <c r="EF350" s="41"/>
      <c r="EG350" s="41"/>
      <c r="EH350" s="41"/>
      <c r="EI350" s="41"/>
      <c r="EJ350" s="41"/>
      <c r="EK350" s="41"/>
      <c r="EL350" s="41"/>
      <c r="EM350" s="41"/>
      <c r="EN350" s="41"/>
      <c r="EO350" s="41"/>
      <c r="EP350" s="41"/>
      <c r="EQ350" s="41"/>
      <c r="ER350" s="41"/>
      <c r="ES350" s="41"/>
      <c r="ET350" s="41"/>
      <c r="EU350" s="41"/>
      <c r="EV350" s="41"/>
      <c r="EW350" s="41"/>
      <c r="EX350" s="41"/>
      <c r="EY350" s="41"/>
      <c r="EZ350" s="41"/>
      <c r="FA350" s="41"/>
      <c r="FB350" s="41"/>
      <c r="FC350" s="41"/>
      <c r="FD350" s="41"/>
      <c r="FE350" s="41"/>
      <c r="FF350" s="41"/>
      <c r="FG350" s="41"/>
      <c r="FH350" s="41"/>
      <c r="FI350" s="41"/>
      <c r="FJ350" s="41"/>
      <c r="FK350" s="41"/>
      <c r="FL350" s="41"/>
      <c r="FM350" s="41"/>
      <c r="FN350" s="41"/>
      <c r="FO350" s="41"/>
      <c r="FP350" s="41"/>
      <c r="FQ350" s="41"/>
      <c r="FR350" s="41"/>
      <c r="FS350" s="41"/>
      <c r="FT350" s="41"/>
      <c r="FU350" s="41"/>
      <c r="FV350" s="41"/>
      <c r="FW350" s="41"/>
      <c r="FX350" s="41"/>
      <c r="FY350" s="41"/>
      <c r="FZ350" s="41"/>
      <c r="GA350" s="41"/>
      <c r="GB350" s="41"/>
      <c r="GC350" s="41"/>
      <c r="GD350" s="41"/>
      <c r="GE350" s="41"/>
      <c r="GF350" s="41"/>
      <c r="GG350" s="41"/>
      <c r="GH350" s="41"/>
      <c r="GI350" s="41"/>
      <c r="GJ350" s="41"/>
      <c r="GK350" s="41"/>
      <c r="GL350" s="41"/>
      <c r="GM350" s="41"/>
      <c r="GN350" s="41"/>
      <c r="GO350" s="41"/>
      <c r="GP350" s="41"/>
      <c r="GQ350" s="41"/>
      <c r="GR350" s="41"/>
      <c r="GS350" s="41"/>
      <c r="GT350" s="41"/>
      <c r="GU350" s="41"/>
      <c r="GV350" s="41"/>
      <c r="GW350" s="41"/>
      <c r="GX350" s="41"/>
      <c r="GY350" s="41"/>
      <c r="GZ350" s="41"/>
      <c r="HA350" s="41"/>
      <c r="HB350" s="41"/>
      <c r="HC350" s="41"/>
      <c r="HD350" s="41"/>
      <c r="HE350" s="41"/>
      <c r="HF350" s="41"/>
      <c r="HG350" s="41"/>
      <c r="HH350" s="41"/>
      <c r="HI350" s="41"/>
      <c r="HJ350" s="41"/>
      <c r="HK350" s="41"/>
      <c r="HL350" s="41"/>
      <c r="HM350" s="41"/>
      <c r="HN350" s="41"/>
      <c r="HO350" s="41"/>
      <c r="HP350" s="41"/>
      <c r="HQ350" s="41"/>
      <c r="HR350" s="41"/>
      <c r="HS350" s="41"/>
      <c r="HT350" s="41"/>
      <c r="HU350" s="41"/>
      <c r="HV350" s="41"/>
      <c r="HW350" s="41"/>
      <c r="HX350" s="41"/>
      <c r="HY350" s="41"/>
      <c r="HZ350" s="41"/>
      <c r="IA350" s="41"/>
      <c r="IB350" s="41"/>
      <c r="IC350" s="41"/>
      <c r="ID350" s="41"/>
      <c r="IE350" s="41"/>
      <c r="IF350" s="41"/>
      <c r="IG350" s="41"/>
      <c r="IH350" s="41"/>
      <c r="II350" s="41"/>
      <c r="IJ350" s="41"/>
      <c r="IK350" s="41"/>
      <c r="IL350" s="41"/>
      <c r="IM350" s="41"/>
      <c r="IN350" s="41"/>
      <c r="IO350" s="41"/>
      <c r="IP350" s="41"/>
      <c r="IQ350" s="41"/>
      <c r="IR350" s="41"/>
      <c r="IS350" s="41"/>
      <c r="IT350" s="41"/>
      <c r="IU350" s="41"/>
      <c r="IV350" s="41"/>
      <c r="IW350" s="41"/>
      <c r="IX350" s="41"/>
      <c r="IY350" s="41"/>
      <c r="IZ350" s="41"/>
      <c r="JA350" s="41"/>
      <c r="JB350" s="41"/>
      <c r="JC350" s="41"/>
      <c r="JD350" s="41"/>
      <c r="JE350" s="41"/>
      <c r="JF350" s="41"/>
      <c r="JG350" s="41"/>
      <c r="JH350" s="41"/>
      <c r="JI350" s="41"/>
      <c r="JJ350" s="41"/>
      <c r="JK350" s="41"/>
      <c r="JL350" s="41"/>
      <c r="JM350" s="41"/>
      <c r="JN350" s="41"/>
      <c r="JO350" s="41"/>
      <c r="JP350" s="41"/>
      <c r="JQ350" s="41"/>
      <c r="JR350" s="41"/>
      <c r="JS350" s="41"/>
      <c r="JT350" s="41"/>
      <c r="JU350" s="41"/>
    </row>
    <row r="351" spans="20:281" x14ac:dyDescent="0.25">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c r="BT351" s="41"/>
      <c r="BU351" s="41"/>
      <c r="BV351" s="41"/>
      <c r="BW351" s="41"/>
      <c r="BX351" s="41"/>
      <c r="BY351" s="41"/>
      <c r="BZ351" s="41"/>
      <c r="CA351" s="41"/>
      <c r="CB351" s="41"/>
      <c r="CC351" s="41"/>
      <c r="CD351" s="41"/>
      <c r="CE351" s="41"/>
      <c r="CF351" s="41"/>
      <c r="CG351" s="41"/>
      <c r="CH351" s="41"/>
      <c r="CI351" s="41"/>
      <c r="CJ351" s="41"/>
      <c r="CK351" s="41"/>
      <c r="CL351" s="41"/>
      <c r="CM351" s="41"/>
      <c r="CN351" s="41"/>
      <c r="CO351" s="41"/>
      <c r="CP351" s="41"/>
      <c r="CQ351" s="41"/>
      <c r="CR351" s="41"/>
      <c r="CS351" s="41"/>
      <c r="CT351" s="41"/>
      <c r="CU351" s="41"/>
      <c r="CV351" s="41"/>
      <c r="CW351" s="41"/>
      <c r="CX351" s="41"/>
      <c r="CY351" s="41"/>
      <c r="CZ351" s="41"/>
      <c r="DA351" s="41"/>
      <c r="DB351" s="41"/>
      <c r="DC351" s="41"/>
      <c r="DD351" s="41"/>
      <c r="DE351" s="41"/>
      <c r="DF351" s="41"/>
      <c r="DG351" s="41"/>
      <c r="DH351" s="41"/>
      <c r="DI351" s="41"/>
      <c r="DJ351" s="41"/>
      <c r="DK351" s="41"/>
      <c r="DL351" s="41"/>
      <c r="DM351" s="41"/>
      <c r="DN351" s="41"/>
      <c r="DO351" s="41"/>
      <c r="DP351" s="41"/>
      <c r="DQ351" s="41"/>
      <c r="DR351" s="41"/>
      <c r="DS351" s="41"/>
      <c r="DT351" s="41"/>
      <c r="DU351" s="41"/>
      <c r="DV351" s="41"/>
      <c r="DW351" s="41"/>
      <c r="DX351" s="41"/>
      <c r="DY351" s="41"/>
      <c r="DZ351" s="41"/>
      <c r="EA351" s="41"/>
      <c r="EB351" s="41"/>
      <c r="EC351" s="41"/>
      <c r="ED351" s="41"/>
      <c r="EE351" s="41"/>
      <c r="EF351" s="41"/>
      <c r="EG351" s="41"/>
      <c r="EH351" s="41"/>
      <c r="EI351" s="41"/>
      <c r="EJ351" s="41"/>
      <c r="EK351" s="41"/>
      <c r="EL351" s="41"/>
      <c r="EM351" s="41"/>
      <c r="EN351" s="41"/>
      <c r="EO351" s="41"/>
      <c r="EP351" s="41"/>
      <c r="EQ351" s="41"/>
      <c r="ER351" s="41"/>
      <c r="ES351" s="41"/>
      <c r="ET351" s="41"/>
      <c r="EU351" s="41"/>
      <c r="EV351" s="41"/>
      <c r="EW351" s="41"/>
      <c r="EX351" s="41"/>
      <c r="EY351" s="41"/>
      <c r="EZ351" s="41"/>
      <c r="FA351" s="41"/>
      <c r="FB351" s="41"/>
      <c r="FC351" s="41"/>
      <c r="FD351" s="41"/>
      <c r="FE351" s="41"/>
      <c r="FF351" s="41"/>
      <c r="FG351" s="41"/>
      <c r="FH351" s="41"/>
      <c r="FI351" s="41"/>
      <c r="FJ351" s="41"/>
      <c r="FK351" s="41"/>
      <c r="FL351" s="41"/>
      <c r="FM351" s="41"/>
      <c r="FN351" s="41"/>
      <c r="FO351" s="41"/>
      <c r="FP351" s="41"/>
      <c r="FQ351" s="41"/>
      <c r="FR351" s="41"/>
      <c r="FS351" s="41"/>
      <c r="FT351" s="41"/>
      <c r="FU351" s="41"/>
      <c r="FV351" s="41"/>
      <c r="FW351" s="41"/>
      <c r="FX351" s="41"/>
      <c r="FY351" s="41"/>
      <c r="FZ351" s="41"/>
      <c r="GA351" s="41"/>
      <c r="GB351" s="41"/>
      <c r="GC351" s="41"/>
      <c r="GD351" s="41"/>
      <c r="GE351" s="41"/>
      <c r="GF351" s="41"/>
      <c r="GG351" s="41"/>
      <c r="GH351" s="41"/>
      <c r="GI351" s="41"/>
      <c r="GJ351" s="41"/>
      <c r="GK351" s="41"/>
      <c r="GL351" s="41"/>
      <c r="GM351" s="41"/>
      <c r="GN351" s="41"/>
      <c r="GO351" s="41"/>
      <c r="GP351" s="41"/>
      <c r="GQ351" s="41"/>
      <c r="GR351" s="41"/>
      <c r="GS351" s="41"/>
      <c r="GT351" s="41"/>
      <c r="GU351" s="41"/>
      <c r="GV351" s="41"/>
      <c r="GW351" s="41"/>
      <c r="GX351" s="41"/>
      <c r="GY351" s="41"/>
      <c r="GZ351" s="41"/>
      <c r="HA351" s="41"/>
      <c r="HB351" s="41"/>
      <c r="HC351" s="41"/>
      <c r="HD351" s="41"/>
      <c r="HE351" s="41"/>
      <c r="HF351" s="41"/>
      <c r="HG351" s="41"/>
      <c r="HH351" s="41"/>
      <c r="HI351" s="41"/>
      <c r="HJ351" s="41"/>
      <c r="HK351" s="41"/>
      <c r="HL351" s="41"/>
      <c r="HM351" s="41"/>
      <c r="HN351" s="41"/>
      <c r="HO351" s="41"/>
      <c r="HP351" s="41"/>
      <c r="HQ351" s="41"/>
      <c r="HR351" s="41"/>
      <c r="HS351" s="41"/>
      <c r="HT351" s="41"/>
      <c r="HU351" s="41"/>
      <c r="HV351" s="41"/>
      <c r="HW351" s="41"/>
      <c r="HX351" s="41"/>
      <c r="HY351" s="41"/>
      <c r="HZ351" s="41"/>
      <c r="IA351" s="41"/>
      <c r="IB351" s="41"/>
      <c r="IC351" s="41"/>
      <c r="ID351" s="41"/>
      <c r="IE351" s="41"/>
      <c r="IF351" s="41"/>
      <c r="IG351" s="41"/>
      <c r="IH351" s="41"/>
      <c r="II351" s="41"/>
      <c r="IJ351" s="41"/>
      <c r="IK351" s="41"/>
      <c r="IL351" s="41"/>
      <c r="IM351" s="41"/>
      <c r="IN351" s="41"/>
      <c r="IO351" s="41"/>
      <c r="IP351" s="41"/>
      <c r="IQ351" s="41"/>
      <c r="IR351" s="41"/>
      <c r="IS351" s="41"/>
      <c r="IT351" s="41"/>
      <c r="IU351" s="41"/>
      <c r="IV351" s="41"/>
      <c r="IW351" s="41"/>
      <c r="IX351" s="41"/>
      <c r="IY351" s="41"/>
      <c r="IZ351" s="41"/>
      <c r="JA351" s="41"/>
      <c r="JB351" s="41"/>
      <c r="JC351" s="41"/>
      <c r="JD351" s="41"/>
      <c r="JE351" s="41"/>
      <c r="JF351" s="41"/>
      <c r="JG351" s="41"/>
      <c r="JH351" s="41"/>
      <c r="JI351" s="41"/>
      <c r="JJ351" s="41"/>
      <c r="JK351" s="41"/>
      <c r="JL351" s="41"/>
      <c r="JM351" s="41"/>
      <c r="JN351" s="41"/>
      <c r="JO351" s="41"/>
      <c r="JP351" s="41"/>
      <c r="JQ351" s="41"/>
      <c r="JR351" s="41"/>
      <c r="JS351" s="41"/>
      <c r="JT351" s="41"/>
      <c r="JU351" s="41"/>
    </row>
    <row r="352" spans="20:281" x14ac:dyDescent="0.25">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c r="BT352" s="41"/>
      <c r="BU352" s="41"/>
      <c r="BV352" s="41"/>
      <c r="BW352" s="41"/>
      <c r="BX352" s="41"/>
      <c r="BY352" s="41"/>
      <c r="BZ352" s="41"/>
      <c r="CA352" s="41"/>
      <c r="CB352" s="41"/>
      <c r="CC352" s="41"/>
      <c r="CD352" s="41"/>
      <c r="CE352" s="41"/>
      <c r="CF352" s="41"/>
      <c r="CG352" s="41"/>
      <c r="CH352" s="41"/>
      <c r="CI352" s="41"/>
      <c r="CJ352" s="41"/>
      <c r="CK352" s="41"/>
      <c r="CL352" s="41"/>
      <c r="CM352" s="41"/>
      <c r="CN352" s="41"/>
      <c r="CO352" s="41"/>
      <c r="CP352" s="41"/>
      <c r="CQ352" s="41"/>
      <c r="CR352" s="41"/>
      <c r="CS352" s="41"/>
      <c r="CT352" s="41"/>
      <c r="CU352" s="41"/>
      <c r="CV352" s="41"/>
      <c r="CW352" s="41"/>
      <c r="CX352" s="41"/>
      <c r="CY352" s="41"/>
      <c r="CZ352" s="41"/>
      <c r="DA352" s="41"/>
      <c r="DB352" s="41"/>
      <c r="DC352" s="41"/>
      <c r="DD352" s="41"/>
      <c r="DE352" s="41"/>
      <c r="DF352" s="41"/>
      <c r="DG352" s="41"/>
      <c r="DH352" s="41"/>
      <c r="DI352" s="41"/>
      <c r="DJ352" s="41"/>
      <c r="DK352" s="41"/>
      <c r="DL352" s="41"/>
      <c r="DM352" s="41"/>
      <c r="DN352" s="41"/>
      <c r="DO352" s="41"/>
      <c r="DP352" s="41"/>
      <c r="DQ352" s="41"/>
      <c r="DR352" s="41"/>
      <c r="DS352" s="41"/>
      <c r="DT352" s="41"/>
      <c r="DU352" s="41"/>
      <c r="DV352" s="41"/>
      <c r="DW352" s="41"/>
      <c r="DX352" s="41"/>
      <c r="DY352" s="41"/>
      <c r="DZ352" s="41"/>
      <c r="EA352" s="41"/>
      <c r="EB352" s="41"/>
      <c r="EC352" s="41"/>
      <c r="ED352" s="41"/>
      <c r="EE352" s="41"/>
      <c r="EF352" s="41"/>
      <c r="EG352" s="41"/>
      <c r="EH352" s="41"/>
      <c r="EI352" s="41"/>
      <c r="EJ352" s="41"/>
      <c r="EK352" s="41"/>
      <c r="EL352" s="41"/>
      <c r="EM352" s="41"/>
      <c r="EN352" s="41"/>
      <c r="EO352" s="41"/>
      <c r="EP352" s="41"/>
      <c r="EQ352" s="41"/>
      <c r="ER352" s="41"/>
      <c r="ES352" s="41"/>
      <c r="ET352" s="41"/>
      <c r="EU352" s="41"/>
      <c r="EV352" s="41"/>
      <c r="EW352" s="41"/>
      <c r="EX352" s="41"/>
      <c r="EY352" s="41"/>
      <c r="EZ352" s="41"/>
      <c r="FA352" s="41"/>
      <c r="FB352" s="41"/>
      <c r="FC352" s="41"/>
      <c r="FD352" s="41"/>
      <c r="FE352" s="41"/>
      <c r="FF352" s="41"/>
      <c r="FG352" s="41"/>
      <c r="FH352" s="41"/>
      <c r="FI352" s="41"/>
      <c r="FJ352" s="41"/>
      <c r="FK352" s="41"/>
      <c r="FL352" s="41"/>
      <c r="FM352" s="41"/>
      <c r="FN352" s="41"/>
      <c r="FO352" s="41"/>
      <c r="FP352" s="41"/>
      <c r="FQ352" s="41"/>
      <c r="FR352" s="41"/>
      <c r="FS352" s="41"/>
      <c r="FT352" s="41"/>
      <c r="FU352" s="41"/>
      <c r="FV352" s="41"/>
      <c r="FW352" s="41"/>
      <c r="FX352" s="41"/>
      <c r="FY352" s="41"/>
      <c r="FZ352" s="41"/>
      <c r="GA352" s="41"/>
      <c r="GB352" s="41"/>
      <c r="GC352" s="41"/>
      <c r="GD352" s="41"/>
      <c r="GE352" s="41"/>
      <c r="GF352" s="41"/>
      <c r="GG352" s="41"/>
      <c r="GH352" s="41"/>
      <c r="GI352" s="41"/>
      <c r="GJ352" s="41"/>
      <c r="GK352" s="41"/>
      <c r="GL352" s="41"/>
      <c r="GM352" s="41"/>
      <c r="GN352" s="41"/>
      <c r="GO352" s="41"/>
      <c r="GP352" s="41"/>
      <c r="GQ352" s="41"/>
      <c r="GR352" s="41"/>
      <c r="GS352" s="41"/>
      <c r="GT352" s="41"/>
      <c r="GU352" s="41"/>
      <c r="GV352" s="41"/>
      <c r="GW352" s="41"/>
      <c r="GX352" s="41"/>
      <c r="GY352" s="41"/>
      <c r="GZ352" s="41"/>
      <c r="HA352" s="41"/>
      <c r="HB352" s="41"/>
      <c r="HC352" s="41"/>
      <c r="HD352" s="41"/>
      <c r="HE352" s="41"/>
      <c r="HF352" s="41"/>
      <c r="HG352" s="41"/>
      <c r="HH352" s="41"/>
      <c r="HI352" s="41"/>
      <c r="HJ352" s="41"/>
      <c r="HK352" s="41"/>
      <c r="HL352" s="41"/>
      <c r="HM352" s="41"/>
      <c r="HN352" s="41"/>
      <c r="HO352" s="41"/>
      <c r="HP352" s="41"/>
      <c r="HQ352" s="41"/>
      <c r="HR352" s="41"/>
      <c r="HS352" s="41"/>
      <c r="HT352" s="41"/>
      <c r="HU352" s="41"/>
      <c r="HV352" s="41"/>
      <c r="HW352" s="41"/>
      <c r="HX352" s="41"/>
      <c r="HY352" s="41"/>
      <c r="HZ352" s="41"/>
      <c r="IA352" s="41"/>
      <c r="IB352" s="41"/>
      <c r="IC352" s="41"/>
      <c r="ID352" s="41"/>
      <c r="IE352" s="41"/>
      <c r="IF352" s="41"/>
      <c r="IG352" s="41"/>
      <c r="IH352" s="41"/>
      <c r="II352" s="41"/>
      <c r="IJ352" s="41"/>
      <c r="IK352" s="41"/>
      <c r="IL352" s="41"/>
      <c r="IM352" s="41"/>
      <c r="IN352" s="41"/>
      <c r="IO352" s="41"/>
      <c r="IP352" s="41"/>
      <c r="IQ352" s="41"/>
      <c r="IR352" s="41"/>
      <c r="IS352" s="41"/>
      <c r="IT352" s="41"/>
      <c r="IU352" s="41"/>
      <c r="IV352" s="41"/>
      <c r="IW352" s="41"/>
      <c r="IX352" s="41"/>
      <c r="IY352" s="41"/>
      <c r="IZ352" s="41"/>
      <c r="JA352" s="41"/>
      <c r="JB352" s="41"/>
      <c r="JC352" s="41"/>
      <c r="JD352" s="41"/>
      <c r="JE352" s="41"/>
      <c r="JF352" s="41"/>
      <c r="JG352" s="41"/>
      <c r="JH352" s="41"/>
      <c r="JI352" s="41"/>
      <c r="JJ352" s="41"/>
      <c r="JK352" s="41"/>
      <c r="JL352" s="41"/>
      <c r="JM352" s="41"/>
      <c r="JN352" s="41"/>
      <c r="JO352" s="41"/>
      <c r="JP352" s="41"/>
      <c r="JQ352" s="41"/>
      <c r="JR352" s="41"/>
      <c r="JS352" s="41"/>
      <c r="JT352" s="41"/>
      <c r="JU352" s="41"/>
    </row>
    <row r="353" spans="20:281" x14ac:dyDescent="0.25">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41"/>
      <c r="BU353" s="41"/>
      <c r="BV353" s="41"/>
      <c r="BW353" s="41"/>
      <c r="BX353" s="41"/>
      <c r="BY353" s="41"/>
      <c r="BZ353" s="41"/>
      <c r="CA353" s="41"/>
      <c r="CB353" s="41"/>
      <c r="CC353" s="41"/>
      <c r="CD353" s="41"/>
      <c r="CE353" s="41"/>
      <c r="CF353" s="41"/>
      <c r="CG353" s="41"/>
      <c r="CH353" s="41"/>
      <c r="CI353" s="41"/>
      <c r="CJ353" s="41"/>
      <c r="CK353" s="41"/>
      <c r="CL353" s="41"/>
      <c r="CM353" s="41"/>
      <c r="CN353" s="41"/>
      <c r="CO353" s="41"/>
      <c r="CP353" s="41"/>
      <c r="CQ353" s="41"/>
      <c r="CR353" s="41"/>
      <c r="CS353" s="41"/>
      <c r="CT353" s="41"/>
      <c r="CU353" s="41"/>
      <c r="CV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41"/>
      <c r="DZ353" s="41"/>
      <c r="EA353" s="41"/>
      <c r="EB353" s="41"/>
      <c r="EC353" s="41"/>
      <c r="ED353" s="41"/>
      <c r="EE353" s="41"/>
      <c r="EF353" s="41"/>
      <c r="EG353" s="41"/>
      <c r="EH353" s="41"/>
      <c r="EI353" s="41"/>
      <c r="EJ353" s="41"/>
      <c r="EK353" s="41"/>
      <c r="EL353" s="41"/>
      <c r="EM353" s="41"/>
      <c r="EN353" s="41"/>
      <c r="EO353" s="41"/>
      <c r="EP353" s="41"/>
      <c r="EQ353" s="41"/>
      <c r="ER353" s="41"/>
      <c r="ES353" s="41"/>
      <c r="ET353" s="41"/>
      <c r="EU353" s="41"/>
      <c r="EV353" s="41"/>
      <c r="EW353" s="41"/>
      <c r="EX353" s="41"/>
      <c r="EY353" s="41"/>
      <c r="EZ353" s="41"/>
      <c r="FA353" s="41"/>
      <c r="FB353" s="41"/>
      <c r="FC353" s="41"/>
      <c r="FD353" s="41"/>
      <c r="FE353" s="41"/>
      <c r="FF353" s="41"/>
      <c r="FG353" s="41"/>
      <c r="FH353" s="41"/>
      <c r="FI353" s="41"/>
      <c r="FJ353" s="41"/>
      <c r="FK353" s="41"/>
      <c r="FL353" s="41"/>
      <c r="FM353" s="41"/>
      <c r="FN353" s="41"/>
      <c r="FO353" s="41"/>
      <c r="FP353" s="41"/>
      <c r="FQ353" s="41"/>
      <c r="FR353" s="41"/>
      <c r="FS353" s="41"/>
      <c r="FT353" s="41"/>
      <c r="FU353" s="41"/>
      <c r="FV353" s="41"/>
      <c r="FW353" s="41"/>
      <c r="FX353" s="41"/>
      <c r="FY353" s="41"/>
      <c r="FZ353" s="41"/>
      <c r="GA353" s="41"/>
      <c r="GB353" s="41"/>
      <c r="GC353" s="41"/>
      <c r="GD353" s="41"/>
      <c r="GE353" s="41"/>
      <c r="GF353" s="41"/>
      <c r="GG353" s="41"/>
      <c r="GH353" s="41"/>
      <c r="GI353" s="41"/>
      <c r="GJ353" s="41"/>
      <c r="GK353" s="41"/>
      <c r="GL353" s="41"/>
      <c r="GM353" s="41"/>
      <c r="GN353" s="41"/>
      <c r="GO353" s="41"/>
      <c r="GP353" s="41"/>
      <c r="GQ353" s="41"/>
      <c r="GR353" s="41"/>
      <c r="GS353" s="41"/>
      <c r="GT353" s="41"/>
      <c r="GU353" s="41"/>
      <c r="GV353" s="41"/>
      <c r="GW353" s="41"/>
      <c r="GX353" s="41"/>
      <c r="GY353" s="41"/>
      <c r="GZ353" s="41"/>
      <c r="HA353" s="41"/>
      <c r="HB353" s="41"/>
      <c r="HC353" s="41"/>
      <c r="HD353" s="41"/>
      <c r="HE353" s="41"/>
      <c r="HF353" s="41"/>
      <c r="HG353" s="41"/>
      <c r="HH353" s="41"/>
      <c r="HI353" s="41"/>
      <c r="HJ353" s="41"/>
      <c r="HK353" s="41"/>
      <c r="HL353" s="41"/>
      <c r="HM353" s="41"/>
      <c r="HN353" s="41"/>
      <c r="HO353" s="41"/>
      <c r="HP353" s="41"/>
      <c r="HQ353" s="41"/>
      <c r="HR353" s="41"/>
      <c r="HS353" s="41"/>
      <c r="HT353" s="41"/>
      <c r="HU353" s="41"/>
      <c r="HV353" s="41"/>
      <c r="HW353" s="41"/>
      <c r="HX353" s="41"/>
      <c r="HY353" s="41"/>
      <c r="HZ353" s="41"/>
      <c r="IA353" s="41"/>
      <c r="IB353" s="41"/>
      <c r="IC353" s="41"/>
      <c r="ID353" s="41"/>
      <c r="IE353" s="41"/>
      <c r="IF353" s="41"/>
      <c r="IG353" s="41"/>
      <c r="IH353" s="41"/>
      <c r="II353" s="41"/>
      <c r="IJ353" s="41"/>
      <c r="IK353" s="41"/>
      <c r="IL353" s="41"/>
      <c r="IM353" s="41"/>
      <c r="IN353" s="41"/>
      <c r="IO353" s="41"/>
      <c r="IP353" s="41"/>
      <c r="IQ353" s="41"/>
      <c r="IR353" s="41"/>
      <c r="IS353" s="41"/>
      <c r="IT353" s="41"/>
      <c r="IU353" s="41"/>
      <c r="IV353" s="41"/>
      <c r="IW353" s="41"/>
      <c r="IX353" s="41"/>
      <c r="IY353" s="41"/>
      <c r="IZ353" s="41"/>
      <c r="JA353" s="41"/>
      <c r="JB353" s="41"/>
      <c r="JC353" s="41"/>
      <c r="JD353" s="41"/>
      <c r="JE353" s="41"/>
      <c r="JF353" s="41"/>
      <c r="JG353" s="41"/>
      <c r="JH353" s="41"/>
      <c r="JI353" s="41"/>
      <c r="JJ353" s="41"/>
      <c r="JK353" s="41"/>
      <c r="JL353" s="41"/>
      <c r="JM353" s="41"/>
      <c r="JN353" s="41"/>
      <c r="JO353" s="41"/>
      <c r="JP353" s="41"/>
      <c r="JQ353" s="41"/>
      <c r="JR353" s="41"/>
      <c r="JS353" s="41"/>
      <c r="JT353" s="41"/>
      <c r="JU353" s="41"/>
    </row>
    <row r="354" spans="20:281" x14ac:dyDescent="0.25">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c r="BT354" s="41"/>
      <c r="BU354" s="41"/>
      <c r="BV354" s="41"/>
      <c r="BW354" s="41"/>
      <c r="BX354" s="41"/>
      <c r="BY354" s="41"/>
      <c r="BZ354" s="4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c r="DA354" s="41"/>
      <c r="DB354" s="41"/>
      <c r="DC354" s="41"/>
      <c r="DD354" s="41"/>
      <c r="DE354" s="41"/>
      <c r="DF354" s="41"/>
      <c r="DG354" s="41"/>
      <c r="DH354" s="41"/>
      <c r="DI354" s="41"/>
      <c r="DJ354" s="41"/>
      <c r="DK354" s="41"/>
      <c r="DL354" s="41"/>
      <c r="DM354" s="41"/>
      <c r="DN354" s="41"/>
      <c r="DO354" s="41"/>
      <c r="DP354" s="41"/>
      <c r="DQ354" s="41"/>
      <c r="DR354" s="41"/>
      <c r="DS354" s="41"/>
      <c r="DT354" s="41"/>
      <c r="DU354" s="41"/>
      <c r="DV354" s="41"/>
      <c r="DW354" s="41"/>
      <c r="DX354" s="41"/>
      <c r="DY354" s="41"/>
      <c r="DZ354" s="41"/>
      <c r="EA354" s="41"/>
      <c r="EB354" s="41"/>
      <c r="EC354" s="41"/>
      <c r="ED354" s="41"/>
      <c r="EE354" s="41"/>
      <c r="EF354" s="41"/>
      <c r="EG354" s="41"/>
      <c r="EH354" s="41"/>
      <c r="EI354" s="41"/>
      <c r="EJ354" s="41"/>
      <c r="EK354" s="41"/>
      <c r="EL354" s="41"/>
      <c r="EM354" s="41"/>
      <c r="EN354" s="41"/>
      <c r="EO354" s="41"/>
      <c r="EP354" s="41"/>
      <c r="EQ354" s="41"/>
      <c r="ER354" s="41"/>
      <c r="ES354" s="41"/>
      <c r="ET354" s="41"/>
      <c r="EU354" s="41"/>
      <c r="EV354" s="41"/>
      <c r="EW354" s="41"/>
      <c r="EX354" s="41"/>
      <c r="EY354" s="41"/>
      <c r="EZ354" s="41"/>
      <c r="FA354" s="41"/>
      <c r="FB354" s="41"/>
      <c r="FC354" s="41"/>
      <c r="FD354" s="41"/>
      <c r="FE354" s="41"/>
      <c r="FF354" s="41"/>
      <c r="FG354" s="41"/>
      <c r="FH354" s="41"/>
      <c r="FI354" s="41"/>
      <c r="FJ354" s="41"/>
      <c r="FK354" s="41"/>
      <c r="FL354" s="41"/>
      <c r="FM354" s="41"/>
      <c r="FN354" s="41"/>
      <c r="FO354" s="41"/>
      <c r="FP354" s="41"/>
      <c r="FQ354" s="41"/>
      <c r="FR354" s="41"/>
      <c r="FS354" s="41"/>
      <c r="FT354" s="41"/>
      <c r="FU354" s="41"/>
      <c r="FV354" s="41"/>
      <c r="FW354" s="41"/>
      <c r="FX354" s="41"/>
      <c r="FY354" s="41"/>
      <c r="FZ354" s="41"/>
      <c r="GA354" s="41"/>
      <c r="GB354" s="41"/>
      <c r="GC354" s="41"/>
      <c r="GD354" s="41"/>
      <c r="GE354" s="41"/>
      <c r="GF354" s="41"/>
      <c r="GG354" s="41"/>
      <c r="GH354" s="41"/>
      <c r="GI354" s="41"/>
      <c r="GJ354" s="41"/>
      <c r="GK354" s="41"/>
      <c r="GL354" s="41"/>
      <c r="GM354" s="41"/>
      <c r="GN354" s="41"/>
      <c r="GO354" s="41"/>
      <c r="GP354" s="41"/>
      <c r="GQ354" s="41"/>
      <c r="GR354" s="41"/>
      <c r="GS354" s="41"/>
      <c r="GT354" s="41"/>
      <c r="GU354" s="41"/>
      <c r="GV354" s="41"/>
      <c r="GW354" s="41"/>
      <c r="GX354" s="41"/>
      <c r="GY354" s="41"/>
      <c r="GZ354" s="41"/>
      <c r="HA354" s="41"/>
      <c r="HB354" s="41"/>
      <c r="HC354" s="41"/>
      <c r="HD354" s="41"/>
      <c r="HE354" s="41"/>
      <c r="HF354" s="41"/>
      <c r="HG354" s="41"/>
      <c r="HH354" s="41"/>
      <c r="HI354" s="41"/>
      <c r="HJ354" s="41"/>
      <c r="HK354" s="41"/>
      <c r="HL354" s="41"/>
      <c r="HM354" s="41"/>
      <c r="HN354" s="41"/>
      <c r="HO354" s="41"/>
      <c r="HP354" s="41"/>
      <c r="HQ354" s="41"/>
      <c r="HR354" s="41"/>
      <c r="HS354" s="41"/>
      <c r="HT354" s="41"/>
      <c r="HU354" s="41"/>
      <c r="HV354" s="41"/>
      <c r="HW354" s="41"/>
      <c r="HX354" s="41"/>
      <c r="HY354" s="41"/>
      <c r="HZ354" s="41"/>
      <c r="IA354" s="41"/>
      <c r="IB354" s="41"/>
      <c r="IC354" s="41"/>
      <c r="ID354" s="41"/>
      <c r="IE354" s="41"/>
      <c r="IF354" s="41"/>
      <c r="IG354" s="41"/>
      <c r="IH354" s="41"/>
      <c r="II354" s="41"/>
      <c r="IJ354" s="41"/>
      <c r="IK354" s="41"/>
      <c r="IL354" s="41"/>
      <c r="IM354" s="41"/>
      <c r="IN354" s="41"/>
      <c r="IO354" s="41"/>
      <c r="IP354" s="41"/>
      <c r="IQ354" s="41"/>
      <c r="IR354" s="41"/>
      <c r="IS354" s="41"/>
      <c r="IT354" s="41"/>
      <c r="IU354" s="41"/>
      <c r="IV354" s="41"/>
      <c r="IW354" s="41"/>
      <c r="IX354" s="41"/>
      <c r="IY354" s="41"/>
      <c r="IZ354" s="41"/>
      <c r="JA354" s="41"/>
      <c r="JB354" s="41"/>
      <c r="JC354" s="41"/>
      <c r="JD354" s="41"/>
      <c r="JE354" s="41"/>
      <c r="JF354" s="41"/>
      <c r="JG354" s="41"/>
      <c r="JH354" s="41"/>
      <c r="JI354" s="41"/>
      <c r="JJ354" s="41"/>
      <c r="JK354" s="41"/>
      <c r="JL354" s="41"/>
      <c r="JM354" s="41"/>
      <c r="JN354" s="41"/>
      <c r="JO354" s="41"/>
      <c r="JP354" s="41"/>
      <c r="JQ354" s="41"/>
      <c r="JR354" s="41"/>
      <c r="JS354" s="41"/>
      <c r="JT354" s="41"/>
      <c r="JU354" s="41"/>
    </row>
    <row r="355" spans="20:281" x14ac:dyDescent="0.25">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c r="CP355" s="41"/>
      <c r="CQ355" s="41"/>
      <c r="CR355" s="41"/>
      <c r="CS355" s="41"/>
      <c r="CT355" s="41"/>
      <c r="CU355" s="41"/>
      <c r="CV355" s="41"/>
      <c r="CW355" s="41"/>
      <c r="CX355" s="41"/>
      <c r="CY355" s="41"/>
      <c r="CZ355" s="41"/>
      <c r="DA355" s="41"/>
      <c r="DB355" s="41"/>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41"/>
      <c r="DZ355" s="41"/>
      <c r="EA355" s="41"/>
      <c r="EB355" s="41"/>
      <c r="EC355" s="41"/>
      <c r="ED355" s="41"/>
      <c r="EE355" s="41"/>
      <c r="EF355" s="41"/>
      <c r="EG355" s="41"/>
      <c r="EH355" s="41"/>
      <c r="EI355" s="41"/>
      <c r="EJ355" s="41"/>
      <c r="EK355" s="41"/>
      <c r="EL355" s="41"/>
      <c r="EM355" s="41"/>
      <c r="EN355" s="41"/>
      <c r="EO355" s="41"/>
      <c r="EP355" s="41"/>
      <c r="EQ355" s="41"/>
      <c r="ER355" s="41"/>
      <c r="ES355" s="41"/>
      <c r="ET355" s="41"/>
      <c r="EU355" s="41"/>
      <c r="EV355" s="41"/>
      <c r="EW355" s="41"/>
      <c r="EX355" s="41"/>
      <c r="EY355" s="41"/>
      <c r="EZ355" s="41"/>
      <c r="FA355" s="41"/>
      <c r="FB355" s="41"/>
      <c r="FC355" s="41"/>
      <c r="FD355" s="41"/>
      <c r="FE355" s="41"/>
      <c r="FF355" s="41"/>
      <c r="FG355" s="41"/>
      <c r="FH355" s="41"/>
      <c r="FI355" s="41"/>
      <c r="FJ355" s="41"/>
      <c r="FK355" s="41"/>
      <c r="FL355" s="41"/>
      <c r="FM355" s="41"/>
      <c r="FN355" s="41"/>
      <c r="FO355" s="41"/>
      <c r="FP355" s="41"/>
      <c r="FQ355" s="41"/>
      <c r="FR355" s="41"/>
      <c r="FS355" s="41"/>
      <c r="FT355" s="41"/>
      <c r="FU355" s="41"/>
      <c r="FV355" s="41"/>
      <c r="FW355" s="41"/>
      <c r="FX355" s="41"/>
      <c r="FY355" s="41"/>
      <c r="FZ355" s="41"/>
      <c r="GA355" s="41"/>
      <c r="GB355" s="41"/>
      <c r="GC355" s="41"/>
      <c r="GD355" s="41"/>
      <c r="GE355" s="41"/>
      <c r="GF355" s="41"/>
      <c r="GG355" s="41"/>
      <c r="GH355" s="41"/>
      <c r="GI355" s="41"/>
      <c r="GJ355" s="41"/>
      <c r="GK355" s="41"/>
      <c r="GL355" s="41"/>
      <c r="GM355" s="41"/>
      <c r="GN355" s="41"/>
      <c r="GO355" s="41"/>
      <c r="GP355" s="41"/>
      <c r="GQ355" s="41"/>
      <c r="GR355" s="41"/>
      <c r="GS355" s="41"/>
      <c r="GT355" s="41"/>
      <c r="GU355" s="41"/>
      <c r="GV355" s="41"/>
      <c r="GW355" s="41"/>
      <c r="GX355" s="41"/>
      <c r="GY355" s="41"/>
      <c r="GZ355" s="41"/>
      <c r="HA355" s="41"/>
      <c r="HB355" s="41"/>
      <c r="HC355" s="41"/>
      <c r="HD355" s="41"/>
      <c r="HE355" s="41"/>
      <c r="HF355" s="41"/>
      <c r="HG355" s="41"/>
      <c r="HH355" s="41"/>
      <c r="HI355" s="41"/>
      <c r="HJ355" s="41"/>
      <c r="HK355" s="41"/>
      <c r="HL355" s="41"/>
      <c r="HM355" s="41"/>
      <c r="HN355" s="41"/>
      <c r="HO355" s="41"/>
      <c r="HP355" s="41"/>
      <c r="HQ355" s="41"/>
      <c r="HR355" s="41"/>
      <c r="HS355" s="41"/>
      <c r="HT355" s="41"/>
      <c r="HU355" s="41"/>
      <c r="HV355" s="41"/>
      <c r="HW355" s="41"/>
      <c r="HX355" s="41"/>
      <c r="HY355" s="41"/>
      <c r="HZ355" s="41"/>
      <c r="IA355" s="41"/>
      <c r="IB355" s="41"/>
      <c r="IC355" s="41"/>
      <c r="ID355" s="41"/>
      <c r="IE355" s="41"/>
      <c r="IF355" s="41"/>
      <c r="IG355" s="41"/>
      <c r="IH355" s="41"/>
      <c r="II355" s="41"/>
      <c r="IJ355" s="41"/>
      <c r="IK355" s="41"/>
      <c r="IL355" s="41"/>
      <c r="IM355" s="41"/>
      <c r="IN355" s="41"/>
      <c r="IO355" s="41"/>
      <c r="IP355" s="41"/>
      <c r="IQ355" s="41"/>
      <c r="IR355" s="41"/>
      <c r="IS355" s="41"/>
      <c r="IT355" s="41"/>
      <c r="IU355" s="41"/>
      <c r="IV355" s="41"/>
      <c r="IW355" s="41"/>
      <c r="IX355" s="41"/>
      <c r="IY355" s="41"/>
      <c r="IZ355" s="41"/>
      <c r="JA355" s="41"/>
      <c r="JB355" s="41"/>
      <c r="JC355" s="41"/>
      <c r="JD355" s="41"/>
      <c r="JE355" s="41"/>
      <c r="JF355" s="41"/>
      <c r="JG355" s="41"/>
      <c r="JH355" s="41"/>
      <c r="JI355" s="41"/>
      <c r="JJ355" s="41"/>
      <c r="JK355" s="41"/>
      <c r="JL355" s="41"/>
      <c r="JM355" s="41"/>
      <c r="JN355" s="41"/>
      <c r="JO355" s="41"/>
      <c r="JP355" s="41"/>
      <c r="JQ355" s="41"/>
      <c r="JR355" s="41"/>
      <c r="JS355" s="41"/>
      <c r="JT355" s="41"/>
      <c r="JU355" s="41"/>
    </row>
    <row r="356" spans="20:281" x14ac:dyDescent="0.25">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41"/>
      <c r="BU356" s="41"/>
      <c r="BV356" s="41"/>
      <c r="BW356" s="41"/>
      <c r="BX356" s="41"/>
      <c r="BY356" s="41"/>
      <c r="BZ356" s="41"/>
      <c r="CA356" s="41"/>
      <c r="CB356" s="41"/>
      <c r="CC356" s="41"/>
      <c r="CD356" s="41"/>
      <c r="CE356" s="41"/>
      <c r="CF356" s="41"/>
      <c r="CG356" s="41"/>
      <c r="CH356" s="41"/>
      <c r="CI356" s="41"/>
      <c r="CJ356" s="41"/>
      <c r="CK356" s="41"/>
      <c r="CL356" s="41"/>
      <c r="CM356" s="41"/>
      <c r="CN356" s="41"/>
      <c r="CO356" s="41"/>
      <c r="CP356" s="41"/>
      <c r="CQ356" s="41"/>
      <c r="CR356" s="41"/>
      <c r="CS356" s="41"/>
      <c r="CT356" s="41"/>
      <c r="CU356" s="41"/>
      <c r="CV356" s="41"/>
      <c r="CW356" s="41"/>
      <c r="CX356" s="41"/>
      <c r="CY356" s="41"/>
      <c r="CZ356" s="41"/>
      <c r="DA356" s="41"/>
      <c r="DB356" s="41"/>
      <c r="DC356" s="41"/>
      <c r="DD356" s="41"/>
      <c r="DE356" s="41"/>
      <c r="DF356" s="41"/>
      <c r="DG356" s="41"/>
      <c r="DH356" s="41"/>
      <c r="DI356" s="41"/>
      <c r="DJ356" s="41"/>
      <c r="DK356" s="41"/>
      <c r="DL356" s="41"/>
      <c r="DM356" s="41"/>
      <c r="DN356" s="41"/>
      <c r="DO356" s="41"/>
      <c r="DP356" s="41"/>
      <c r="DQ356" s="41"/>
      <c r="DR356" s="41"/>
      <c r="DS356" s="41"/>
      <c r="DT356" s="41"/>
      <c r="DU356" s="41"/>
      <c r="DV356" s="41"/>
      <c r="DW356" s="41"/>
      <c r="DX356" s="41"/>
      <c r="DY356" s="41"/>
      <c r="DZ356" s="41"/>
      <c r="EA356" s="41"/>
      <c r="EB356" s="41"/>
      <c r="EC356" s="41"/>
      <c r="ED356" s="41"/>
      <c r="EE356" s="41"/>
      <c r="EF356" s="41"/>
      <c r="EG356" s="41"/>
      <c r="EH356" s="41"/>
      <c r="EI356" s="41"/>
      <c r="EJ356" s="41"/>
      <c r="EK356" s="41"/>
      <c r="EL356" s="41"/>
      <c r="EM356" s="41"/>
      <c r="EN356" s="41"/>
      <c r="EO356" s="41"/>
      <c r="EP356" s="41"/>
      <c r="EQ356" s="41"/>
      <c r="ER356" s="41"/>
      <c r="ES356" s="41"/>
      <c r="ET356" s="41"/>
      <c r="EU356" s="41"/>
      <c r="EV356" s="41"/>
      <c r="EW356" s="41"/>
      <c r="EX356" s="41"/>
      <c r="EY356" s="41"/>
      <c r="EZ356" s="41"/>
      <c r="FA356" s="41"/>
      <c r="FB356" s="41"/>
      <c r="FC356" s="41"/>
      <c r="FD356" s="41"/>
      <c r="FE356" s="41"/>
      <c r="FF356" s="41"/>
      <c r="FG356" s="41"/>
      <c r="FH356" s="41"/>
      <c r="FI356" s="41"/>
      <c r="FJ356" s="41"/>
      <c r="FK356" s="41"/>
      <c r="FL356" s="41"/>
      <c r="FM356" s="41"/>
      <c r="FN356" s="41"/>
      <c r="FO356" s="41"/>
      <c r="FP356" s="41"/>
      <c r="FQ356" s="41"/>
      <c r="FR356" s="41"/>
      <c r="FS356" s="41"/>
      <c r="FT356" s="41"/>
      <c r="FU356" s="41"/>
      <c r="FV356" s="41"/>
      <c r="FW356" s="41"/>
      <c r="FX356" s="41"/>
      <c r="FY356" s="41"/>
      <c r="FZ356" s="41"/>
      <c r="GA356" s="41"/>
      <c r="GB356" s="41"/>
      <c r="GC356" s="41"/>
      <c r="GD356" s="41"/>
      <c r="GE356" s="41"/>
      <c r="GF356" s="41"/>
      <c r="GG356" s="41"/>
      <c r="GH356" s="41"/>
      <c r="GI356" s="41"/>
      <c r="GJ356" s="41"/>
      <c r="GK356" s="41"/>
      <c r="GL356" s="41"/>
      <c r="GM356" s="41"/>
      <c r="GN356" s="41"/>
      <c r="GO356" s="41"/>
      <c r="GP356" s="41"/>
      <c r="GQ356" s="41"/>
      <c r="GR356" s="41"/>
      <c r="GS356" s="41"/>
      <c r="GT356" s="41"/>
      <c r="GU356" s="41"/>
      <c r="GV356" s="41"/>
      <c r="GW356" s="41"/>
      <c r="GX356" s="41"/>
      <c r="GY356" s="41"/>
      <c r="GZ356" s="41"/>
      <c r="HA356" s="41"/>
      <c r="HB356" s="41"/>
      <c r="HC356" s="41"/>
      <c r="HD356" s="41"/>
      <c r="HE356" s="41"/>
      <c r="HF356" s="41"/>
      <c r="HG356" s="41"/>
      <c r="HH356" s="41"/>
      <c r="HI356" s="41"/>
      <c r="HJ356" s="41"/>
      <c r="HK356" s="41"/>
      <c r="HL356" s="41"/>
      <c r="HM356" s="41"/>
      <c r="HN356" s="41"/>
      <c r="HO356" s="41"/>
      <c r="HP356" s="41"/>
      <c r="HQ356" s="41"/>
      <c r="HR356" s="41"/>
      <c r="HS356" s="41"/>
      <c r="HT356" s="41"/>
      <c r="HU356" s="41"/>
      <c r="HV356" s="41"/>
      <c r="HW356" s="41"/>
      <c r="HX356" s="41"/>
      <c r="HY356" s="41"/>
      <c r="HZ356" s="41"/>
      <c r="IA356" s="41"/>
      <c r="IB356" s="41"/>
      <c r="IC356" s="41"/>
      <c r="ID356" s="41"/>
      <c r="IE356" s="41"/>
      <c r="IF356" s="41"/>
      <c r="IG356" s="41"/>
      <c r="IH356" s="41"/>
      <c r="II356" s="41"/>
      <c r="IJ356" s="41"/>
      <c r="IK356" s="41"/>
      <c r="IL356" s="41"/>
      <c r="IM356" s="41"/>
      <c r="IN356" s="41"/>
      <c r="IO356" s="41"/>
      <c r="IP356" s="41"/>
      <c r="IQ356" s="41"/>
      <c r="IR356" s="41"/>
      <c r="IS356" s="41"/>
      <c r="IT356" s="41"/>
      <c r="IU356" s="41"/>
      <c r="IV356" s="41"/>
      <c r="IW356" s="41"/>
      <c r="IX356" s="41"/>
      <c r="IY356" s="41"/>
      <c r="IZ356" s="41"/>
      <c r="JA356" s="41"/>
      <c r="JB356" s="41"/>
      <c r="JC356" s="41"/>
      <c r="JD356" s="41"/>
      <c r="JE356" s="41"/>
      <c r="JF356" s="41"/>
      <c r="JG356" s="41"/>
      <c r="JH356" s="41"/>
      <c r="JI356" s="41"/>
      <c r="JJ356" s="41"/>
      <c r="JK356" s="41"/>
      <c r="JL356" s="41"/>
      <c r="JM356" s="41"/>
      <c r="JN356" s="41"/>
      <c r="JO356" s="41"/>
      <c r="JP356" s="41"/>
      <c r="JQ356" s="41"/>
      <c r="JR356" s="41"/>
      <c r="JS356" s="41"/>
      <c r="JT356" s="41"/>
      <c r="JU356" s="41"/>
    </row>
    <row r="357" spans="20:281" x14ac:dyDescent="0.25">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41"/>
      <c r="BS357" s="41"/>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c r="CP357" s="41"/>
      <c r="CQ357" s="41"/>
      <c r="CR357" s="41"/>
      <c r="CS357" s="41"/>
      <c r="CT357" s="41"/>
      <c r="CU357" s="41"/>
      <c r="CV357" s="41"/>
      <c r="CW357" s="41"/>
      <c r="CX357" s="41"/>
      <c r="CY357" s="41"/>
      <c r="CZ357" s="41"/>
      <c r="DA357" s="41"/>
      <c r="DB357" s="41"/>
      <c r="DC357" s="41"/>
      <c r="DD357" s="41"/>
      <c r="DE357" s="41"/>
      <c r="DF357" s="41"/>
      <c r="DG357" s="41"/>
      <c r="DH357" s="41"/>
      <c r="DI357" s="41"/>
      <c r="DJ357" s="41"/>
      <c r="DK357" s="41"/>
      <c r="DL357" s="41"/>
      <c r="DM357" s="41"/>
      <c r="DN357" s="41"/>
      <c r="DO357" s="41"/>
      <c r="DP357" s="41"/>
      <c r="DQ357" s="41"/>
      <c r="DR357" s="41"/>
      <c r="DS357" s="41"/>
      <c r="DT357" s="41"/>
      <c r="DU357" s="41"/>
      <c r="DV357" s="41"/>
      <c r="DW357" s="41"/>
      <c r="DX357" s="41"/>
      <c r="DY357" s="41"/>
      <c r="DZ357" s="41"/>
      <c r="EA357" s="41"/>
      <c r="EB357" s="41"/>
      <c r="EC357" s="41"/>
      <c r="ED357" s="41"/>
      <c r="EE357" s="41"/>
      <c r="EF357" s="41"/>
      <c r="EG357" s="41"/>
      <c r="EH357" s="41"/>
      <c r="EI357" s="41"/>
      <c r="EJ357" s="41"/>
      <c r="EK357" s="41"/>
      <c r="EL357" s="41"/>
      <c r="EM357" s="41"/>
      <c r="EN357" s="41"/>
      <c r="EO357" s="41"/>
      <c r="EP357" s="41"/>
      <c r="EQ357" s="41"/>
      <c r="ER357" s="41"/>
      <c r="ES357" s="41"/>
      <c r="ET357" s="41"/>
      <c r="EU357" s="41"/>
      <c r="EV357" s="41"/>
      <c r="EW357" s="41"/>
      <c r="EX357" s="41"/>
      <c r="EY357" s="41"/>
      <c r="EZ357" s="41"/>
      <c r="FA357" s="41"/>
      <c r="FB357" s="41"/>
      <c r="FC357" s="41"/>
      <c r="FD357" s="41"/>
      <c r="FE357" s="41"/>
      <c r="FF357" s="41"/>
      <c r="FG357" s="41"/>
      <c r="FH357" s="41"/>
      <c r="FI357" s="41"/>
      <c r="FJ357" s="41"/>
      <c r="FK357" s="41"/>
      <c r="FL357" s="41"/>
      <c r="FM357" s="41"/>
      <c r="FN357" s="41"/>
      <c r="FO357" s="41"/>
      <c r="FP357" s="41"/>
      <c r="FQ357" s="41"/>
      <c r="FR357" s="41"/>
      <c r="FS357" s="41"/>
      <c r="FT357" s="41"/>
      <c r="FU357" s="41"/>
      <c r="FV357" s="41"/>
      <c r="FW357" s="41"/>
      <c r="FX357" s="41"/>
      <c r="FY357" s="41"/>
      <c r="FZ357" s="41"/>
      <c r="GA357" s="41"/>
      <c r="GB357" s="41"/>
      <c r="GC357" s="41"/>
      <c r="GD357" s="41"/>
      <c r="GE357" s="41"/>
      <c r="GF357" s="41"/>
      <c r="GG357" s="41"/>
      <c r="GH357" s="41"/>
      <c r="GI357" s="41"/>
      <c r="GJ357" s="41"/>
      <c r="GK357" s="41"/>
      <c r="GL357" s="41"/>
      <c r="GM357" s="41"/>
      <c r="GN357" s="41"/>
      <c r="GO357" s="41"/>
      <c r="GP357" s="41"/>
      <c r="GQ357" s="41"/>
      <c r="GR357" s="41"/>
      <c r="GS357" s="41"/>
      <c r="GT357" s="41"/>
      <c r="GU357" s="41"/>
      <c r="GV357" s="41"/>
      <c r="GW357" s="41"/>
      <c r="GX357" s="41"/>
      <c r="GY357" s="41"/>
      <c r="GZ357" s="41"/>
      <c r="HA357" s="41"/>
      <c r="HB357" s="41"/>
      <c r="HC357" s="41"/>
      <c r="HD357" s="41"/>
      <c r="HE357" s="41"/>
      <c r="HF357" s="41"/>
      <c r="HG357" s="41"/>
      <c r="HH357" s="41"/>
      <c r="HI357" s="41"/>
      <c r="HJ357" s="41"/>
      <c r="HK357" s="41"/>
      <c r="HL357" s="41"/>
      <c r="HM357" s="41"/>
      <c r="HN357" s="41"/>
      <c r="HO357" s="41"/>
      <c r="HP357" s="41"/>
      <c r="HQ357" s="41"/>
      <c r="HR357" s="41"/>
      <c r="HS357" s="41"/>
      <c r="HT357" s="41"/>
      <c r="HU357" s="41"/>
      <c r="HV357" s="41"/>
      <c r="HW357" s="41"/>
      <c r="HX357" s="41"/>
      <c r="HY357" s="41"/>
      <c r="HZ357" s="41"/>
      <c r="IA357" s="41"/>
      <c r="IB357" s="41"/>
      <c r="IC357" s="41"/>
      <c r="ID357" s="41"/>
      <c r="IE357" s="41"/>
      <c r="IF357" s="41"/>
      <c r="IG357" s="41"/>
      <c r="IH357" s="41"/>
      <c r="II357" s="41"/>
      <c r="IJ357" s="41"/>
      <c r="IK357" s="41"/>
      <c r="IL357" s="41"/>
      <c r="IM357" s="41"/>
      <c r="IN357" s="41"/>
      <c r="IO357" s="41"/>
      <c r="IP357" s="41"/>
      <c r="IQ357" s="41"/>
      <c r="IR357" s="41"/>
      <c r="IS357" s="41"/>
      <c r="IT357" s="41"/>
      <c r="IU357" s="41"/>
      <c r="IV357" s="41"/>
      <c r="IW357" s="41"/>
      <c r="IX357" s="41"/>
      <c r="IY357" s="41"/>
      <c r="IZ357" s="41"/>
      <c r="JA357" s="41"/>
      <c r="JB357" s="41"/>
      <c r="JC357" s="41"/>
      <c r="JD357" s="41"/>
      <c r="JE357" s="41"/>
      <c r="JF357" s="41"/>
      <c r="JG357" s="41"/>
      <c r="JH357" s="41"/>
      <c r="JI357" s="41"/>
      <c r="JJ357" s="41"/>
      <c r="JK357" s="41"/>
      <c r="JL357" s="41"/>
      <c r="JM357" s="41"/>
      <c r="JN357" s="41"/>
      <c r="JO357" s="41"/>
      <c r="JP357" s="41"/>
      <c r="JQ357" s="41"/>
      <c r="JR357" s="41"/>
      <c r="JS357" s="41"/>
      <c r="JT357" s="41"/>
      <c r="JU357" s="41"/>
    </row>
    <row r="358" spans="20:281" x14ac:dyDescent="0.25">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c r="BF358" s="41"/>
      <c r="BG358" s="41"/>
      <c r="BH358" s="41"/>
      <c r="BI358" s="41"/>
      <c r="BJ358" s="41"/>
      <c r="BK358" s="41"/>
      <c r="BL358" s="41"/>
      <c r="BM358" s="41"/>
      <c r="BN358" s="41"/>
      <c r="BO358" s="41"/>
      <c r="BP358" s="41"/>
      <c r="BQ358" s="41"/>
      <c r="BR358" s="41"/>
      <c r="BS358" s="41"/>
      <c r="BT358" s="41"/>
      <c r="BU358" s="41"/>
      <c r="BV358" s="41"/>
      <c r="BW358" s="41"/>
      <c r="BX358" s="41"/>
      <c r="BY358" s="41"/>
      <c r="BZ358" s="41"/>
      <c r="CA358" s="41"/>
      <c r="CB358" s="41"/>
      <c r="CC358" s="41"/>
      <c r="CD358" s="41"/>
      <c r="CE358" s="41"/>
      <c r="CF358" s="41"/>
      <c r="CG358" s="41"/>
      <c r="CH358" s="41"/>
      <c r="CI358" s="41"/>
      <c r="CJ358" s="41"/>
      <c r="CK358" s="41"/>
      <c r="CL358" s="41"/>
      <c r="CM358" s="41"/>
      <c r="CN358" s="41"/>
      <c r="CO358" s="41"/>
      <c r="CP358" s="41"/>
      <c r="CQ358" s="41"/>
      <c r="CR358" s="41"/>
      <c r="CS358" s="41"/>
      <c r="CT358" s="41"/>
      <c r="CU358" s="41"/>
      <c r="CV358" s="41"/>
      <c r="CW358" s="41"/>
      <c r="CX358" s="41"/>
      <c r="CY358" s="41"/>
      <c r="CZ358" s="41"/>
      <c r="DA358" s="41"/>
      <c r="DB358" s="41"/>
      <c r="DC358" s="41"/>
      <c r="DD358" s="41"/>
      <c r="DE358" s="41"/>
      <c r="DF358" s="41"/>
      <c r="DG358" s="41"/>
      <c r="DH358" s="41"/>
      <c r="DI358" s="41"/>
      <c r="DJ358" s="41"/>
      <c r="DK358" s="41"/>
      <c r="DL358" s="41"/>
      <c r="DM358" s="41"/>
      <c r="DN358" s="41"/>
      <c r="DO358" s="41"/>
      <c r="DP358" s="41"/>
      <c r="DQ358" s="41"/>
      <c r="DR358" s="41"/>
      <c r="DS358" s="41"/>
      <c r="DT358" s="41"/>
      <c r="DU358" s="41"/>
      <c r="DV358" s="41"/>
      <c r="DW358" s="41"/>
      <c r="DX358" s="41"/>
      <c r="DY358" s="41"/>
      <c r="DZ358" s="41"/>
      <c r="EA358" s="41"/>
      <c r="EB358" s="41"/>
      <c r="EC358" s="41"/>
      <c r="ED358" s="41"/>
      <c r="EE358" s="41"/>
      <c r="EF358" s="41"/>
      <c r="EG358" s="41"/>
      <c r="EH358" s="41"/>
      <c r="EI358" s="41"/>
      <c r="EJ358" s="41"/>
      <c r="EK358" s="41"/>
      <c r="EL358" s="41"/>
      <c r="EM358" s="41"/>
      <c r="EN358" s="41"/>
      <c r="EO358" s="41"/>
      <c r="EP358" s="41"/>
      <c r="EQ358" s="41"/>
      <c r="ER358" s="41"/>
      <c r="ES358" s="41"/>
      <c r="ET358" s="41"/>
      <c r="EU358" s="41"/>
      <c r="EV358" s="41"/>
      <c r="EW358" s="41"/>
      <c r="EX358" s="41"/>
      <c r="EY358" s="41"/>
      <c r="EZ358" s="41"/>
      <c r="FA358" s="41"/>
      <c r="FB358" s="41"/>
      <c r="FC358" s="41"/>
      <c r="FD358" s="41"/>
      <c r="FE358" s="41"/>
      <c r="FF358" s="41"/>
      <c r="FG358" s="41"/>
      <c r="FH358" s="41"/>
      <c r="FI358" s="41"/>
      <c r="FJ358" s="41"/>
      <c r="FK358" s="41"/>
      <c r="FL358" s="41"/>
      <c r="FM358" s="41"/>
      <c r="FN358" s="41"/>
      <c r="FO358" s="41"/>
      <c r="FP358" s="41"/>
      <c r="FQ358" s="41"/>
      <c r="FR358" s="41"/>
      <c r="FS358" s="41"/>
      <c r="FT358" s="41"/>
      <c r="FU358" s="41"/>
      <c r="FV358" s="41"/>
      <c r="FW358" s="41"/>
      <c r="FX358" s="41"/>
      <c r="FY358" s="41"/>
      <c r="FZ358" s="41"/>
      <c r="GA358" s="41"/>
      <c r="GB358" s="41"/>
      <c r="GC358" s="41"/>
      <c r="GD358" s="41"/>
      <c r="GE358" s="41"/>
      <c r="GF358" s="41"/>
      <c r="GG358" s="41"/>
      <c r="GH358" s="41"/>
      <c r="GI358" s="41"/>
      <c r="GJ358" s="41"/>
      <c r="GK358" s="41"/>
      <c r="GL358" s="41"/>
      <c r="GM358" s="41"/>
      <c r="GN358" s="41"/>
      <c r="GO358" s="41"/>
      <c r="GP358" s="41"/>
      <c r="GQ358" s="41"/>
      <c r="GR358" s="41"/>
      <c r="GS358" s="41"/>
      <c r="GT358" s="41"/>
      <c r="GU358" s="41"/>
      <c r="GV358" s="41"/>
      <c r="GW358" s="41"/>
      <c r="GX358" s="41"/>
      <c r="GY358" s="41"/>
      <c r="GZ358" s="41"/>
      <c r="HA358" s="41"/>
      <c r="HB358" s="41"/>
      <c r="HC358" s="41"/>
      <c r="HD358" s="41"/>
      <c r="HE358" s="41"/>
      <c r="HF358" s="41"/>
      <c r="HG358" s="41"/>
      <c r="HH358" s="41"/>
      <c r="HI358" s="41"/>
      <c r="HJ358" s="41"/>
      <c r="HK358" s="41"/>
      <c r="HL358" s="41"/>
      <c r="HM358" s="41"/>
      <c r="HN358" s="41"/>
      <c r="HO358" s="41"/>
      <c r="HP358" s="41"/>
      <c r="HQ358" s="41"/>
      <c r="HR358" s="41"/>
      <c r="HS358" s="41"/>
      <c r="HT358" s="41"/>
      <c r="HU358" s="41"/>
      <c r="HV358" s="41"/>
      <c r="HW358" s="41"/>
      <c r="HX358" s="41"/>
      <c r="HY358" s="41"/>
      <c r="HZ358" s="41"/>
      <c r="IA358" s="41"/>
      <c r="IB358" s="41"/>
      <c r="IC358" s="41"/>
      <c r="ID358" s="41"/>
      <c r="IE358" s="41"/>
      <c r="IF358" s="41"/>
      <c r="IG358" s="41"/>
      <c r="IH358" s="41"/>
      <c r="II358" s="41"/>
      <c r="IJ358" s="41"/>
      <c r="IK358" s="41"/>
      <c r="IL358" s="41"/>
      <c r="IM358" s="41"/>
      <c r="IN358" s="41"/>
      <c r="IO358" s="41"/>
      <c r="IP358" s="41"/>
      <c r="IQ358" s="41"/>
      <c r="IR358" s="41"/>
      <c r="IS358" s="41"/>
      <c r="IT358" s="41"/>
      <c r="IU358" s="41"/>
      <c r="IV358" s="41"/>
      <c r="IW358" s="41"/>
      <c r="IX358" s="41"/>
      <c r="IY358" s="41"/>
      <c r="IZ358" s="41"/>
      <c r="JA358" s="41"/>
      <c r="JB358" s="41"/>
      <c r="JC358" s="41"/>
      <c r="JD358" s="41"/>
      <c r="JE358" s="41"/>
      <c r="JF358" s="41"/>
      <c r="JG358" s="41"/>
      <c r="JH358" s="41"/>
      <c r="JI358" s="41"/>
      <c r="JJ358" s="41"/>
      <c r="JK358" s="41"/>
      <c r="JL358" s="41"/>
      <c r="JM358" s="41"/>
      <c r="JN358" s="41"/>
      <c r="JO358" s="41"/>
      <c r="JP358" s="41"/>
      <c r="JQ358" s="41"/>
      <c r="JR358" s="41"/>
      <c r="JS358" s="41"/>
      <c r="JT358" s="41"/>
      <c r="JU358" s="41"/>
    </row>
    <row r="359" spans="20:281" x14ac:dyDescent="0.25">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c r="BE359" s="41"/>
      <c r="BF359" s="41"/>
      <c r="BG359" s="41"/>
      <c r="BH359" s="41"/>
      <c r="BI359" s="41"/>
      <c r="BJ359" s="41"/>
      <c r="BK359" s="41"/>
      <c r="BL359" s="41"/>
      <c r="BM359" s="41"/>
      <c r="BN359" s="41"/>
      <c r="BO359" s="41"/>
      <c r="BP359" s="41"/>
      <c r="BQ359" s="41"/>
      <c r="BR359" s="41"/>
      <c r="BS359" s="41"/>
      <c r="BT359" s="41"/>
      <c r="BU359" s="41"/>
      <c r="BV359" s="41"/>
      <c r="BW359" s="41"/>
      <c r="BX359" s="41"/>
      <c r="BY359" s="41"/>
      <c r="BZ359" s="41"/>
      <c r="CA359" s="41"/>
      <c r="CB359" s="41"/>
      <c r="CC359" s="41"/>
      <c r="CD359" s="41"/>
      <c r="CE359" s="41"/>
      <c r="CF359" s="41"/>
      <c r="CG359" s="41"/>
      <c r="CH359" s="41"/>
      <c r="CI359" s="41"/>
      <c r="CJ359" s="41"/>
      <c r="CK359" s="41"/>
      <c r="CL359" s="41"/>
      <c r="CM359" s="41"/>
      <c r="CN359" s="41"/>
      <c r="CO359" s="41"/>
      <c r="CP359" s="41"/>
      <c r="CQ359" s="41"/>
      <c r="CR359" s="41"/>
      <c r="CS359" s="41"/>
      <c r="CT359" s="41"/>
      <c r="CU359" s="41"/>
      <c r="CV359" s="41"/>
      <c r="CW359" s="41"/>
      <c r="CX359" s="41"/>
      <c r="CY359" s="41"/>
      <c r="CZ359" s="41"/>
      <c r="DA359" s="41"/>
      <c r="DB359" s="41"/>
      <c r="DC359" s="41"/>
      <c r="DD359" s="41"/>
      <c r="DE359" s="41"/>
      <c r="DF359" s="41"/>
      <c r="DG359" s="41"/>
      <c r="DH359" s="41"/>
      <c r="DI359" s="41"/>
      <c r="DJ359" s="41"/>
      <c r="DK359" s="41"/>
      <c r="DL359" s="41"/>
      <c r="DM359" s="41"/>
      <c r="DN359" s="41"/>
      <c r="DO359" s="41"/>
      <c r="DP359" s="41"/>
      <c r="DQ359" s="41"/>
      <c r="DR359" s="41"/>
      <c r="DS359" s="41"/>
      <c r="DT359" s="41"/>
      <c r="DU359" s="41"/>
      <c r="DV359" s="41"/>
      <c r="DW359" s="41"/>
      <c r="DX359" s="41"/>
      <c r="DY359" s="41"/>
      <c r="DZ359" s="41"/>
      <c r="EA359" s="41"/>
      <c r="EB359" s="41"/>
      <c r="EC359" s="41"/>
      <c r="ED359" s="41"/>
      <c r="EE359" s="41"/>
      <c r="EF359" s="41"/>
      <c r="EG359" s="41"/>
      <c r="EH359" s="41"/>
      <c r="EI359" s="41"/>
      <c r="EJ359" s="41"/>
      <c r="EK359" s="41"/>
      <c r="EL359" s="41"/>
      <c r="EM359" s="41"/>
      <c r="EN359" s="41"/>
      <c r="EO359" s="41"/>
      <c r="EP359" s="41"/>
      <c r="EQ359" s="41"/>
      <c r="ER359" s="41"/>
      <c r="ES359" s="41"/>
      <c r="ET359" s="41"/>
      <c r="EU359" s="41"/>
      <c r="EV359" s="41"/>
      <c r="EW359" s="41"/>
      <c r="EX359" s="41"/>
      <c r="EY359" s="41"/>
      <c r="EZ359" s="41"/>
      <c r="FA359" s="41"/>
      <c r="FB359" s="41"/>
      <c r="FC359" s="41"/>
      <c r="FD359" s="41"/>
      <c r="FE359" s="41"/>
      <c r="FF359" s="41"/>
      <c r="FG359" s="41"/>
      <c r="FH359" s="41"/>
      <c r="FI359" s="41"/>
      <c r="FJ359" s="41"/>
      <c r="FK359" s="41"/>
      <c r="FL359" s="41"/>
      <c r="FM359" s="41"/>
      <c r="FN359" s="41"/>
      <c r="FO359" s="41"/>
      <c r="FP359" s="41"/>
      <c r="FQ359" s="41"/>
      <c r="FR359" s="41"/>
      <c r="FS359" s="41"/>
      <c r="FT359" s="41"/>
      <c r="FU359" s="41"/>
      <c r="FV359" s="41"/>
      <c r="FW359" s="41"/>
      <c r="FX359" s="41"/>
      <c r="FY359" s="41"/>
      <c r="FZ359" s="41"/>
      <c r="GA359" s="41"/>
      <c r="GB359" s="41"/>
      <c r="GC359" s="41"/>
      <c r="GD359" s="41"/>
      <c r="GE359" s="41"/>
      <c r="GF359" s="41"/>
      <c r="GG359" s="41"/>
      <c r="GH359" s="41"/>
      <c r="GI359" s="41"/>
      <c r="GJ359" s="41"/>
      <c r="GK359" s="41"/>
      <c r="GL359" s="41"/>
      <c r="GM359" s="41"/>
      <c r="GN359" s="41"/>
      <c r="GO359" s="41"/>
      <c r="GP359" s="41"/>
      <c r="GQ359" s="41"/>
      <c r="GR359" s="41"/>
      <c r="GS359" s="41"/>
      <c r="GT359" s="41"/>
      <c r="GU359" s="41"/>
      <c r="GV359" s="41"/>
      <c r="GW359" s="41"/>
      <c r="GX359" s="41"/>
      <c r="GY359" s="41"/>
      <c r="GZ359" s="41"/>
      <c r="HA359" s="41"/>
      <c r="HB359" s="41"/>
      <c r="HC359" s="41"/>
      <c r="HD359" s="41"/>
      <c r="HE359" s="41"/>
      <c r="HF359" s="41"/>
      <c r="HG359" s="41"/>
      <c r="HH359" s="41"/>
      <c r="HI359" s="41"/>
      <c r="HJ359" s="41"/>
      <c r="HK359" s="41"/>
      <c r="HL359" s="41"/>
      <c r="HM359" s="41"/>
      <c r="HN359" s="41"/>
      <c r="HO359" s="41"/>
      <c r="HP359" s="41"/>
      <c r="HQ359" s="41"/>
      <c r="HR359" s="41"/>
      <c r="HS359" s="41"/>
      <c r="HT359" s="41"/>
      <c r="HU359" s="41"/>
      <c r="HV359" s="41"/>
      <c r="HW359" s="41"/>
      <c r="HX359" s="41"/>
      <c r="HY359" s="41"/>
      <c r="HZ359" s="41"/>
      <c r="IA359" s="41"/>
      <c r="IB359" s="41"/>
      <c r="IC359" s="41"/>
      <c r="ID359" s="41"/>
      <c r="IE359" s="41"/>
      <c r="IF359" s="41"/>
      <c r="IG359" s="41"/>
      <c r="IH359" s="41"/>
      <c r="II359" s="41"/>
      <c r="IJ359" s="41"/>
      <c r="IK359" s="41"/>
      <c r="IL359" s="41"/>
      <c r="IM359" s="41"/>
      <c r="IN359" s="41"/>
      <c r="IO359" s="41"/>
      <c r="IP359" s="41"/>
      <c r="IQ359" s="41"/>
      <c r="IR359" s="41"/>
      <c r="IS359" s="41"/>
      <c r="IT359" s="41"/>
      <c r="IU359" s="41"/>
      <c r="IV359" s="41"/>
      <c r="IW359" s="41"/>
      <c r="IX359" s="41"/>
      <c r="IY359" s="41"/>
      <c r="IZ359" s="41"/>
      <c r="JA359" s="41"/>
      <c r="JB359" s="41"/>
      <c r="JC359" s="41"/>
      <c r="JD359" s="41"/>
      <c r="JE359" s="41"/>
      <c r="JF359" s="41"/>
      <c r="JG359" s="41"/>
      <c r="JH359" s="41"/>
      <c r="JI359" s="41"/>
      <c r="JJ359" s="41"/>
      <c r="JK359" s="41"/>
      <c r="JL359" s="41"/>
      <c r="JM359" s="41"/>
      <c r="JN359" s="41"/>
      <c r="JO359" s="41"/>
      <c r="JP359" s="41"/>
      <c r="JQ359" s="41"/>
      <c r="JR359" s="41"/>
      <c r="JS359" s="41"/>
      <c r="JT359" s="41"/>
      <c r="JU359" s="41"/>
    </row>
    <row r="360" spans="20:281" x14ac:dyDescent="0.25">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c r="BI360" s="41"/>
      <c r="BJ360" s="41"/>
      <c r="BK360" s="41"/>
      <c r="BL360" s="41"/>
      <c r="BM360" s="41"/>
      <c r="BN360" s="41"/>
      <c r="BO360" s="41"/>
      <c r="BP360" s="41"/>
      <c r="BQ360" s="41"/>
      <c r="BR360" s="41"/>
      <c r="BS360" s="41"/>
      <c r="BT360" s="41"/>
      <c r="BU360" s="41"/>
      <c r="BV360" s="41"/>
      <c r="BW360" s="41"/>
      <c r="BX360" s="41"/>
      <c r="BY360" s="41"/>
      <c r="BZ360" s="41"/>
      <c r="CA360" s="41"/>
      <c r="CB360" s="41"/>
      <c r="CC360" s="41"/>
      <c r="CD360" s="41"/>
      <c r="CE360" s="41"/>
      <c r="CF360" s="41"/>
      <c r="CG360" s="41"/>
      <c r="CH360" s="41"/>
      <c r="CI360" s="41"/>
      <c r="CJ360" s="41"/>
      <c r="CK360" s="41"/>
      <c r="CL360" s="41"/>
      <c r="CM360" s="41"/>
      <c r="CN360" s="41"/>
      <c r="CO360" s="41"/>
      <c r="CP360" s="41"/>
      <c r="CQ360" s="41"/>
      <c r="CR360" s="41"/>
      <c r="CS360" s="41"/>
      <c r="CT360" s="41"/>
      <c r="CU360" s="41"/>
      <c r="CV360" s="41"/>
      <c r="CW360" s="41"/>
      <c r="CX360" s="41"/>
      <c r="CY360" s="41"/>
      <c r="CZ360" s="41"/>
      <c r="DA360" s="41"/>
      <c r="DB360" s="41"/>
      <c r="DC360" s="41"/>
      <c r="DD360" s="41"/>
      <c r="DE360" s="41"/>
      <c r="DF360" s="41"/>
      <c r="DG360" s="41"/>
      <c r="DH360" s="41"/>
      <c r="DI360" s="41"/>
      <c r="DJ360" s="41"/>
      <c r="DK360" s="41"/>
      <c r="DL360" s="41"/>
      <c r="DM360" s="41"/>
      <c r="DN360" s="41"/>
      <c r="DO360" s="41"/>
      <c r="DP360" s="41"/>
      <c r="DQ360" s="41"/>
      <c r="DR360" s="41"/>
      <c r="DS360" s="41"/>
      <c r="DT360" s="41"/>
      <c r="DU360" s="41"/>
      <c r="DV360" s="41"/>
      <c r="DW360" s="41"/>
      <c r="DX360" s="41"/>
      <c r="DY360" s="41"/>
      <c r="DZ360" s="41"/>
      <c r="EA360" s="41"/>
      <c r="EB360" s="41"/>
      <c r="EC360" s="41"/>
      <c r="ED360" s="41"/>
      <c r="EE360" s="41"/>
      <c r="EF360" s="41"/>
      <c r="EG360" s="41"/>
      <c r="EH360" s="41"/>
      <c r="EI360" s="41"/>
      <c r="EJ360" s="41"/>
      <c r="EK360" s="41"/>
      <c r="EL360" s="41"/>
      <c r="EM360" s="41"/>
      <c r="EN360" s="41"/>
      <c r="EO360" s="41"/>
      <c r="EP360" s="41"/>
      <c r="EQ360" s="41"/>
      <c r="ER360" s="41"/>
      <c r="ES360" s="41"/>
      <c r="ET360" s="41"/>
      <c r="EU360" s="41"/>
      <c r="EV360" s="41"/>
      <c r="EW360" s="41"/>
      <c r="EX360" s="41"/>
      <c r="EY360" s="41"/>
      <c r="EZ360" s="41"/>
      <c r="FA360" s="41"/>
      <c r="FB360" s="41"/>
      <c r="FC360" s="41"/>
      <c r="FD360" s="41"/>
      <c r="FE360" s="41"/>
      <c r="FF360" s="41"/>
      <c r="FG360" s="41"/>
      <c r="FH360" s="41"/>
      <c r="FI360" s="41"/>
      <c r="FJ360" s="41"/>
      <c r="FK360" s="41"/>
      <c r="FL360" s="41"/>
      <c r="FM360" s="41"/>
      <c r="FN360" s="41"/>
      <c r="FO360" s="41"/>
      <c r="FP360" s="41"/>
      <c r="FQ360" s="41"/>
      <c r="FR360" s="41"/>
      <c r="FS360" s="41"/>
      <c r="FT360" s="41"/>
      <c r="FU360" s="41"/>
      <c r="FV360" s="41"/>
      <c r="FW360" s="41"/>
      <c r="FX360" s="41"/>
      <c r="FY360" s="41"/>
      <c r="FZ360" s="41"/>
      <c r="GA360" s="41"/>
      <c r="GB360" s="41"/>
      <c r="GC360" s="41"/>
      <c r="GD360" s="41"/>
      <c r="GE360" s="41"/>
      <c r="GF360" s="41"/>
      <c r="GG360" s="41"/>
      <c r="GH360" s="41"/>
      <c r="GI360" s="41"/>
      <c r="GJ360" s="41"/>
      <c r="GK360" s="41"/>
      <c r="GL360" s="41"/>
      <c r="GM360" s="41"/>
      <c r="GN360" s="41"/>
      <c r="GO360" s="41"/>
      <c r="GP360" s="41"/>
      <c r="GQ360" s="41"/>
      <c r="GR360" s="41"/>
      <c r="GS360" s="41"/>
      <c r="GT360" s="41"/>
      <c r="GU360" s="41"/>
      <c r="GV360" s="41"/>
      <c r="GW360" s="41"/>
      <c r="GX360" s="41"/>
      <c r="GY360" s="41"/>
      <c r="GZ360" s="41"/>
      <c r="HA360" s="41"/>
      <c r="HB360" s="41"/>
      <c r="HC360" s="41"/>
      <c r="HD360" s="41"/>
      <c r="HE360" s="41"/>
      <c r="HF360" s="41"/>
      <c r="HG360" s="41"/>
      <c r="HH360" s="41"/>
      <c r="HI360" s="41"/>
      <c r="HJ360" s="41"/>
      <c r="HK360" s="41"/>
      <c r="HL360" s="41"/>
      <c r="HM360" s="41"/>
      <c r="HN360" s="41"/>
      <c r="HO360" s="41"/>
      <c r="HP360" s="41"/>
      <c r="HQ360" s="41"/>
      <c r="HR360" s="41"/>
      <c r="HS360" s="41"/>
      <c r="HT360" s="41"/>
      <c r="HU360" s="41"/>
      <c r="HV360" s="41"/>
      <c r="HW360" s="41"/>
      <c r="HX360" s="41"/>
      <c r="HY360" s="41"/>
      <c r="HZ360" s="41"/>
      <c r="IA360" s="41"/>
      <c r="IB360" s="41"/>
      <c r="IC360" s="41"/>
      <c r="ID360" s="41"/>
      <c r="IE360" s="41"/>
      <c r="IF360" s="41"/>
      <c r="IG360" s="41"/>
      <c r="IH360" s="41"/>
      <c r="II360" s="41"/>
      <c r="IJ360" s="41"/>
      <c r="IK360" s="41"/>
      <c r="IL360" s="41"/>
      <c r="IM360" s="41"/>
      <c r="IN360" s="41"/>
      <c r="IO360" s="41"/>
      <c r="IP360" s="41"/>
      <c r="IQ360" s="41"/>
      <c r="IR360" s="41"/>
      <c r="IS360" s="41"/>
      <c r="IT360" s="41"/>
      <c r="IU360" s="41"/>
      <c r="IV360" s="41"/>
      <c r="IW360" s="41"/>
      <c r="IX360" s="41"/>
      <c r="IY360" s="41"/>
      <c r="IZ360" s="41"/>
      <c r="JA360" s="41"/>
      <c r="JB360" s="41"/>
      <c r="JC360" s="41"/>
      <c r="JD360" s="41"/>
      <c r="JE360" s="41"/>
      <c r="JF360" s="41"/>
      <c r="JG360" s="41"/>
      <c r="JH360" s="41"/>
      <c r="JI360" s="41"/>
      <c r="JJ360" s="41"/>
      <c r="JK360" s="41"/>
      <c r="JL360" s="41"/>
      <c r="JM360" s="41"/>
      <c r="JN360" s="41"/>
      <c r="JO360" s="41"/>
      <c r="JP360" s="41"/>
      <c r="JQ360" s="41"/>
      <c r="JR360" s="41"/>
      <c r="JS360" s="41"/>
      <c r="JT360" s="41"/>
      <c r="JU360" s="41"/>
    </row>
    <row r="361" spans="20:281" x14ac:dyDescent="0.25">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c r="BI361" s="41"/>
      <c r="BJ361" s="41"/>
      <c r="BK361" s="41"/>
      <c r="BL361" s="41"/>
      <c r="BM361" s="41"/>
      <c r="BN361" s="41"/>
      <c r="BO361" s="41"/>
      <c r="BP361" s="41"/>
      <c r="BQ361" s="41"/>
      <c r="BR361" s="41"/>
      <c r="BS361" s="41"/>
      <c r="BT361" s="41"/>
      <c r="BU361" s="41"/>
      <c r="BV361" s="41"/>
      <c r="BW361" s="41"/>
      <c r="BX361" s="41"/>
      <c r="BY361" s="41"/>
      <c r="BZ361" s="41"/>
      <c r="CA361" s="41"/>
      <c r="CB361" s="41"/>
      <c r="CC361" s="41"/>
      <c r="CD361" s="41"/>
      <c r="CE361" s="41"/>
      <c r="CF361" s="41"/>
      <c r="CG361" s="41"/>
      <c r="CH361" s="41"/>
      <c r="CI361" s="41"/>
      <c r="CJ361" s="41"/>
      <c r="CK361" s="41"/>
      <c r="CL361" s="41"/>
      <c r="CM361" s="41"/>
      <c r="CN361" s="41"/>
      <c r="CO361" s="41"/>
      <c r="CP361" s="41"/>
      <c r="CQ361" s="41"/>
      <c r="CR361" s="41"/>
      <c r="CS361" s="41"/>
      <c r="CT361" s="41"/>
      <c r="CU361" s="41"/>
      <c r="CV361" s="41"/>
      <c r="CW361" s="41"/>
      <c r="CX361" s="41"/>
      <c r="CY361" s="41"/>
      <c r="CZ361" s="41"/>
      <c r="DA361" s="41"/>
      <c r="DB361" s="41"/>
      <c r="DC361" s="41"/>
      <c r="DD361" s="41"/>
      <c r="DE361" s="41"/>
      <c r="DF361" s="41"/>
      <c r="DG361" s="41"/>
      <c r="DH361" s="41"/>
      <c r="DI361" s="41"/>
      <c r="DJ361" s="41"/>
      <c r="DK361" s="41"/>
      <c r="DL361" s="41"/>
      <c r="DM361" s="41"/>
      <c r="DN361" s="41"/>
      <c r="DO361" s="41"/>
      <c r="DP361" s="41"/>
      <c r="DQ361" s="41"/>
      <c r="DR361" s="41"/>
      <c r="DS361" s="41"/>
      <c r="DT361" s="41"/>
      <c r="DU361" s="41"/>
      <c r="DV361" s="41"/>
      <c r="DW361" s="41"/>
      <c r="DX361" s="41"/>
      <c r="DY361" s="41"/>
      <c r="DZ361" s="41"/>
      <c r="EA361" s="41"/>
      <c r="EB361" s="41"/>
      <c r="EC361" s="41"/>
      <c r="ED361" s="41"/>
      <c r="EE361" s="41"/>
      <c r="EF361" s="41"/>
      <c r="EG361" s="41"/>
      <c r="EH361" s="41"/>
      <c r="EI361" s="41"/>
      <c r="EJ361" s="41"/>
      <c r="EK361" s="41"/>
      <c r="EL361" s="41"/>
      <c r="EM361" s="41"/>
      <c r="EN361" s="41"/>
      <c r="EO361" s="41"/>
      <c r="EP361" s="41"/>
      <c r="EQ361" s="41"/>
      <c r="ER361" s="41"/>
      <c r="ES361" s="41"/>
      <c r="ET361" s="41"/>
      <c r="EU361" s="41"/>
      <c r="EV361" s="41"/>
      <c r="EW361" s="41"/>
      <c r="EX361" s="41"/>
      <c r="EY361" s="41"/>
      <c r="EZ361" s="41"/>
      <c r="FA361" s="41"/>
      <c r="FB361" s="41"/>
      <c r="FC361" s="41"/>
      <c r="FD361" s="41"/>
      <c r="FE361" s="41"/>
      <c r="FF361" s="41"/>
      <c r="FG361" s="41"/>
      <c r="FH361" s="41"/>
      <c r="FI361" s="41"/>
      <c r="FJ361" s="41"/>
      <c r="FK361" s="41"/>
      <c r="FL361" s="41"/>
      <c r="FM361" s="41"/>
      <c r="FN361" s="41"/>
      <c r="FO361" s="41"/>
      <c r="FP361" s="41"/>
      <c r="FQ361" s="41"/>
      <c r="FR361" s="41"/>
      <c r="FS361" s="41"/>
      <c r="FT361" s="41"/>
      <c r="FU361" s="41"/>
      <c r="FV361" s="41"/>
      <c r="FW361" s="41"/>
      <c r="FX361" s="41"/>
      <c r="FY361" s="41"/>
      <c r="FZ361" s="41"/>
      <c r="GA361" s="41"/>
      <c r="GB361" s="41"/>
      <c r="GC361" s="41"/>
      <c r="GD361" s="41"/>
      <c r="GE361" s="41"/>
      <c r="GF361" s="41"/>
      <c r="GG361" s="41"/>
      <c r="GH361" s="41"/>
      <c r="GI361" s="41"/>
      <c r="GJ361" s="41"/>
      <c r="GK361" s="41"/>
      <c r="GL361" s="41"/>
      <c r="GM361" s="41"/>
      <c r="GN361" s="41"/>
      <c r="GO361" s="41"/>
      <c r="GP361" s="41"/>
      <c r="GQ361" s="41"/>
      <c r="GR361" s="41"/>
      <c r="GS361" s="41"/>
      <c r="GT361" s="41"/>
      <c r="GU361" s="41"/>
      <c r="GV361" s="41"/>
      <c r="GW361" s="41"/>
      <c r="GX361" s="41"/>
      <c r="GY361" s="41"/>
      <c r="GZ361" s="41"/>
      <c r="HA361" s="41"/>
      <c r="HB361" s="41"/>
      <c r="HC361" s="41"/>
      <c r="HD361" s="41"/>
      <c r="HE361" s="41"/>
      <c r="HF361" s="41"/>
      <c r="HG361" s="41"/>
      <c r="HH361" s="41"/>
      <c r="HI361" s="41"/>
      <c r="HJ361" s="41"/>
      <c r="HK361" s="41"/>
      <c r="HL361" s="41"/>
      <c r="HM361" s="41"/>
      <c r="HN361" s="41"/>
      <c r="HO361" s="41"/>
      <c r="HP361" s="41"/>
      <c r="HQ361" s="41"/>
      <c r="HR361" s="41"/>
      <c r="HS361" s="41"/>
      <c r="HT361" s="41"/>
      <c r="HU361" s="41"/>
      <c r="HV361" s="41"/>
      <c r="HW361" s="41"/>
      <c r="HX361" s="41"/>
      <c r="HY361" s="41"/>
      <c r="HZ361" s="41"/>
      <c r="IA361" s="41"/>
      <c r="IB361" s="41"/>
      <c r="IC361" s="41"/>
      <c r="ID361" s="41"/>
      <c r="IE361" s="41"/>
      <c r="IF361" s="41"/>
      <c r="IG361" s="41"/>
      <c r="IH361" s="41"/>
      <c r="II361" s="41"/>
      <c r="IJ361" s="41"/>
      <c r="IK361" s="41"/>
      <c r="IL361" s="41"/>
      <c r="IM361" s="41"/>
      <c r="IN361" s="41"/>
      <c r="IO361" s="41"/>
      <c r="IP361" s="41"/>
      <c r="IQ361" s="41"/>
      <c r="IR361" s="41"/>
      <c r="IS361" s="41"/>
      <c r="IT361" s="41"/>
      <c r="IU361" s="41"/>
      <c r="IV361" s="41"/>
      <c r="IW361" s="41"/>
      <c r="IX361" s="41"/>
      <c r="IY361" s="41"/>
      <c r="IZ361" s="41"/>
      <c r="JA361" s="41"/>
      <c r="JB361" s="41"/>
      <c r="JC361" s="41"/>
      <c r="JD361" s="41"/>
      <c r="JE361" s="41"/>
      <c r="JF361" s="41"/>
      <c r="JG361" s="41"/>
      <c r="JH361" s="41"/>
      <c r="JI361" s="41"/>
      <c r="JJ361" s="41"/>
      <c r="JK361" s="41"/>
      <c r="JL361" s="41"/>
      <c r="JM361" s="41"/>
      <c r="JN361" s="41"/>
      <c r="JO361" s="41"/>
      <c r="JP361" s="41"/>
      <c r="JQ361" s="41"/>
      <c r="JR361" s="41"/>
      <c r="JS361" s="41"/>
      <c r="JT361" s="41"/>
      <c r="JU361" s="41"/>
    </row>
    <row r="362" spans="20:281" x14ac:dyDescent="0.25">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c r="BI362" s="41"/>
      <c r="BJ362" s="41"/>
      <c r="BK362" s="41"/>
      <c r="BL362" s="41"/>
      <c r="BM362" s="41"/>
      <c r="BN362" s="41"/>
      <c r="BO362" s="41"/>
      <c r="BP362" s="41"/>
      <c r="BQ362" s="41"/>
      <c r="BR362" s="41"/>
      <c r="BS362" s="41"/>
      <c r="BT362" s="41"/>
      <c r="BU362" s="41"/>
      <c r="BV362" s="41"/>
      <c r="BW362" s="41"/>
      <c r="BX362" s="41"/>
      <c r="BY362" s="41"/>
      <c r="BZ362" s="41"/>
      <c r="CA362" s="41"/>
      <c r="CB362" s="41"/>
      <c r="CC362" s="41"/>
      <c r="CD362" s="41"/>
      <c r="CE362" s="41"/>
      <c r="CF362" s="41"/>
      <c r="CG362" s="41"/>
      <c r="CH362" s="41"/>
      <c r="CI362" s="41"/>
      <c r="CJ362" s="41"/>
      <c r="CK362" s="41"/>
      <c r="CL362" s="41"/>
      <c r="CM362" s="41"/>
      <c r="CN362" s="41"/>
      <c r="CO362" s="41"/>
      <c r="CP362" s="41"/>
      <c r="CQ362" s="41"/>
      <c r="CR362" s="41"/>
      <c r="CS362" s="41"/>
      <c r="CT362" s="41"/>
      <c r="CU362" s="41"/>
      <c r="CV362" s="41"/>
      <c r="CW362" s="41"/>
      <c r="CX362" s="41"/>
      <c r="CY362" s="41"/>
      <c r="CZ362" s="41"/>
      <c r="DA362" s="41"/>
      <c r="DB362" s="41"/>
      <c r="DC362" s="41"/>
      <c r="DD362" s="41"/>
      <c r="DE362" s="41"/>
      <c r="DF362" s="41"/>
      <c r="DG362" s="41"/>
      <c r="DH362" s="41"/>
      <c r="DI362" s="41"/>
      <c r="DJ362" s="41"/>
      <c r="DK362" s="41"/>
      <c r="DL362" s="41"/>
      <c r="DM362" s="41"/>
      <c r="DN362" s="41"/>
      <c r="DO362" s="41"/>
      <c r="DP362" s="41"/>
      <c r="DQ362" s="41"/>
      <c r="DR362" s="41"/>
      <c r="DS362" s="41"/>
      <c r="DT362" s="41"/>
      <c r="DU362" s="41"/>
      <c r="DV362" s="41"/>
      <c r="DW362" s="41"/>
      <c r="DX362" s="41"/>
      <c r="DY362" s="41"/>
      <c r="DZ362" s="41"/>
      <c r="EA362" s="41"/>
      <c r="EB362" s="41"/>
      <c r="EC362" s="41"/>
      <c r="ED362" s="41"/>
      <c r="EE362" s="41"/>
      <c r="EF362" s="41"/>
      <c r="EG362" s="41"/>
      <c r="EH362" s="41"/>
      <c r="EI362" s="41"/>
      <c r="EJ362" s="41"/>
      <c r="EK362" s="41"/>
      <c r="EL362" s="41"/>
      <c r="EM362" s="41"/>
      <c r="EN362" s="41"/>
      <c r="EO362" s="41"/>
      <c r="EP362" s="41"/>
      <c r="EQ362" s="41"/>
      <c r="ER362" s="41"/>
      <c r="ES362" s="41"/>
      <c r="ET362" s="41"/>
      <c r="EU362" s="41"/>
      <c r="EV362" s="41"/>
      <c r="EW362" s="41"/>
      <c r="EX362" s="41"/>
      <c r="EY362" s="41"/>
      <c r="EZ362" s="41"/>
      <c r="FA362" s="41"/>
      <c r="FB362" s="41"/>
      <c r="FC362" s="41"/>
      <c r="FD362" s="41"/>
      <c r="FE362" s="41"/>
      <c r="FF362" s="41"/>
      <c r="FG362" s="41"/>
      <c r="FH362" s="41"/>
      <c r="FI362" s="41"/>
      <c r="FJ362" s="41"/>
      <c r="FK362" s="41"/>
      <c r="FL362" s="41"/>
      <c r="FM362" s="41"/>
      <c r="FN362" s="41"/>
      <c r="FO362" s="41"/>
      <c r="FP362" s="41"/>
      <c r="FQ362" s="41"/>
      <c r="FR362" s="41"/>
      <c r="FS362" s="41"/>
      <c r="FT362" s="41"/>
      <c r="FU362" s="41"/>
      <c r="FV362" s="41"/>
      <c r="FW362" s="41"/>
      <c r="FX362" s="41"/>
      <c r="FY362" s="41"/>
      <c r="FZ362" s="41"/>
      <c r="GA362" s="41"/>
      <c r="GB362" s="41"/>
      <c r="GC362" s="41"/>
      <c r="GD362" s="41"/>
      <c r="GE362" s="41"/>
      <c r="GF362" s="41"/>
      <c r="GG362" s="41"/>
      <c r="GH362" s="41"/>
      <c r="GI362" s="41"/>
      <c r="GJ362" s="41"/>
      <c r="GK362" s="41"/>
      <c r="GL362" s="41"/>
      <c r="GM362" s="41"/>
      <c r="GN362" s="41"/>
      <c r="GO362" s="41"/>
      <c r="GP362" s="41"/>
      <c r="GQ362" s="41"/>
      <c r="GR362" s="41"/>
      <c r="GS362" s="41"/>
      <c r="GT362" s="41"/>
      <c r="GU362" s="41"/>
      <c r="GV362" s="41"/>
      <c r="GW362" s="41"/>
      <c r="GX362" s="41"/>
      <c r="GY362" s="41"/>
      <c r="GZ362" s="41"/>
      <c r="HA362" s="41"/>
      <c r="HB362" s="41"/>
      <c r="HC362" s="41"/>
      <c r="HD362" s="41"/>
      <c r="HE362" s="41"/>
      <c r="HF362" s="41"/>
      <c r="HG362" s="41"/>
      <c r="HH362" s="41"/>
      <c r="HI362" s="41"/>
      <c r="HJ362" s="41"/>
      <c r="HK362" s="41"/>
      <c r="HL362" s="41"/>
      <c r="HM362" s="41"/>
      <c r="HN362" s="41"/>
      <c r="HO362" s="41"/>
      <c r="HP362" s="41"/>
      <c r="HQ362" s="41"/>
      <c r="HR362" s="41"/>
      <c r="HS362" s="41"/>
      <c r="HT362" s="41"/>
      <c r="HU362" s="41"/>
      <c r="HV362" s="41"/>
      <c r="HW362" s="41"/>
      <c r="HX362" s="41"/>
      <c r="HY362" s="41"/>
      <c r="HZ362" s="41"/>
      <c r="IA362" s="41"/>
      <c r="IB362" s="41"/>
      <c r="IC362" s="41"/>
      <c r="ID362" s="41"/>
      <c r="IE362" s="41"/>
      <c r="IF362" s="41"/>
      <c r="IG362" s="41"/>
      <c r="IH362" s="41"/>
      <c r="II362" s="41"/>
      <c r="IJ362" s="41"/>
      <c r="IK362" s="41"/>
      <c r="IL362" s="41"/>
      <c r="IM362" s="41"/>
      <c r="IN362" s="41"/>
      <c r="IO362" s="41"/>
      <c r="IP362" s="41"/>
      <c r="IQ362" s="41"/>
      <c r="IR362" s="41"/>
      <c r="IS362" s="41"/>
      <c r="IT362" s="41"/>
      <c r="IU362" s="41"/>
      <c r="IV362" s="41"/>
      <c r="IW362" s="41"/>
      <c r="IX362" s="41"/>
      <c r="IY362" s="41"/>
      <c r="IZ362" s="41"/>
      <c r="JA362" s="41"/>
      <c r="JB362" s="41"/>
      <c r="JC362" s="41"/>
      <c r="JD362" s="41"/>
      <c r="JE362" s="41"/>
      <c r="JF362" s="41"/>
      <c r="JG362" s="41"/>
      <c r="JH362" s="41"/>
      <c r="JI362" s="41"/>
      <c r="JJ362" s="41"/>
      <c r="JK362" s="41"/>
      <c r="JL362" s="41"/>
      <c r="JM362" s="41"/>
      <c r="JN362" s="41"/>
      <c r="JO362" s="41"/>
      <c r="JP362" s="41"/>
      <c r="JQ362" s="41"/>
      <c r="JR362" s="41"/>
      <c r="JS362" s="41"/>
      <c r="JT362" s="41"/>
      <c r="JU362" s="41"/>
    </row>
    <row r="363" spans="20:281" x14ac:dyDescent="0.25">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c r="BE363" s="41"/>
      <c r="BF363" s="41"/>
      <c r="BG363" s="41"/>
      <c r="BH363" s="41"/>
      <c r="BI363" s="41"/>
      <c r="BJ363" s="41"/>
      <c r="BK363" s="41"/>
      <c r="BL363" s="41"/>
      <c r="BM363" s="41"/>
      <c r="BN363" s="41"/>
      <c r="BO363" s="41"/>
      <c r="BP363" s="41"/>
      <c r="BQ363" s="41"/>
      <c r="BR363" s="41"/>
      <c r="BS363" s="41"/>
      <c r="BT363" s="41"/>
      <c r="BU363" s="41"/>
      <c r="BV363" s="41"/>
      <c r="BW363" s="41"/>
      <c r="BX363" s="41"/>
      <c r="BY363" s="41"/>
      <c r="BZ363" s="41"/>
      <c r="CA363" s="41"/>
      <c r="CB363" s="41"/>
      <c r="CC363" s="41"/>
      <c r="CD363" s="41"/>
      <c r="CE363" s="41"/>
      <c r="CF363" s="41"/>
      <c r="CG363" s="41"/>
      <c r="CH363" s="41"/>
      <c r="CI363" s="41"/>
      <c r="CJ363" s="41"/>
      <c r="CK363" s="41"/>
      <c r="CL363" s="41"/>
      <c r="CM363" s="41"/>
      <c r="CN363" s="41"/>
      <c r="CO363" s="41"/>
      <c r="CP363" s="41"/>
      <c r="CQ363" s="41"/>
      <c r="CR363" s="41"/>
      <c r="CS363" s="41"/>
      <c r="CT363" s="41"/>
      <c r="CU363" s="41"/>
      <c r="CV363" s="41"/>
      <c r="CW363" s="41"/>
      <c r="CX363" s="41"/>
      <c r="CY363" s="41"/>
      <c r="CZ363" s="41"/>
      <c r="DA363" s="41"/>
      <c r="DB363" s="41"/>
      <c r="DC363" s="41"/>
      <c r="DD363" s="41"/>
      <c r="DE363" s="41"/>
      <c r="DF363" s="41"/>
      <c r="DG363" s="41"/>
      <c r="DH363" s="41"/>
      <c r="DI363" s="41"/>
      <c r="DJ363" s="41"/>
      <c r="DK363" s="41"/>
      <c r="DL363" s="41"/>
      <c r="DM363" s="41"/>
      <c r="DN363" s="41"/>
      <c r="DO363" s="41"/>
      <c r="DP363" s="41"/>
      <c r="DQ363" s="41"/>
      <c r="DR363" s="41"/>
      <c r="DS363" s="41"/>
      <c r="DT363" s="41"/>
      <c r="DU363" s="41"/>
      <c r="DV363" s="41"/>
      <c r="DW363" s="41"/>
      <c r="DX363" s="41"/>
      <c r="DY363" s="41"/>
      <c r="DZ363" s="41"/>
      <c r="EA363" s="41"/>
      <c r="EB363" s="41"/>
      <c r="EC363" s="41"/>
      <c r="ED363" s="41"/>
      <c r="EE363" s="41"/>
      <c r="EF363" s="41"/>
      <c r="EG363" s="41"/>
      <c r="EH363" s="41"/>
      <c r="EI363" s="41"/>
      <c r="EJ363" s="41"/>
      <c r="EK363" s="41"/>
      <c r="EL363" s="41"/>
      <c r="EM363" s="41"/>
      <c r="EN363" s="41"/>
      <c r="EO363" s="41"/>
      <c r="EP363" s="41"/>
      <c r="EQ363" s="41"/>
      <c r="ER363" s="41"/>
      <c r="ES363" s="41"/>
      <c r="ET363" s="41"/>
      <c r="EU363" s="41"/>
      <c r="EV363" s="41"/>
      <c r="EW363" s="41"/>
      <c r="EX363" s="41"/>
      <c r="EY363" s="41"/>
      <c r="EZ363" s="41"/>
      <c r="FA363" s="41"/>
      <c r="FB363" s="41"/>
      <c r="FC363" s="41"/>
      <c r="FD363" s="41"/>
      <c r="FE363" s="41"/>
      <c r="FF363" s="41"/>
      <c r="FG363" s="41"/>
      <c r="FH363" s="41"/>
      <c r="FI363" s="41"/>
      <c r="FJ363" s="41"/>
      <c r="FK363" s="41"/>
      <c r="FL363" s="41"/>
      <c r="FM363" s="41"/>
      <c r="FN363" s="41"/>
      <c r="FO363" s="41"/>
      <c r="FP363" s="41"/>
      <c r="FQ363" s="41"/>
      <c r="FR363" s="41"/>
      <c r="FS363" s="41"/>
      <c r="FT363" s="41"/>
      <c r="FU363" s="41"/>
      <c r="FV363" s="41"/>
      <c r="FW363" s="41"/>
      <c r="FX363" s="41"/>
      <c r="FY363" s="41"/>
      <c r="FZ363" s="41"/>
      <c r="GA363" s="41"/>
      <c r="GB363" s="41"/>
      <c r="GC363" s="41"/>
      <c r="GD363" s="41"/>
      <c r="GE363" s="41"/>
      <c r="GF363" s="41"/>
      <c r="GG363" s="41"/>
      <c r="GH363" s="41"/>
      <c r="GI363" s="41"/>
      <c r="GJ363" s="41"/>
      <c r="GK363" s="41"/>
      <c r="GL363" s="41"/>
      <c r="GM363" s="41"/>
      <c r="GN363" s="41"/>
      <c r="GO363" s="41"/>
      <c r="GP363" s="41"/>
      <c r="GQ363" s="41"/>
      <c r="GR363" s="41"/>
      <c r="GS363" s="41"/>
      <c r="GT363" s="41"/>
      <c r="GU363" s="41"/>
      <c r="GV363" s="41"/>
      <c r="GW363" s="41"/>
      <c r="GX363" s="41"/>
      <c r="GY363" s="41"/>
      <c r="GZ363" s="41"/>
      <c r="HA363" s="41"/>
      <c r="HB363" s="41"/>
      <c r="HC363" s="41"/>
      <c r="HD363" s="41"/>
      <c r="HE363" s="41"/>
      <c r="HF363" s="41"/>
      <c r="HG363" s="41"/>
      <c r="HH363" s="41"/>
      <c r="HI363" s="41"/>
      <c r="HJ363" s="41"/>
      <c r="HK363" s="41"/>
      <c r="HL363" s="41"/>
      <c r="HM363" s="41"/>
      <c r="HN363" s="41"/>
      <c r="HO363" s="41"/>
      <c r="HP363" s="41"/>
      <c r="HQ363" s="41"/>
      <c r="HR363" s="41"/>
      <c r="HS363" s="41"/>
      <c r="HT363" s="41"/>
      <c r="HU363" s="41"/>
      <c r="HV363" s="41"/>
      <c r="HW363" s="41"/>
      <c r="HX363" s="41"/>
      <c r="HY363" s="41"/>
      <c r="HZ363" s="41"/>
      <c r="IA363" s="41"/>
      <c r="IB363" s="41"/>
      <c r="IC363" s="41"/>
      <c r="ID363" s="41"/>
      <c r="IE363" s="41"/>
      <c r="IF363" s="41"/>
      <c r="IG363" s="41"/>
      <c r="IH363" s="41"/>
      <c r="II363" s="41"/>
      <c r="IJ363" s="41"/>
      <c r="IK363" s="41"/>
      <c r="IL363" s="41"/>
      <c r="IM363" s="41"/>
      <c r="IN363" s="41"/>
      <c r="IO363" s="41"/>
      <c r="IP363" s="41"/>
      <c r="IQ363" s="41"/>
      <c r="IR363" s="41"/>
      <c r="IS363" s="41"/>
      <c r="IT363" s="41"/>
      <c r="IU363" s="41"/>
      <c r="IV363" s="41"/>
      <c r="IW363" s="41"/>
      <c r="IX363" s="41"/>
      <c r="IY363" s="41"/>
      <c r="IZ363" s="41"/>
      <c r="JA363" s="41"/>
      <c r="JB363" s="41"/>
      <c r="JC363" s="41"/>
      <c r="JD363" s="41"/>
      <c r="JE363" s="41"/>
      <c r="JF363" s="41"/>
      <c r="JG363" s="41"/>
      <c r="JH363" s="41"/>
      <c r="JI363" s="41"/>
      <c r="JJ363" s="41"/>
      <c r="JK363" s="41"/>
      <c r="JL363" s="41"/>
      <c r="JM363" s="41"/>
      <c r="JN363" s="41"/>
      <c r="JO363" s="41"/>
      <c r="JP363" s="41"/>
      <c r="JQ363" s="41"/>
      <c r="JR363" s="41"/>
      <c r="JS363" s="41"/>
      <c r="JT363" s="41"/>
      <c r="JU363" s="41"/>
    </row>
    <row r="364" spans="20:281" x14ac:dyDescent="0.25">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c r="BJ364" s="41"/>
      <c r="BK364" s="41"/>
      <c r="BL364" s="41"/>
      <c r="BM364" s="41"/>
      <c r="BN364" s="41"/>
      <c r="BO364" s="41"/>
      <c r="BP364" s="41"/>
      <c r="BQ364" s="41"/>
      <c r="BR364" s="41"/>
      <c r="BS364" s="41"/>
      <c r="BT364" s="41"/>
      <c r="BU364" s="41"/>
      <c r="BV364" s="41"/>
      <c r="BW364" s="41"/>
      <c r="BX364" s="41"/>
      <c r="BY364" s="41"/>
      <c r="BZ364" s="41"/>
      <c r="CA364" s="41"/>
      <c r="CB364" s="41"/>
      <c r="CC364" s="41"/>
      <c r="CD364" s="41"/>
      <c r="CE364" s="41"/>
      <c r="CF364" s="41"/>
      <c r="CG364" s="41"/>
      <c r="CH364" s="41"/>
      <c r="CI364" s="41"/>
      <c r="CJ364" s="41"/>
      <c r="CK364" s="41"/>
      <c r="CL364" s="41"/>
      <c r="CM364" s="41"/>
      <c r="CN364" s="41"/>
      <c r="CO364" s="41"/>
      <c r="CP364" s="41"/>
      <c r="CQ364" s="41"/>
      <c r="CR364" s="41"/>
      <c r="CS364" s="41"/>
      <c r="CT364" s="41"/>
      <c r="CU364" s="41"/>
      <c r="CV364" s="41"/>
      <c r="CW364" s="41"/>
      <c r="CX364" s="41"/>
      <c r="CY364" s="41"/>
      <c r="CZ364" s="41"/>
      <c r="DA364" s="41"/>
      <c r="DB364" s="41"/>
      <c r="DC364" s="41"/>
      <c r="DD364" s="41"/>
      <c r="DE364" s="41"/>
      <c r="DF364" s="41"/>
      <c r="DG364" s="41"/>
      <c r="DH364" s="41"/>
      <c r="DI364" s="41"/>
      <c r="DJ364" s="41"/>
      <c r="DK364" s="41"/>
      <c r="DL364" s="41"/>
      <c r="DM364" s="41"/>
      <c r="DN364" s="41"/>
      <c r="DO364" s="41"/>
      <c r="DP364" s="41"/>
      <c r="DQ364" s="41"/>
      <c r="DR364" s="41"/>
      <c r="DS364" s="41"/>
      <c r="DT364" s="41"/>
      <c r="DU364" s="41"/>
      <c r="DV364" s="41"/>
      <c r="DW364" s="41"/>
      <c r="DX364" s="41"/>
      <c r="DY364" s="41"/>
      <c r="DZ364" s="41"/>
      <c r="EA364" s="41"/>
      <c r="EB364" s="41"/>
      <c r="EC364" s="41"/>
      <c r="ED364" s="41"/>
      <c r="EE364" s="41"/>
      <c r="EF364" s="41"/>
      <c r="EG364" s="41"/>
      <c r="EH364" s="41"/>
      <c r="EI364" s="41"/>
      <c r="EJ364" s="41"/>
      <c r="EK364" s="41"/>
      <c r="EL364" s="41"/>
      <c r="EM364" s="41"/>
      <c r="EN364" s="41"/>
      <c r="EO364" s="41"/>
      <c r="EP364" s="41"/>
      <c r="EQ364" s="41"/>
      <c r="ER364" s="41"/>
      <c r="ES364" s="41"/>
      <c r="ET364" s="41"/>
      <c r="EU364" s="41"/>
      <c r="EV364" s="41"/>
      <c r="EW364" s="41"/>
      <c r="EX364" s="41"/>
      <c r="EY364" s="41"/>
      <c r="EZ364" s="41"/>
      <c r="FA364" s="41"/>
      <c r="FB364" s="41"/>
      <c r="FC364" s="41"/>
      <c r="FD364" s="41"/>
      <c r="FE364" s="41"/>
      <c r="FF364" s="41"/>
      <c r="FG364" s="41"/>
      <c r="FH364" s="41"/>
      <c r="FI364" s="41"/>
      <c r="FJ364" s="41"/>
      <c r="FK364" s="41"/>
      <c r="FL364" s="41"/>
      <c r="FM364" s="41"/>
      <c r="FN364" s="41"/>
      <c r="FO364" s="41"/>
      <c r="FP364" s="41"/>
      <c r="FQ364" s="41"/>
      <c r="FR364" s="41"/>
      <c r="FS364" s="41"/>
      <c r="FT364" s="41"/>
      <c r="FU364" s="41"/>
      <c r="FV364" s="41"/>
      <c r="FW364" s="41"/>
      <c r="FX364" s="41"/>
      <c r="FY364" s="41"/>
      <c r="FZ364" s="41"/>
      <c r="GA364" s="41"/>
      <c r="GB364" s="41"/>
      <c r="GC364" s="41"/>
      <c r="GD364" s="41"/>
      <c r="GE364" s="41"/>
      <c r="GF364" s="41"/>
      <c r="GG364" s="41"/>
      <c r="GH364" s="41"/>
      <c r="GI364" s="41"/>
      <c r="GJ364" s="41"/>
      <c r="GK364" s="41"/>
      <c r="GL364" s="41"/>
      <c r="GM364" s="41"/>
      <c r="GN364" s="41"/>
      <c r="GO364" s="41"/>
      <c r="GP364" s="41"/>
      <c r="GQ364" s="41"/>
      <c r="GR364" s="41"/>
      <c r="GS364" s="41"/>
      <c r="GT364" s="41"/>
      <c r="GU364" s="41"/>
      <c r="GV364" s="41"/>
      <c r="GW364" s="41"/>
      <c r="GX364" s="41"/>
      <c r="GY364" s="41"/>
      <c r="GZ364" s="41"/>
      <c r="HA364" s="41"/>
      <c r="HB364" s="41"/>
      <c r="HC364" s="41"/>
      <c r="HD364" s="41"/>
      <c r="HE364" s="41"/>
      <c r="HF364" s="41"/>
      <c r="HG364" s="41"/>
      <c r="HH364" s="41"/>
      <c r="HI364" s="41"/>
      <c r="HJ364" s="41"/>
      <c r="HK364" s="41"/>
      <c r="HL364" s="41"/>
      <c r="HM364" s="41"/>
      <c r="HN364" s="41"/>
      <c r="HO364" s="41"/>
      <c r="HP364" s="41"/>
      <c r="HQ364" s="41"/>
      <c r="HR364" s="41"/>
      <c r="HS364" s="41"/>
      <c r="HT364" s="41"/>
      <c r="HU364" s="41"/>
      <c r="HV364" s="41"/>
      <c r="HW364" s="41"/>
      <c r="HX364" s="41"/>
      <c r="HY364" s="41"/>
      <c r="HZ364" s="41"/>
      <c r="IA364" s="41"/>
      <c r="IB364" s="41"/>
      <c r="IC364" s="41"/>
      <c r="ID364" s="41"/>
      <c r="IE364" s="41"/>
      <c r="IF364" s="41"/>
      <c r="IG364" s="41"/>
      <c r="IH364" s="41"/>
      <c r="II364" s="41"/>
      <c r="IJ364" s="41"/>
      <c r="IK364" s="41"/>
      <c r="IL364" s="41"/>
      <c r="IM364" s="41"/>
      <c r="IN364" s="41"/>
      <c r="IO364" s="41"/>
      <c r="IP364" s="41"/>
      <c r="IQ364" s="41"/>
      <c r="IR364" s="41"/>
      <c r="IS364" s="41"/>
      <c r="IT364" s="41"/>
      <c r="IU364" s="41"/>
      <c r="IV364" s="41"/>
      <c r="IW364" s="41"/>
      <c r="IX364" s="41"/>
      <c r="IY364" s="41"/>
      <c r="IZ364" s="41"/>
      <c r="JA364" s="41"/>
      <c r="JB364" s="41"/>
      <c r="JC364" s="41"/>
      <c r="JD364" s="41"/>
      <c r="JE364" s="41"/>
      <c r="JF364" s="41"/>
      <c r="JG364" s="41"/>
      <c r="JH364" s="41"/>
      <c r="JI364" s="41"/>
      <c r="JJ364" s="41"/>
      <c r="JK364" s="41"/>
      <c r="JL364" s="41"/>
      <c r="JM364" s="41"/>
      <c r="JN364" s="41"/>
      <c r="JO364" s="41"/>
      <c r="JP364" s="41"/>
      <c r="JQ364" s="41"/>
      <c r="JR364" s="41"/>
      <c r="JS364" s="41"/>
      <c r="JT364" s="41"/>
      <c r="JU364" s="41"/>
    </row>
    <row r="365" spans="20:281" x14ac:dyDescent="0.25">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c r="BI365" s="41"/>
      <c r="BJ365" s="41"/>
      <c r="BK365" s="41"/>
      <c r="BL365" s="41"/>
      <c r="BM365" s="41"/>
      <c r="BN365" s="41"/>
      <c r="BO365" s="41"/>
      <c r="BP365" s="41"/>
      <c r="BQ365" s="41"/>
      <c r="BR365" s="41"/>
      <c r="BS365" s="41"/>
      <c r="BT365" s="41"/>
      <c r="BU365" s="41"/>
      <c r="BV365" s="41"/>
      <c r="BW365" s="41"/>
      <c r="BX365" s="41"/>
      <c r="BY365" s="41"/>
      <c r="BZ365" s="41"/>
      <c r="CA365" s="41"/>
      <c r="CB365" s="41"/>
      <c r="CC365" s="41"/>
      <c r="CD365" s="41"/>
      <c r="CE365" s="41"/>
      <c r="CF365" s="41"/>
      <c r="CG365" s="41"/>
      <c r="CH365" s="41"/>
      <c r="CI365" s="41"/>
      <c r="CJ365" s="41"/>
      <c r="CK365" s="41"/>
      <c r="CL365" s="41"/>
      <c r="CM365" s="41"/>
      <c r="CN365" s="41"/>
      <c r="CO365" s="41"/>
      <c r="CP365" s="41"/>
      <c r="CQ365" s="41"/>
      <c r="CR365" s="41"/>
      <c r="CS365" s="41"/>
      <c r="CT365" s="41"/>
      <c r="CU365" s="41"/>
      <c r="CV365" s="41"/>
      <c r="CW365" s="41"/>
      <c r="CX365" s="41"/>
      <c r="CY365" s="41"/>
      <c r="CZ365" s="41"/>
      <c r="DA365" s="41"/>
      <c r="DB365" s="41"/>
      <c r="DC365" s="41"/>
      <c r="DD365" s="41"/>
      <c r="DE365" s="41"/>
      <c r="DF365" s="41"/>
      <c r="DG365" s="41"/>
      <c r="DH365" s="41"/>
      <c r="DI365" s="41"/>
      <c r="DJ365" s="41"/>
      <c r="DK365" s="41"/>
      <c r="DL365" s="41"/>
      <c r="DM365" s="41"/>
      <c r="DN365" s="41"/>
      <c r="DO365" s="41"/>
      <c r="DP365" s="41"/>
      <c r="DQ365" s="41"/>
      <c r="DR365" s="41"/>
      <c r="DS365" s="41"/>
      <c r="DT365" s="41"/>
      <c r="DU365" s="41"/>
      <c r="DV365" s="41"/>
      <c r="DW365" s="41"/>
      <c r="DX365" s="41"/>
      <c r="DY365" s="41"/>
      <c r="DZ365" s="41"/>
      <c r="EA365" s="41"/>
      <c r="EB365" s="41"/>
      <c r="EC365" s="41"/>
      <c r="ED365" s="41"/>
      <c r="EE365" s="41"/>
      <c r="EF365" s="41"/>
      <c r="EG365" s="41"/>
      <c r="EH365" s="41"/>
      <c r="EI365" s="41"/>
      <c r="EJ365" s="41"/>
      <c r="EK365" s="41"/>
      <c r="EL365" s="41"/>
      <c r="EM365" s="41"/>
      <c r="EN365" s="41"/>
      <c r="EO365" s="41"/>
      <c r="EP365" s="41"/>
      <c r="EQ365" s="41"/>
      <c r="ER365" s="41"/>
      <c r="ES365" s="41"/>
      <c r="ET365" s="41"/>
      <c r="EU365" s="41"/>
      <c r="EV365" s="41"/>
      <c r="EW365" s="41"/>
      <c r="EX365" s="41"/>
      <c r="EY365" s="41"/>
      <c r="EZ365" s="41"/>
      <c r="FA365" s="41"/>
      <c r="FB365" s="41"/>
      <c r="FC365" s="41"/>
      <c r="FD365" s="41"/>
      <c r="FE365" s="41"/>
      <c r="FF365" s="41"/>
      <c r="FG365" s="41"/>
      <c r="FH365" s="41"/>
      <c r="FI365" s="41"/>
      <c r="FJ365" s="41"/>
      <c r="FK365" s="41"/>
      <c r="FL365" s="41"/>
      <c r="FM365" s="41"/>
      <c r="FN365" s="41"/>
      <c r="FO365" s="41"/>
      <c r="FP365" s="41"/>
      <c r="FQ365" s="41"/>
      <c r="FR365" s="41"/>
      <c r="FS365" s="41"/>
      <c r="FT365" s="41"/>
      <c r="FU365" s="41"/>
      <c r="FV365" s="41"/>
      <c r="FW365" s="41"/>
      <c r="FX365" s="41"/>
      <c r="FY365" s="41"/>
      <c r="FZ365" s="41"/>
      <c r="GA365" s="41"/>
      <c r="GB365" s="41"/>
      <c r="GC365" s="41"/>
      <c r="GD365" s="41"/>
      <c r="GE365" s="41"/>
      <c r="GF365" s="41"/>
      <c r="GG365" s="41"/>
      <c r="GH365" s="41"/>
      <c r="GI365" s="41"/>
      <c r="GJ365" s="41"/>
      <c r="GK365" s="41"/>
      <c r="GL365" s="41"/>
      <c r="GM365" s="41"/>
      <c r="GN365" s="41"/>
      <c r="GO365" s="41"/>
      <c r="GP365" s="41"/>
      <c r="GQ365" s="41"/>
      <c r="GR365" s="41"/>
      <c r="GS365" s="41"/>
      <c r="GT365" s="41"/>
      <c r="GU365" s="41"/>
      <c r="GV365" s="41"/>
      <c r="GW365" s="41"/>
      <c r="GX365" s="41"/>
      <c r="GY365" s="41"/>
      <c r="GZ365" s="41"/>
      <c r="HA365" s="41"/>
      <c r="HB365" s="41"/>
      <c r="HC365" s="41"/>
      <c r="HD365" s="41"/>
      <c r="HE365" s="41"/>
      <c r="HF365" s="41"/>
      <c r="HG365" s="41"/>
      <c r="HH365" s="41"/>
      <c r="HI365" s="41"/>
      <c r="HJ365" s="41"/>
      <c r="HK365" s="41"/>
      <c r="HL365" s="41"/>
      <c r="HM365" s="41"/>
      <c r="HN365" s="41"/>
      <c r="HO365" s="41"/>
      <c r="HP365" s="41"/>
      <c r="HQ365" s="41"/>
      <c r="HR365" s="41"/>
      <c r="HS365" s="41"/>
      <c r="HT365" s="41"/>
      <c r="HU365" s="41"/>
      <c r="HV365" s="41"/>
      <c r="HW365" s="41"/>
      <c r="HX365" s="41"/>
      <c r="HY365" s="41"/>
      <c r="HZ365" s="41"/>
      <c r="IA365" s="41"/>
      <c r="IB365" s="41"/>
      <c r="IC365" s="41"/>
      <c r="ID365" s="41"/>
      <c r="IE365" s="41"/>
      <c r="IF365" s="41"/>
      <c r="IG365" s="41"/>
      <c r="IH365" s="41"/>
      <c r="II365" s="41"/>
      <c r="IJ365" s="41"/>
      <c r="IK365" s="41"/>
      <c r="IL365" s="41"/>
      <c r="IM365" s="41"/>
      <c r="IN365" s="41"/>
      <c r="IO365" s="41"/>
      <c r="IP365" s="41"/>
      <c r="IQ365" s="41"/>
      <c r="IR365" s="41"/>
      <c r="IS365" s="41"/>
      <c r="IT365" s="41"/>
      <c r="IU365" s="41"/>
      <c r="IV365" s="41"/>
      <c r="IW365" s="41"/>
      <c r="IX365" s="41"/>
      <c r="IY365" s="41"/>
      <c r="IZ365" s="41"/>
      <c r="JA365" s="41"/>
      <c r="JB365" s="41"/>
      <c r="JC365" s="41"/>
      <c r="JD365" s="41"/>
      <c r="JE365" s="41"/>
      <c r="JF365" s="41"/>
      <c r="JG365" s="41"/>
      <c r="JH365" s="41"/>
      <c r="JI365" s="41"/>
      <c r="JJ365" s="41"/>
      <c r="JK365" s="41"/>
      <c r="JL365" s="41"/>
      <c r="JM365" s="41"/>
      <c r="JN365" s="41"/>
      <c r="JO365" s="41"/>
      <c r="JP365" s="41"/>
      <c r="JQ365" s="41"/>
      <c r="JR365" s="41"/>
      <c r="JS365" s="41"/>
      <c r="JT365" s="41"/>
      <c r="JU365" s="41"/>
    </row>
    <row r="366" spans="20:281" x14ac:dyDescent="0.25">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c r="BT366" s="41"/>
      <c r="BU366" s="41"/>
      <c r="BV366" s="41"/>
      <c r="BW366" s="41"/>
      <c r="BX366" s="41"/>
      <c r="BY366" s="41"/>
      <c r="BZ366" s="41"/>
      <c r="CA366" s="41"/>
      <c r="CB366" s="41"/>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c r="DA366" s="41"/>
      <c r="DB366" s="41"/>
      <c r="DC366" s="41"/>
      <c r="DD366" s="41"/>
      <c r="DE366" s="41"/>
      <c r="DF366" s="41"/>
      <c r="DG366" s="41"/>
      <c r="DH366" s="41"/>
      <c r="DI366" s="41"/>
      <c r="DJ366" s="41"/>
      <c r="DK366" s="41"/>
      <c r="DL366" s="41"/>
      <c r="DM366" s="41"/>
      <c r="DN366" s="41"/>
      <c r="DO366" s="41"/>
      <c r="DP366" s="41"/>
      <c r="DQ366" s="41"/>
      <c r="DR366" s="41"/>
      <c r="DS366" s="41"/>
      <c r="DT366" s="41"/>
      <c r="DU366" s="41"/>
      <c r="DV366" s="41"/>
      <c r="DW366" s="41"/>
      <c r="DX366" s="41"/>
      <c r="DY366" s="41"/>
      <c r="DZ366" s="41"/>
      <c r="EA366" s="41"/>
      <c r="EB366" s="41"/>
      <c r="EC366" s="41"/>
      <c r="ED366" s="41"/>
      <c r="EE366" s="41"/>
      <c r="EF366" s="41"/>
      <c r="EG366" s="41"/>
      <c r="EH366" s="41"/>
      <c r="EI366" s="41"/>
      <c r="EJ366" s="41"/>
      <c r="EK366" s="41"/>
      <c r="EL366" s="41"/>
      <c r="EM366" s="41"/>
      <c r="EN366" s="41"/>
      <c r="EO366" s="41"/>
      <c r="EP366" s="41"/>
      <c r="EQ366" s="41"/>
      <c r="ER366" s="41"/>
      <c r="ES366" s="41"/>
      <c r="ET366" s="41"/>
      <c r="EU366" s="41"/>
      <c r="EV366" s="41"/>
      <c r="EW366" s="41"/>
      <c r="EX366" s="41"/>
      <c r="EY366" s="41"/>
      <c r="EZ366" s="41"/>
      <c r="FA366" s="41"/>
      <c r="FB366" s="41"/>
      <c r="FC366" s="41"/>
      <c r="FD366" s="41"/>
      <c r="FE366" s="41"/>
      <c r="FF366" s="41"/>
      <c r="FG366" s="41"/>
      <c r="FH366" s="41"/>
      <c r="FI366" s="41"/>
      <c r="FJ366" s="41"/>
      <c r="FK366" s="41"/>
      <c r="FL366" s="41"/>
      <c r="FM366" s="41"/>
      <c r="FN366" s="41"/>
      <c r="FO366" s="41"/>
      <c r="FP366" s="41"/>
      <c r="FQ366" s="41"/>
      <c r="FR366" s="41"/>
      <c r="FS366" s="41"/>
      <c r="FT366" s="41"/>
      <c r="FU366" s="41"/>
      <c r="FV366" s="41"/>
      <c r="FW366" s="41"/>
      <c r="FX366" s="41"/>
      <c r="FY366" s="41"/>
      <c r="FZ366" s="41"/>
      <c r="GA366" s="41"/>
      <c r="GB366" s="41"/>
      <c r="GC366" s="41"/>
      <c r="GD366" s="41"/>
      <c r="GE366" s="41"/>
      <c r="GF366" s="41"/>
      <c r="GG366" s="41"/>
      <c r="GH366" s="41"/>
      <c r="GI366" s="41"/>
      <c r="GJ366" s="41"/>
      <c r="GK366" s="41"/>
      <c r="GL366" s="41"/>
      <c r="GM366" s="41"/>
      <c r="GN366" s="41"/>
      <c r="GO366" s="41"/>
      <c r="GP366" s="41"/>
      <c r="GQ366" s="41"/>
      <c r="GR366" s="41"/>
      <c r="GS366" s="41"/>
      <c r="GT366" s="41"/>
      <c r="GU366" s="41"/>
      <c r="GV366" s="41"/>
      <c r="GW366" s="41"/>
      <c r="GX366" s="41"/>
      <c r="GY366" s="41"/>
      <c r="GZ366" s="41"/>
      <c r="HA366" s="41"/>
      <c r="HB366" s="41"/>
      <c r="HC366" s="41"/>
      <c r="HD366" s="41"/>
      <c r="HE366" s="41"/>
      <c r="HF366" s="41"/>
      <c r="HG366" s="41"/>
      <c r="HH366" s="41"/>
      <c r="HI366" s="41"/>
      <c r="HJ366" s="41"/>
      <c r="HK366" s="41"/>
      <c r="HL366" s="41"/>
      <c r="HM366" s="41"/>
      <c r="HN366" s="41"/>
      <c r="HO366" s="41"/>
      <c r="HP366" s="41"/>
      <c r="HQ366" s="41"/>
      <c r="HR366" s="41"/>
      <c r="HS366" s="41"/>
      <c r="HT366" s="41"/>
      <c r="HU366" s="41"/>
      <c r="HV366" s="41"/>
      <c r="HW366" s="41"/>
      <c r="HX366" s="41"/>
      <c r="HY366" s="41"/>
      <c r="HZ366" s="41"/>
      <c r="IA366" s="41"/>
      <c r="IB366" s="41"/>
      <c r="IC366" s="41"/>
      <c r="ID366" s="41"/>
      <c r="IE366" s="41"/>
      <c r="IF366" s="41"/>
      <c r="IG366" s="41"/>
      <c r="IH366" s="41"/>
      <c r="II366" s="41"/>
      <c r="IJ366" s="41"/>
      <c r="IK366" s="41"/>
      <c r="IL366" s="41"/>
      <c r="IM366" s="41"/>
      <c r="IN366" s="41"/>
      <c r="IO366" s="41"/>
      <c r="IP366" s="41"/>
      <c r="IQ366" s="41"/>
      <c r="IR366" s="41"/>
      <c r="IS366" s="41"/>
      <c r="IT366" s="41"/>
      <c r="IU366" s="41"/>
      <c r="IV366" s="41"/>
      <c r="IW366" s="41"/>
      <c r="IX366" s="41"/>
      <c r="IY366" s="41"/>
      <c r="IZ366" s="41"/>
      <c r="JA366" s="41"/>
      <c r="JB366" s="41"/>
      <c r="JC366" s="41"/>
      <c r="JD366" s="41"/>
      <c r="JE366" s="41"/>
      <c r="JF366" s="41"/>
      <c r="JG366" s="41"/>
      <c r="JH366" s="41"/>
      <c r="JI366" s="41"/>
      <c r="JJ366" s="41"/>
      <c r="JK366" s="41"/>
      <c r="JL366" s="41"/>
      <c r="JM366" s="41"/>
      <c r="JN366" s="41"/>
      <c r="JO366" s="41"/>
      <c r="JP366" s="41"/>
      <c r="JQ366" s="41"/>
      <c r="JR366" s="41"/>
      <c r="JS366" s="41"/>
      <c r="JT366" s="41"/>
      <c r="JU366" s="41"/>
    </row>
    <row r="367" spans="20:281" x14ac:dyDescent="0.25">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c r="BI367" s="41"/>
      <c r="BJ367" s="41"/>
      <c r="BK367" s="41"/>
      <c r="BL367" s="41"/>
      <c r="BM367" s="41"/>
      <c r="BN367" s="41"/>
      <c r="BO367" s="41"/>
      <c r="BP367" s="41"/>
      <c r="BQ367" s="41"/>
      <c r="BR367" s="41"/>
      <c r="BS367" s="41"/>
      <c r="BT367" s="41"/>
      <c r="BU367" s="41"/>
      <c r="BV367" s="41"/>
      <c r="BW367" s="41"/>
      <c r="BX367" s="41"/>
      <c r="BY367" s="41"/>
      <c r="BZ367" s="41"/>
      <c r="CA367" s="41"/>
      <c r="CB367" s="41"/>
      <c r="CC367" s="41"/>
      <c r="CD367" s="41"/>
      <c r="CE367" s="41"/>
      <c r="CF367" s="41"/>
      <c r="CG367" s="41"/>
      <c r="CH367" s="41"/>
      <c r="CI367" s="41"/>
      <c r="CJ367" s="41"/>
      <c r="CK367" s="41"/>
      <c r="CL367" s="41"/>
      <c r="CM367" s="41"/>
      <c r="CN367" s="41"/>
      <c r="CO367" s="41"/>
      <c r="CP367" s="41"/>
      <c r="CQ367" s="41"/>
      <c r="CR367" s="41"/>
      <c r="CS367" s="41"/>
      <c r="CT367" s="41"/>
      <c r="CU367" s="41"/>
      <c r="CV367" s="41"/>
      <c r="CW367" s="41"/>
      <c r="CX367" s="41"/>
      <c r="CY367" s="41"/>
      <c r="CZ367" s="41"/>
      <c r="DA367" s="41"/>
      <c r="DB367" s="41"/>
      <c r="DC367" s="41"/>
      <c r="DD367" s="41"/>
      <c r="DE367" s="41"/>
      <c r="DF367" s="41"/>
      <c r="DG367" s="41"/>
      <c r="DH367" s="41"/>
      <c r="DI367" s="41"/>
      <c r="DJ367" s="41"/>
      <c r="DK367" s="41"/>
      <c r="DL367" s="41"/>
      <c r="DM367" s="41"/>
      <c r="DN367" s="41"/>
      <c r="DO367" s="41"/>
      <c r="DP367" s="41"/>
      <c r="DQ367" s="41"/>
      <c r="DR367" s="41"/>
      <c r="DS367" s="41"/>
      <c r="DT367" s="41"/>
      <c r="DU367" s="41"/>
      <c r="DV367" s="41"/>
      <c r="DW367" s="41"/>
      <c r="DX367" s="41"/>
      <c r="DY367" s="41"/>
      <c r="DZ367" s="41"/>
      <c r="EA367" s="41"/>
      <c r="EB367" s="41"/>
      <c r="EC367" s="41"/>
      <c r="ED367" s="41"/>
      <c r="EE367" s="41"/>
      <c r="EF367" s="41"/>
      <c r="EG367" s="41"/>
      <c r="EH367" s="41"/>
      <c r="EI367" s="41"/>
      <c r="EJ367" s="41"/>
      <c r="EK367" s="41"/>
      <c r="EL367" s="41"/>
      <c r="EM367" s="41"/>
      <c r="EN367" s="41"/>
      <c r="EO367" s="41"/>
      <c r="EP367" s="41"/>
      <c r="EQ367" s="41"/>
      <c r="ER367" s="41"/>
      <c r="ES367" s="41"/>
      <c r="ET367" s="41"/>
      <c r="EU367" s="41"/>
      <c r="EV367" s="41"/>
      <c r="EW367" s="41"/>
      <c r="EX367" s="41"/>
      <c r="EY367" s="41"/>
      <c r="EZ367" s="41"/>
      <c r="FA367" s="41"/>
      <c r="FB367" s="41"/>
      <c r="FC367" s="41"/>
      <c r="FD367" s="41"/>
      <c r="FE367" s="41"/>
      <c r="FF367" s="41"/>
      <c r="FG367" s="41"/>
      <c r="FH367" s="41"/>
      <c r="FI367" s="41"/>
      <c r="FJ367" s="41"/>
      <c r="FK367" s="41"/>
      <c r="FL367" s="41"/>
      <c r="FM367" s="41"/>
      <c r="FN367" s="41"/>
      <c r="FO367" s="41"/>
      <c r="FP367" s="41"/>
      <c r="FQ367" s="41"/>
      <c r="FR367" s="41"/>
      <c r="FS367" s="41"/>
      <c r="FT367" s="41"/>
      <c r="FU367" s="41"/>
      <c r="FV367" s="41"/>
      <c r="FW367" s="41"/>
      <c r="FX367" s="41"/>
      <c r="FY367" s="41"/>
      <c r="FZ367" s="41"/>
      <c r="GA367" s="41"/>
      <c r="GB367" s="41"/>
      <c r="GC367" s="41"/>
      <c r="GD367" s="41"/>
      <c r="GE367" s="41"/>
      <c r="GF367" s="41"/>
      <c r="GG367" s="41"/>
      <c r="GH367" s="41"/>
      <c r="GI367" s="41"/>
      <c r="GJ367" s="41"/>
      <c r="GK367" s="41"/>
      <c r="GL367" s="41"/>
      <c r="GM367" s="41"/>
      <c r="GN367" s="41"/>
      <c r="GO367" s="41"/>
      <c r="GP367" s="41"/>
      <c r="GQ367" s="41"/>
      <c r="GR367" s="41"/>
      <c r="GS367" s="41"/>
      <c r="GT367" s="41"/>
      <c r="GU367" s="41"/>
      <c r="GV367" s="41"/>
      <c r="GW367" s="41"/>
      <c r="GX367" s="41"/>
      <c r="GY367" s="41"/>
      <c r="GZ367" s="41"/>
      <c r="HA367" s="41"/>
      <c r="HB367" s="41"/>
      <c r="HC367" s="41"/>
      <c r="HD367" s="41"/>
      <c r="HE367" s="41"/>
      <c r="HF367" s="41"/>
      <c r="HG367" s="41"/>
      <c r="HH367" s="41"/>
      <c r="HI367" s="41"/>
      <c r="HJ367" s="41"/>
      <c r="HK367" s="41"/>
      <c r="HL367" s="41"/>
      <c r="HM367" s="41"/>
      <c r="HN367" s="41"/>
      <c r="HO367" s="41"/>
      <c r="HP367" s="41"/>
      <c r="HQ367" s="41"/>
      <c r="HR367" s="41"/>
      <c r="HS367" s="41"/>
      <c r="HT367" s="41"/>
      <c r="HU367" s="41"/>
      <c r="HV367" s="41"/>
      <c r="HW367" s="41"/>
      <c r="HX367" s="41"/>
      <c r="HY367" s="41"/>
      <c r="HZ367" s="41"/>
      <c r="IA367" s="41"/>
      <c r="IB367" s="41"/>
      <c r="IC367" s="41"/>
      <c r="ID367" s="41"/>
      <c r="IE367" s="41"/>
      <c r="IF367" s="41"/>
      <c r="IG367" s="41"/>
      <c r="IH367" s="41"/>
      <c r="II367" s="41"/>
      <c r="IJ367" s="41"/>
      <c r="IK367" s="41"/>
      <c r="IL367" s="41"/>
      <c r="IM367" s="41"/>
      <c r="IN367" s="41"/>
      <c r="IO367" s="41"/>
      <c r="IP367" s="41"/>
      <c r="IQ367" s="41"/>
      <c r="IR367" s="41"/>
      <c r="IS367" s="41"/>
      <c r="IT367" s="41"/>
      <c r="IU367" s="41"/>
      <c r="IV367" s="41"/>
      <c r="IW367" s="41"/>
      <c r="IX367" s="41"/>
      <c r="IY367" s="41"/>
      <c r="IZ367" s="41"/>
      <c r="JA367" s="41"/>
      <c r="JB367" s="41"/>
      <c r="JC367" s="41"/>
      <c r="JD367" s="41"/>
      <c r="JE367" s="41"/>
      <c r="JF367" s="41"/>
      <c r="JG367" s="41"/>
      <c r="JH367" s="41"/>
      <c r="JI367" s="41"/>
      <c r="JJ367" s="41"/>
      <c r="JK367" s="41"/>
      <c r="JL367" s="41"/>
      <c r="JM367" s="41"/>
      <c r="JN367" s="41"/>
      <c r="JO367" s="41"/>
      <c r="JP367" s="41"/>
      <c r="JQ367" s="41"/>
      <c r="JR367" s="41"/>
      <c r="JS367" s="41"/>
      <c r="JT367" s="41"/>
      <c r="JU367" s="41"/>
    </row>
    <row r="368" spans="20:281" x14ac:dyDescent="0.25">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c r="BT368" s="41"/>
      <c r="BU368" s="41"/>
      <c r="BV368" s="41"/>
      <c r="BW368" s="41"/>
      <c r="BX368" s="41"/>
      <c r="BY368" s="41"/>
      <c r="BZ368" s="41"/>
      <c r="CA368" s="41"/>
      <c r="CB368" s="41"/>
      <c r="CC368" s="41"/>
      <c r="CD368" s="41"/>
      <c r="CE368" s="41"/>
      <c r="CF368" s="41"/>
      <c r="CG368" s="41"/>
      <c r="CH368" s="41"/>
      <c r="CI368" s="41"/>
      <c r="CJ368" s="41"/>
      <c r="CK368" s="41"/>
      <c r="CL368" s="41"/>
      <c r="CM368" s="41"/>
      <c r="CN368" s="41"/>
      <c r="CO368" s="41"/>
      <c r="CP368" s="41"/>
      <c r="CQ368" s="41"/>
      <c r="CR368" s="41"/>
      <c r="CS368" s="41"/>
      <c r="CT368" s="41"/>
      <c r="CU368" s="41"/>
      <c r="CV368" s="41"/>
      <c r="CW368" s="41"/>
      <c r="CX368" s="41"/>
      <c r="CY368" s="41"/>
      <c r="CZ368" s="41"/>
      <c r="DA368" s="41"/>
      <c r="DB368" s="41"/>
      <c r="DC368" s="41"/>
      <c r="DD368" s="41"/>
      <c r="DE368" s="41"/>
      <c r="DF368" s="41"/>
      <c r="DG368" s="41"/>
      <c r="DH368" s="41"/>
      <c r="DI368" s="41"/>
      <c r="DJ368" s="41"/>
      <c r="DK368" s="41"/>
      <c r="DL368" s="41"/>
      <c r="DM368" s="41"/>
      <c r="DN368" s="41"/>
      <c r="DO368" s="41"/>
      <c r="DP368" s="41"/>
      <c r="DQ368" s="41"/>
      <c r="DR368" s="41"/>
      <c r="DS368" s="41"/>
      <c r="DT368" s="41"/>
      <c r="DU368" s="41"/>
      <c r="DV368" s="41"/>
      <c r="DW368" s="41"/>
      <c r="DX368" s="41"/>
      <c r="DY368" s="41"/>
      <c r="DZ368" s="41"/>
      <c r="EA368" s="41"/>
      <c r="EB368" s="41"/>
      <c r="EC368" s="41"/>
      <c r="ED368" s="41"/>
      <c r="EE368" s="41"/>
      <c r="EF368" s="41"/>
      <c r="EG368" s="41"/>
      <c r="EH368" s="41"/>
      <c r="EI368" s="41"/>
      <c r="EJ368" s="41"/>
      <c r="EK368" s="41"/>
      <c r="EL368" s="41"/>
      <c r="EM368" s="41"/>
      <c r="EN368" s="41"/>
      <c r="EO368" s="41"/>
      <c r="EP368" s="41"/>
      <c r="EQ368" s="41"/>
      <c r="ER368" s="41"/>
      <c r="ES368" s="41"/>
      <c r="ET368" s="41"/>
      <c r="EU368" s="41"/>
      <c r="EV368" s="41"/>
      <c r="EW368" s="41"/>
      <c r="EX368" s="41"/>
      <c r="EY368" s="41"/>
      <c r="EZ368" s="41"/>
      <c r="FA368" s="41"/>
      <c r="FB368" s="41"/>
      <c r="FC368" s="41"/>
      <c r="FD368" s="41"/>
      <c r="FE368" s="41"/>
      <c r="FF368" s="41"/>
      <c r="FG368" s="41"/>
      <c r="FH368" s="41"/>
      <c r="FI368" s="41"/>
      <c r="FJ368" s="41"/>
      <c r="FK368" s="41"/>
      <c r="FL368" s="41"/>
      <c r="FM368" s="41"/>
      <c r="FN368" s="41"/>
      <c r="FO368" s="41"/>
      <c r="FP368" s="41"/>
      <c r="FQ368" s="41"/>
      <c r="FR368" s="41"/>
      <c r="FS368" s="41"/>
      <c r="FT368" s="41"/>
      <c r="FU368" s="41"/>
      <c r="FV368" s="41"/>
      <c r="FW368" s="41"/>
      <c r="FX368" s="41"/>
      <c r="FY368" s="41"/>
      <c r="FZ368" s="41"/>
      <c r="GA368" s="41"/>
      <c r="GB368" s="41"/>
      <c r="GC368" s="41"/>
      <c r="GD368" s="41"/>
      <c r="GE368" s="41"/>
      <c r="GF368" s="41"/>
      <c r="GG368" s="41"/>
      <c r="GH368" s="41"/>
      <c r="GI368" s="41"/>
      <c r="GJ368" s="41"/>
      <c r="GK368" s="41"/>
      <c r="GL368" s="41"/>
      <c r="GM368" s="41"/>
      <c r="GN368" s="41"/>
      <c r="GO368" s="41"/>
      <c r="GP368" s="41"/>
      <c r="GQ368" s="41"/>
      <c r="GR368" s="41"/>
      <c r="GS368" s="41"/>
      <c r="GT368" s="41"/>
      <c r="GU368" s="41"/>
      <c r="GV368" s="41"/>
      <c r="GW368" s="41"/>
      <c r="GX368" s="41"/>
      <c r="GY368" s="41"/>
      <c r="GZ368" s="41"/>
      <c r="HA368" s="41"/>
      <c r="HB368" s="41"/>
      <c r="HC368" s="41"/>
      <c r="HD368" s="41"/>
      <c r="HE368" s="41"/>
      <c r="HF368" s="41"/>
      <c r="HG368" s="41"/>
      <c r="HH368" s="41"/>
      <c r="HI368" s="41"/>
      <c r="HJ368" s="41"/>
      <c r="HK368" s="41"/>
      <c r="HL368" s="41"/>
      <c r="HM368" s="41"/>
      <c r="HN368" s="41"/>
      <c r="HO368" s="41"/>
      <c r="HP368" s="41"/>
      <c r="HQ368" s="41"/>
      <c r="HR368" s="41"/>
      <c r="HS368" s="41"/>
      <c r="HT368" s="41"/>
      <c r="HU368" s="41"/>
      <c r="HV368" s="41"/>
      <c r="HW368" s="41"/>
      <c r="HX368" s="41"/>
      <c r="HY368" s="41"/>
      <c r="HZ368" s="41"/>
      <c r="IA368" s="41"/>
      <c r="IB368" s="41"/>
      <c r="IC368" s="41"/>
      <c r="ID368" s="41"/>
      <c r="IE368" s="41"/>
      <c r="IF368" s="41"/>
      <c r="IG368" s="41"/>
      <c r="IH368" s="41"/>
      <c r="II368" s="41"/>
      <c r="IJ368" s="41"/>
      <c r="IK368" s="41"/>
      <c r="IL368" s="41"/>
      <c r="IM368" s="41"/>
      <c r="IN368" s="41"/>
      <c r="IO368" s="41"/>
      <c r="IP368" s="41"/>
      <c r="IQ368" s="41"/>
      <c r="IR368" s="41"/>
      <c r="IS368" s="41"/>
      <c r="IT368" s="41"/>
      <c r="IU368" s="41"/>
      <c r="IV368" s="41"/>
      <c r="IW368" s="41"/>
      <c r="IX368" s="41"/>
      <c r="IY368" s="41"/>
      <c r="IZ368" s="41"/>
      <c r="JA368" s="41"/>
      <c r="JB368" s="41"/>
      <c r="JC368" s="41"/>
      <c r="JD368" s="41"/>
      <c r="JE368" s="41"/>
      <c r="JF368" s="41"/>
      <c r="JG368" s="41"/>
      <c r="JH368" s="41"/>
      <c r="JI368" s="41"/>
      <c r="JJ368" s="41"/>
      <c r="JK368" s="41"/>
      <c r="JL368" s="41"/>
      <c r="JM368" s="41"/>
      <c r="JN368" s="41"/>
      <c r="JO368" s="41"/>
      <c r="JP368" s="41"/>
      <c r="JQ368" s="41"/>
      <c r="JR368" s="41"/>
      <c r="JS368" s="41"/>
      <c r="JT368" s="41"/>
      <c r="JU368" s="41"/>
    </row>
    <row r="369" spans="20:281" x14ac:dyDescent="0.25">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c r="BE369" s="41"/>
      <c r="BF369" s="41"/>
      <c r="BG369" s="41"/>
      <c r="BH369" s="41"/>
      <c r="BI369" s="41"/>
      <c r="BJ369" s="41"/>
      <c r="BK369" s="41"/>
      <c r="BL369" s="41"/>
      <c r="BM369" s="41"/>
      <c r="BN369" s="41"/>
      <c r="BO369" s="41"/>
      <c r="BP369" s="41"/>
      <c r="BQ369" s="41"/>
      <c r="BR369" s="41"/>
      <c r="BS369" s="41"/>
      <c r="BT369" s="41"/>
      <c r="BU369" s="41"/>
      <c r="BV369" s="41"/>
      <c r="BW369" s="41"/>
      <c r="BX369" s="41"/>
      <c r="BY369" s="41"/>
      <c r="BZ369" s="41"/>
      <c r="CA369" s="41"/>
      <c r="CB369" s="41"/>
      <c r="CC369" s="41"/>
      <c r="CD369" s="41"/>
      <c r="CE369" s="41"/>
      <c r="CF369" s="41"/>
      <c r="CG369" s="41"/>
      <c r="CH369" s="41"/>
      <c r="CI369" s="41"/>
      <c r="CJ369" s="41"/>
      <c r="CK369" s="41"/>
      <c r="CL369" s="41"/>
      <c r="CM369" s="41"/>
      <c r="CN369" s="41"/>
      <c r="CO369" s="41"/>
      <c r="CP369" s="41"/>
      <c r="CQ369" s="41"/>
      <c r="CR369" s="41"/>
      <c r="CS369" s="41"/>
      <c r="CT369" s="41"/>
      <c r="CU369" s="41"/>
      <c r="CV369" s="41"/>
      <c r="CW369" s="41"/>
      <c r="CX369" s="41"/>
      <c r="CY369" s="41"/>
      <c r="CZ369" s="41"/>
      <c r="DA369" s="41"/>
      <c r="DB369" s="41"/>
      <c r="DC369" s="41"/>
      <c r="DD369" s="41"/>
      <c r="DE369" s="41"/>
      <c r="DF369" s="41"/>
      <c r="DG369" s="41"/>
      <c r="DH369" s="41"/>
      <c r="DI369" s="41"/>
      <c r="DJ369" s="41"/>
      <c r="DK369" s="41"/>
      <c r="DL369" s="41"/>
      <c r="DM369" s="41"/>
      <c r="DN369" s="41"/>
      <c r="DO369" s="41"/>
      <c r="DP369" s="41"/>
      <c r="DQ369" s="41"/>
      <c r="DR369" s="41"/>
      <c r="DS369" s="41"/>
      <c r="DT369" s="41"/>
      <c r="DU369" s="41"/>
      <c r="DV369" s="41"/>
      <c r="DW369" s="41"/>
      <c r="DX369" s="41"/>
      <c r="DY369" s="41"/>
      <c r="DZ369" s="41"/>
      <c r="EA369" s="41"/>
      <c r="EB369" s="41"/>
      <c r="EC369" s="41"/>
      <c r="ED369" s="41"/>
      <c r="EE369" s="41"/>
      <c r="EF369" s="41"/>
      <c r="EG369" s="41"/>
      <c r="EH369" s="41"/>
      <c r="EI369" s="41"/>
      <c r="EJ369" s="41"/>
      <c r="EK369" s="41"/>
      <c r="EL369" s="41"/>
      <c r="EM369" s="41"/>
      <c r="EN369" s="41"/>
      <c r="EO369" s="41"/>
      <c r="EP369" s="41"/>
      <c r="EQ369" s="41"/>
      <c r="ER369" s="41"/>
      <c r="ES369" s="41"/>
      <c r="ET369" s="41"/>
      <c r="EU369" s="41"/>
      <c r="EV369" s="41"/>
      <c r="EW369" s="41"/>
      <c r="EX369" s="41"/>
      <c r="EY369" s="41"/>
      <c r="EZ369" s="41"/>
      <c r="FA369" s="41"/>
      <c r="FB369" s="41"/>
      <c r="FC369" s="41"/>
      <c r="FD369" s="41"/>
      <c r="FE369" s="41"/>
      <c r="FF369" s="41"/>
      <c r="FG369" s="41"/>
      <c r="FH369" s="41"/>
      <c r="FI369" s="41"/>
      <c r="FJ369" s="41"/>
      <c r="FK369" s="41"/>
      <c r="FL369" s="41"/>
      <c r="FM369" s="41"/>
      <c r="FN369" s="41"/>
      <c r="FO369" s="41"/>
      <c r="FP369" s="41"/>
      <c r="FQ369" s="41"/>
      <c r="FR369" s="41"/>
      <c r="FS369" s="41"/>
      <c r="FT369" s="41"/>
      <c r="FU369" s="41"/>
      <c r="FV369" s="41"/>
      <c r="FW369" s="41"/>
      <c r="FX369" s="41"/>
      <c r="FY369" s="41"/>
      <c r="FZ369" s="41"/>
      <c r="GA369" s="41"/>
      <c r="GB369" s="41"/>
      <c r="GC369" s="41"/>
      <c r="GD369" s="41"/>
      <c r="GE369" s="41"/>
      <c r="GF369" s="41"/>
      <c r="GG369" s="41"/>
      <c r="GH369" s="41"/>
      <c r="GI369" s="41"/>
      <c r="GJ369" s="41"/>
      <c r="GK369" s="41"/>
      <c r="GL369" s="41"/>
      <c r="GM369" s="41"/>
      <c r="GN369" s="41"/>
      <c r="GO369" s="41"/>
      <c r="GP369" s="41"/>
      <c r="GQ369" s="41"/>
      <c r="GR369" s="41"/>
      <c r="GS369" s="41"/>
      <c r="GT369" s="41"/>
      <c r="GU369" s="41"/>
      <c r="GV369" s="41"/>
      <c r="GW369" s="41"/>
      <c r="GX369" s="41"/>
      <c r="GY369" s="41"/>
      <c r="GZ369" s="41"/>
      <c r="HA369" s="41"/>
      <c r="HB369" s="41"/>
      <c r="HC369" s="41"/>
      <c r="HD369" s="41"/>
      <c r="HE369" s="41"/>
      <c r="HF369" s="41"/>
      <c r="HG369" s="41"/>
      <c r="HH369" s="41"/>
      <c r="HI369" s="41"/>
      <c r="HJ369" s="41"/>
      <c r="HK369" s="41"/>
      <c r="HL369" s="41"/>
      <c r="HM369" s="41"/>
      <c r="HN369" s="41"/>
      <c r="HO369" s="41"/>
      <c r="HP369" s="41"/>
      <c r="HQ369" s="41"/>
      <c r="HR369" s="41"/>
      <c r="HS369" s="41"/>
      <c r="HT369" s="41"/>
      <c r="HU369" s="41"/>
      <c r="HV369" s="41"/>
      <c r="HW369" s="41"/>
      <c r="HX369" s="41"/>
      <c r="HY369" s="41"/>
      <c r="HZ369" s="41"/>
      <c r="IA369" s="41"/>
      <c r="IB369" s="41"/>
      <c r="IC369" s="41"/>
      <c r="ID369" s="41"/>
      <c r="IE369" s="41"/>
      <c r="IF369" s="41"/>
      <c r="IG369" s="41"/>
      <c r="IH369" s="41"/>
      <c r="II369" s="41"/>
      <c r="IJ369" s="41"/>
      <c r="IK369" s="41"/>
      <c r="IL369" s="41"/>
      <c r="IM369" s="41"/>
      <c r="IN369" s="41"/>
      <c r="IO369" s="41"/>
      <c r="IP369" s="41"/>
      <c r="IQ369" s="41"/>
      <c r="IR369" s="41"/>
      <c r="IS369" s="41"/>
      <c r="IT369" s="41"/>
      <c r="IU369" s="41"/>
      <c r="IV369" s="41"/>
      <c r="IW369" s="41"/>
      <c r="IX369" s="41"/>
      <c r="IY369" s="41"/>
      <c r="IZ369" s="41"/>
      <c r="JA369" s="41"/>
      <c r="JB369" s="41"/>
      <c r="JC369" s="41"/>
      <c r="JD369" s="41"/>
      <c r="JE369" s="41"/>
      <c r="JF369" s="41"/>
      <c r="JG369" s="41"/>
      <c r="JH369" s="41"/>
      <c r="JI369" s="41"/>
      <c r="JJ369" s="41"/>
      <c r="JK369" s="41"/>
      <c r="JL369" s="41"/>
      <c r="JM369" s="41"/>
      <c r="JN369" s="41"/>
      <c r="JO369" s="41"/>
      <c r="JP369" s="41"/>
      <c r="JQ369" s="41"/>
      <c r="JR369" s="41"/>
      <c r="JS369" s="41"/>
      <c r="JT369" s="41"/>
      <c r="JU369" s="41"/>
    </row>
    <row r="370" spans="20:281" x14ac:dyDescent="0.25">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c r="BI370" s="41"/>
      <c r="BJ370" s="41"/>
      <c r="BK370" s="41"/>
      <c r="BL370" s="41"/>
      <c r="BM370" s="41"/>
      <c r="BN370" s="41"/>
      <c r="BO370" s="41"/>
      <c r="BP370" s="41"/>
      <c r="BQ370" s="41"/>
      <c r="BR370" s="41"/>
      <c r="BS370" s="41"/>
      <c r="BT370" s="41"/>
      <c r="BU370" s="41"/>
      <c r="BV370" s="41"/>
      <c r="BW370" s="41"/>
      <c r="BX370" s="41"/>
      <c r="BY370" s="41"/>
      <c r="BZ370" s="41"/>
      <c r="CA370" s="41"/>
      <c r="CB370" s="41"/>
      <c r="CC370" s="41"/>
      <c r="CD370" s="41"/>
      <c r="CE370" s="41"/>
      <c r="CF370" s="41"/>
      <c r="CG370" s="41"/>
      <c r="CH370" s="41"/>
      <c r="CI370" s="41"/>
      <c r="CJ370" s="41"/>
      <c r="CK370" s="41"/>
      <c r="CL370" s="41"/>
      <c r="CM370" s="41"/>
      <c r="CN370" s="41"/>
      <c r="CO370" s="41"/>
      <c r="CP370" s="41"/>
      <c r="CQ370" s="41"/>
      <c r="CR370" s="41"/>
      <c r="CS370" s="41"/>
      <c r="CT370" s="41"/>
      <c r="CU370" s="41"/>
      <c r="CV370" s="41"/>
      <c r="CW370" s="41"/>
      <c r="CX370" s="41"/>
      <c r="CY370" s="41"/>
      <c r="CZ370" s="41"/>
      <c r="DA370" s="41"/>
      <c r="DB370" s="41"/>
      <c r="DC370" s="41"/>
      <c r="DD370" s="41"/>
      <c r="DE370" s="41"/>
      <c r="DF370" s="41"/>
      <c r="DG370" s="41"/>
      <c r="DH370" s="41"/>
      <c r="DI370" s="41"/>
      <c r="DJ370" s="41"/>
      <c r="DK370" s="41"/>
      <c r="DL370" s="41"/>
      <c r="DM370" s="41"/>
      <c r="DN370" s="41"/>
      <c r="DO370" s="41"/>
      <c r="DP370" s="41"/>
      <c r="DQ370" s="41"/>
      <c r="DR370" s="41"/>
      <c r="DS370" s="41"/>
      <c r="DT370" s="41"/>
      <c r="DU370" s="41"/>
      <c r="DV370" s="41"/>
      <c r="DW370" s="41"/>
      <c r="DX370" s="41"/>
      <c r="DY370" s="41"/>
      <c r="DZ370" s="41"/>
      <c r="EA370" s="41"/>
      <c r="EB370" s="41"/>
      <c r="EC370" s="41"/>
      <c r="ED370" s="41"/>
      <c r="EE370" s="41"/>
      <c r="EF370" s="41"/>
      <c r="EG370" s="41"/>
      <c r="EH370" s="41"/>
      <c r="EI370" s="41"/>
      <c r="EJ370" s="41"/>
      <c r="EK370" s="41"/>
      <c r="EL370" s="41"/>
      <c r="EM370" s="41"/>
      <c r="EN370" s="41"/>
      <c r="EO370" s="41"/>
      <c r="EP370" s="41"/>
      <c r="EQ370" s="41"/>
      <c r="ER370" s="41"/>
      <c r="ES370" s="41"/>
      <c r="ET370" s="41"/>
      <c r="EU370" s="41"/>
      <c r="EV370" s="41"/>
      <c r="EW370" s="41"/>
      <c r="EX370" s="41"/>
      <c r="EY370" s="41"/>
      <c r="EZ370" s="41"/>
      <c r="FA370" s="41"/>
      <c r="FB370" s="41"/>
      <c r="FC370" s="41"/>
      <c r="FD370" s="41"/>
      <c r="FE370" s="41"/>
      <c r="FF370" s="41"/>
      <c r="FG370" s="41"/>
      <c r="FH370" s="41"/>
      <c r="FI370" s="41"/>
      <c r="FJ370" s="41"/>
      <c r="FK370" s="41"/>
      <c r="FL370" s="41"/>
      <c r="FM370" s="41"/>
      <c r="FN370" s="41"/>
      <c r="FO370" s="41"/>
      <c r="FP370" s="41"/>
      <c r="FQ370" s="41"/>
      <c r="FR370" s="41"/>
      <c r="FS370" s="41"/>
      <c r="FT370" s="41"/>
      <c r="FU370" s="41"/>
      <c r="FV370" s="41"/>
      <c r="FW370" s="41"/>
      <c r="FX370" s="41"/>
      <c r="FY370" s="41"/>
      <c r="FZ370" s="41"/>
      <c r="GA370" s="41"/>
      <c r="GB370" s="41"/>
      <c r="GC370" s="41"/>
      <c r="GD370" s="41"/>
      <c r="GE370" s="41"/>
      <c r="GF370" s="41"/>
      <c r="GG370" s="41"/>
      <c r="GH370" s="41"/>
      <c r="GI370" s="41"/>
      <c r="GJ370" s="41"/>
      <c r="GK370" s="41"/>
      <c r="GL370" s="41"/>
      <c r="GM370" s="41"/>
      <c r="GN370" s="41"/>
      <c r="GO370" s="41"/>
      <c r="GP370" s="41"/>
      <c r="GQ370" s="41"/>
      <c r="GR370" s="41"/>
      <c r="GS370" s="41"/>
      <c r="GT370" s="41"/>
      <c r="GU370" s="41"/>
      <c r="GV370" s="41"/>
      <c r="GW370" s="41"/>
      <c r="GX370" s="41"/>
      <c r="GY370" s="41"/>
      <c r="GZ370" s="41"/>
      <c r="HA370" s="41"/>
      <c r="HB370" s="41"/>
      <c r="HC370" s="41"/>
      <c r="HD370" s="41"/>
      <c r="HE370" s="41"/>
      <c r="HF370" s="41"/>
      <c r="HG370" s="41"/>
      <c r="HH370" s="41"/>
      <c r="HI370" s="41"/>
      <c r="HJ370" s="41"/>
      <c r="HK370" s="41"/>
      <c r="HL370" s="41"/>
      <c r="HM370" s="41"/>
      <c r="HN370" s="41"/>
      <c r="HO370" s="41"/>
      <c r="HP370" s="41"/>
      <c r="HQ370" s="41"/>
      <c r="HR370" s="41"/>
      <c r="HS370" s="41"/>
      <c r="HT370" s="41"/>
      <c r="HU370" s="41"/>
      <c r="HV370" s="41"/>
      <c r="HW370" s="41"/>
      <c r="HX370" s="41"/>
      <c r="HY370" s="41"/>
      <c r="HZ370" s="41"/>
      <c r="IA370" s="41"/>
      <c r="IB370" s="41"/>
      <c r="IC370" s="41"/>
      <c r="ID370" s="41"/>
      <c r="IE370" s="41"/>
      <c r="IF370" s="41"/>
      <c r="IG370" s="41"/>
      <c r="IH370" s="41"/>
      <c r="II370" s="41"/>
      <c r="IJ370" s="41"/>
      <c r="IK370" s="41"/>
      <c r="IL370" s="41"/>
      <c r="IM370" s="41"/>
      <c r="IN370" s="41"/>
      <c r="IO370" s="41"/>
      <c r="IP370" s="41"/>
      <c r="IQ370" s="41"/>
      <c r="IR370" s="41"/>
      <c r="IS370" s="41"/>
      <c r="IT370" s="41"/>
      <c r="IU370" s="41"/>
      <c r="IV370" s="41"/>
      <c r="IW370" s="41"/>
      <c r="IX370" s="41"/>
      <c r="IY370" s="41"/>
      <c r="IZ370" s="41"/>
      <c r="JA370" s="41"/>
      <c r="JB370" s="41"/>
      <c r="JC370" s="41"/>
      <c r="JD370" s="41"/>
      <c r="JE370" s="41"/>
      <c r="JF370" s="41"/>
      <c r="JG370" s="41"/>
      <c r="JH370" s="41"/>
      <c r="JI370" s="41"/>
      <c r="JJ370" s="41"/>
      <c r="JK370" s="41"/>
      <c r="JL370" s="41"/>
      <c r="JM370" s="41"/>
      <c r="JN370" s="41"/>
      <c r="JO370" s="41"/>
      <c r="JP370" s="41"/>
      <c r="JQ370" s="41"/>
      <c r="JR370" s="41"/>
      <c r="JS370" s="41"/>
      <c r="JT370" s="41"/>
      <c r="JU370" s="41"/>
    </row>
    <row r="371" spans="20:281" x14ac:dyDescent="0.25">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c r="BI371" s="41"/>
      <c r="BJ371" s="41"/>
      <c r="BK371" s="41"/>
      <c r="BL371" s="41"/>
      <c r="BM371" s="41"/>
      <c r="BN371" s="41"/>
      <c r="BO371" s="41"/>
      <c r="BP371" s="41"/>
      <c r="BQ371" s="41"/>
      <c r="BR371" s="41"/>
      <c r="BS371" s="41"/>
      <c r="BT371" s="41"/>
      <c r="BU371" s="41"/>
      <c r="BV371" s="41"/>
      <c r="BW371" s="41"/>
      <c r="BX371" s="41"/>
      <c r="BY371" s="41"/>
      <c r="BZ371" s="41"/>
      <c r="CA371" s="41"/>
      <c r="CB371" s="41"/>
      <c r="CC371" s="41"/>
      <c r="CD371" s="41"/>
      <c r="CE371" s="41"/>
      <c r="CF371" s="41"/>
      <c r="CG371" s="41"/>
      <c r="CH371" s="41"/>
      <c r="CI371" s="41"/>
      <c r="CJ371" s="41"/>
      <c r="CK371" s="41"/>
      <c r="CL371" s="41"/>
      <c r="CM371" s="41"/>
      <c r="CN371" s="41"/>
      <c r="CO371" s="41"/>
      <c r="CP371" s="41"/>
      <c r="CQ371" s="41"/>
      <c r="CR371" s="41"/>
      <c r="CS371" s="41"/>
      <c r="CT371" s="41"/>
      <c r="CU371" s="41"/>
      <c r="CV371" s="41"/>
      <c r="CW371" s="41"/>
      <c r="CX371" s="41"/>
      <c r="CY371" s="41"/>
      <c r="CZ371" s="41"/>
      <c r="DA371" s="41"/>
      <c r="DB371" s="41"/>
      <c r="DC371" s="41"/>
      <c r="DD371" s="41"/>
      <c r="DE371" s="41"/>
      <c r="DF371" s="41"/>
      <c r="DG371" s="41"/>
      <c r="DH371" s="41"/>
      <c r="DI371" s="41"/>
      <c r="DJ371" s="41"/>
      <c r="DK371" s="41"/>
      <c r="DL371" s="41"/>
      <c r="DM371" s="41"/>
      <c r="DN371" s="41"/>
      <c r="DO371" s="41"/>
      <c r="DP371" s="41"/>
      <c r="DQ371" s="41"/>
      <c r="DR371" s="41"/>
      <c r="DS371" s="41"/>
      <c r="DT371" s="41"/>
      <c r="DU371" s="41"/>
      <c r="DV371" s="41"/>
      <c r="DW371" s="41"/>
      <c r="DX371" s="41"/>
      <c r="DY371" s="41"/>
      <c r="DZ371" s="41"/>
      <c r="EA371" s="41"/>
      <c r="EB371" s="41"/>
      <c r="EC371" s="41"/>
      <c r="ED371" s="41"/>
      <c r="EE371" s="41"/>
      <c r="EF371" s="41"/>
      <c r="EG371" s="41"/>
      <c r="EH371" s="41"/>
      <c r="EI371" s="41"/>
      <c r="EJ371" s="41"/>
      <c r="EK371" s="41"/>
      <c r="EL371" s="41"/>
      <c r="EM371" s="41"/>
      <c r="EN371" s="41"/>
      <c r="EO371" s="41"/>
      <c r="EP371" s="41"/>
      <c r="EQ371" s="41"/>
      <c r="ER371" s="41"/>
      <c r="ES371" s="41"/>
      <c r="ET371" s="41"/>
      <c r="EU371" s="41"/>
      <c r="EV371" s="41"/>
      <c r="EW371" s="41"/>
      <c r="EX371" s="41"/>
      <c r="EY371" s="41"/>
      <c r="EZ371" s="41"/>
      <c r="FA371" s="41"/>
      <c r="FB371" s="41"/>
      <c r="FC371" s="41"/>
      <c r="FD371" s="41"/>
      <c r="FE371" s="41"/>
      <c r="FF371" s="41"/>
      <c r="FG371" s="41"/>
      <c r="FH371" s="41"/>
      <c r="FI371" s="41"/>
      <c r="FJ371" s="41"/>
      <c r="FK371" s="41"/>
      <c r="FL371" s="41"/>
      <c r="FM371" s="41"/>
      <c r="FN371" s="41"/>
      <c r="FO371" s="41"/>
      <c r="FP371" s="41"/>
      <c r="FQ371" s="41"/>
      <c r="FR371" s="41"/>
      <c r="FS371" s="41"/>
      <c r="FT371" s="41"/>
      <c r="FU371" s="41"/>
      <c r="FV371" s="41"/>
      <c r="FW371" s="41"/>
      <c r="FX371" s="41"/>
      <c r="FY371" s="41"/>
      <c r="FZ371" s="41"/>
      <c r="GA371" s="41"/>
      <c r="GB371" s="41"/>
      <c r="GC371" s="41"/>
      <c r="GD371" s="41"/>
      <c r="GE371" s="41"/>
      <c r="GF371" s="41"/>
      <c r="GG371" s="41"/>
      <c r="GH371" s="41"/>
      <c r="GI371" s="41"/>
      <c r="GJ371" s="41"/>
      <c r="GK371" s="41"/>
      <c r="GL371" s="41"/>
      <c r="GM371" s="41"/>
      <c r="GN371" s="41"/>
      <c r="GO371" s="41"/>
      <c r="GP371" s="41"/>
      <c r="GQ371" s="41"/>
      <c r="GR371" s="41"/>
      <c r="GS371" s="41"/>
      <c r="GT371" s="41"/>
      <c r="GU371" s="41"/>
      <c r="GV371" s="41"/>
      <c r="GW371" s="41"/>
      <c r="GX371" s="41"/>
      <c r="GY371" s="41"/>
      <c r="GZ371" s="41"/>
      <c r="HA371" s="41"/>
      <c r="HB371" s="41"/>
      <c r="HC371" s="41"/>
      <c r="HD371" s="41"/>
      <c r="HE371" s="41"/>
      <c r="HF371" s="41"/>
      <c r="HG371" s="41"/>
      <c r="HH371" s="41"/>
      <c r="HI371" s="41"/>
      <c r="HJ371" s="41"/>
      <c r="HK371" s="41"/>
      <c r="HL371" s="41"/>
      <c r="HM371" s="41"/>
      <c r="HN371" s="41"/>
      <c r="HO371" s="41"/>
      <c r="HP371" s="41"/>
      <c r="HQ371" s="41"/>
      <c r="HR371" s="41"/>
      <c r="HS371" s="41"/>
      <c r="HT371" s="41"/>
      <c r="HU371" s="41"/>
      <c r="HV371" s="41"/>
      <c r="HW371" s="41"/>
      <c r="HX371" s="41"/>
      <c r="HY371" s="41"/>
      <c r="HZ371" s="41"/>
      <c r="IA371" s="41"/>
      <c r="IB371" s="41"/>
      <c r="IC371" s="41"/>
      <c r="ID371" s="41"/>
      <c r="IE371" s="41"/>
      <c r="IF371" s="41"/>
      <c r="IG371" s="41"/>
      <c r="IH371" s="41"/>
      <c r="II371" s="41"/>
      <c r="IJ371" s="41"/>
      <c r="IK371" s="41"/>
      <c r="IL371" s="41"/>
      <c r="IM371" s="41"/>
      <c r="IN371" s="41"/>
      <c r="IO371" s="41"/>
      <c r="IP371" s="41"/>
      <c r="IQ371" s="41"/>
      <c r="IR371" s="41"/>
      <c r="IS371" s="41"/>
      <c r="IT371" s="41"/>
      <c r="IU371" s="41"/>
      <c r="IV371" s="41"/>
      <c r="IW371" s="41"/>
      <c r="IX371" s="41"/>
      <c r="IY371" s="41"/>
      <c r="IZ371" s="41"/>
      <c r="JA371" s="41"/>
      <c r="JB371" s="41"/>
      <c r="JC371" s="41"/>
      <c r="JD371" s="41"/>
      <c r="JE371" s="41"/>
      <c r="JF371" s="41"/>
      <c r="JG371" s="41"/>
      <c r="JH371" s="41"/>
      <c r="JI371" s="41"/>
      <c r="JJ371" s="41"/>
      <c r="JK371" s="41"/>
      <c r="JL371" s="41"/>
      <c r="JM371" s="41"/>
      <c r="JN371" s="41"/>
      <c r="JO371" s="41"/>
      <c r="JP371" s="41"/>
      <c r="JQ371" s="41"/>
      <c r="JR371" s="41"/>
      <c r="JS371" s="41"/>
      <c r="JT371" s="41"/>
      <c r="JU371" s="41"/>
    </row>
    <row r="372" spans="20:281" x14ac:dyDescent="0.25">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c r="BT372" s="41"/>
      <c r="BU372" s="41"/>
      <c r="BV372" s="41"/>
      <c r="BW372" s="41"/>
      <c r="BX372" s="41"/>
      <c r="BY372" s="41"/>
      <c r="BZ372" s="41"/>
      <c r="CA372" s="41"/>
      <c r="CB372" s="41"/>
      <c r="CC372" s="41"/>
      <c r="CD372" s="41"/>
      <c r="CE372" s="41"/>
      <c r="CF372" s="41"/>
      <c r="CG372" s="41"/>
      <c r="CH372" s="41"/>
      <c r="CI372" s="41"/>
      <c r="CJ372" s="41"/>
      <c r="CK372" s="41"/>
      <c r="CL372" s="41"/>
      <c r="CM372" s="41"/>
      <c r="CN372" s="41"/>
      <c r="CO372" s="41"/>
      <c r="CP372" s="41"/>
      <c r="CQ372" s="41"/>
      <c r="CR372" s="41"/>
      <c r="CS372" s="41"/>
      <c r="CT372" s="41"/>
      <c r="CU372" s="41"/>
      <c r="CV372" s="41"/>
      <c r="CW372" s="41"/>
      <c r="CX372" s="41"/>
      <c r="CY372" s="41"/>
      <c r="CZ372" s="41"/>
      <c r="DA372" s="41"/>
      <c r="DB372" s="41"/>
      <c r="DC372" s="41"/>
      <c r="DD372" s="41"/>
      <c r="DE372" s="41"/>
      <c r="DF372" s="41"/>
      <c r="DG372" s="41"/>
      <c r="DH372" s="41"/>
      <c r="DI372" s="41"/>
      <c r="DJ372" s="41"/>
      <c r="DK372" s="41"/>
      <c r="DL372" s="41"/>
      <c r="DM372" s="41"/>
      <c r="DN372" s="41"/>
      <c r="DO372" s="41"/>
      <c r="DP372" s="41"/>
      <c r="DQ372" s="41"/>
      <c r="DR372" s="41"/>
      <c r="DS372" s="41"/>
      <c r="DT372" s="41"/>
      <c r="DU372" s="41"/>
      <c r="DV372" s="41"/>
      <c r="DW372" s="41"/>
      <c r="DX372" s="41"/>
      <c r="DY372" s="41"/>
      <c r="DZ372" s="41"/>
      <c r="EA372" s="41"/>
      <c r="EB372" s="41"/>
      <c r="EC372" s="41"/>
      <c r="ED372" s="41"/>
      <c r="EE372" s="41"/>
      <c r="EF372" s="41"/>
      <c r="EG372" s="41"/>
      <c r="EH372" s="41"/>
      <c r="EI372" s="41"/>
      <c r="EJ372" s="41"/>
      <c r="EK372" s="41"/>
      <c r="EL372" s="41"/>
      <c r="EM372" s="41"/>
      <c r="EN372" s="41"/>
      <c r="EO372" s="41"/>
      <c r="EP372" s="41"/>
      <c r="EQ372" s="41"/>
      <c r="ER372" s="41"/>
      <c r="ES372" s="41"/>
      <c r="ET372" s="41"/>
      <c r="EU372" s="41"/>
      <c r="EV372" s="41"/>
      <c r="EW372" s="41"/>
      <c r="EX372" s="41"/>
      <c r="EY372" s="41"/>
      <c r="EZ372" s="41"/>
      <c r="FA372" s="41"/>
      <c r="FB372" s="41"/>
      <c r="FC372" s="41"/>
      <c r="FD372" s="41"/>
      <c r="FE372" s="41"/>
      <c r="FF372" s="41"/>
      <c r="FG372" s="41"/>
      <c r="FH372" s="41"/>
      <c r="FI372" s="41"/>
      <c r="FJ372" s="41"/>
      <c r="FK372" s="41"/>
      <c r="FL372" s="41"/>
      <c r="FM372" s="41"/>
      <c r="FN372" s="41"/>
      <c r="FO372" s="41"/>
      <c r="FP372" s="41"/>
      <c r="FQ372" s="41"/>
      <c r="FR372" s="41"/>
      <c r="FS372" s="41"/>
      <c r="FT372" s="41"/>
      <c r="FU372" s="41"/>
      <c r="FV372" s="41"/>
      <c r="FW372" s="41"/>
      <c r="FX372" s="41"/>
      <c r="FY372" s="41"/>
      <c r="FZ372" s="41"/>
      <c r="GA372" s="41"/>
      <c r="GB372" s="41"/>
      <c r="GC372" s="41"/>
      <c r="GD372" s="41"/>
      <c r="GE372" s="41"/>
      <c r="GF372" s="41"/>
      <c r="GG372" s="41"/>
      <c r="GH372" s="41"/>
      <c r="GI372" s="41"/>
      <c r="GJ372" s="41"/>
      <c r="GK372" s="41"/>
      <c r="GL372" s="41"/>
      <c r="GM372" s="41"/>
      <c r="GN372" s="41"/>
      <c r="GO372" s="41"/>
      <c r="GP372" s="41"/>
      <c r="GQ372" s="41"/>
      <c r="GR372" s="41"/>
      <c r="GS372" s="41"/>
      <c r="GT372" s="41"/>
      <c r="GU372" s="41"/>
      <c r="GV372" s="41"/>
      <c r="GW372" s="41"/>
      <c r="GX372" s="41"/>
      <c r="GY372" s="41"/>
      <c r="GZ372" s="41"/>
      <c r="HA372" s="41"/>
      <c r="HB372" s="41"/>
      <c r="HC372" s="41"/>
      <c r="HD372" s="41"/>
      <c r="HE372" s="41"/>
      <c r="HF372" s="41"/>
      <c r="HG372" s="41"/>
      <c r="HH372" s="41"/>
      <c r="HI372" s="41"/>
      <c r="HJ372" s="41"/>
      <c r="HK372" s="41"/>
      <c r="HL372" s="41"/>
      <c r="HM372" s="41"/>
      <c r="HN372" s="41"/>
      <c r="HO372" s="41"/>
      <c r="HP372" s="41"/>
      <c r="HQ372" s="41"/>
      <c r="HR372" s="41"/>
      <c r="HS372" s="41"/>
      <c r="HT372" s="41"/>
      <c r="HU372" s="41"/>
      <c r="HV372" s="41"/>
      <c r="HW372" s="41"/>
      <c r="HX372" s="41"/>
      <c r="HY372" s="41"/>
      <c r="HZ372" s="41"/>
      <c r="IA372" s="41"/>
      <c r="IB372" s="41"/>
      <c r="IC372" s="41"/>
      <c r="ID372" s="41"/>
      <c r="IE372" s="41"/>
      <c r="IF372" s="41"/>
      <c r="IG372" s="41"/>
      <c r="IH372" s="41"/>
      <c r="II372" s="41"/>
      <c r="IJ372" s="41"/>
      <c r="IK372" s="41"/>
      <c r="IL372" s="41"/>
      <c r="IM372" s="41"/>
      <c r="IN372" s="41"/>
      <c r="IO372" s="41"/>
      <c r="IP372" s="41"/>
      <c r="IQ372" s="41"/>
      <c r="IR372" s="41"/>
      <c r="IS372" s="41"/>
      <c r="IT372" s="41"/>
      <c r="IU372" s="41"/>
      <c r="IV372" s="41"/>
      <c r="IW372" s="41"/>
      <c r="IX372" s="41"/>
      <c r="IY372" s="41"/>
      <c r="IZ372" s="41"/>
      <c r="JA372" s="41"/>
      <c r="JB372" s="41"/>
      <c r="JC372" s="41"/>
      <c r="JD372" s="41"/>
      <c r="JE372" s="41"/>
      <c r="JF372" s="41"/>
      <c r="JG372" s="41"/>
      <c r="JH372" s="41"/>
      <c r="JI372" s="41"/>
      <c r="JJ372" s="41"/>
      <c r="JK372" s="41"/>
      <c r="JL372" s="41"/>
      <c r="JM372" s="41"/>
      <c r="JN372" s="41"/>
      <c r="JO372" s="41"/>
      <c r="JP372" s="41"/>
      <c r="JQ372" s="41"/>
      <c r="JR372" s="41"/>
      <c r="JS372" s="41"/>
      <c r="JT372" s="41"/>
      <c r="JU372" s="41"/>
    </row>
    <row r="373" spans="20:281" x14ac:dyDescent="0.25">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c r="BI373" s="41"/>
      <c r="BJ373" s="41"/>
      <c r="BK373" s="41"/>
      <c r="BL373" s="41"/>
      <c r="BM373" s="41"/>
      <c r="BN373" s="41"/>
      <c r="BO373" s="41"/>
      <c r="BP373" s="41"/>
      <c r="BQ373" s="41"/>
      <c r="BR373" s="41"/>
      <c r="BS373" s="41"/>
      <c r="BT373" s="41"/>
      <c r="BU373" s="41"/>
      <c r="BV373" s="41"/>
      <c r="BW373" s="41"/>
      <c r="BX373" s="41"/>
      <c r="BY373" s="41"/>
      <c r="BZ373" s="41"/>
      <c r="CA373" s="41"/>
      <c r="CB373" s="41"/>
      <c r="CC373" s="41"/>
      <c r="CD373" s="41"/>
      <c r="CE373" s="41"/>
      <c r="CF373" s="41"/>
      <c r="CG373" s="41"/>
      <c r="CH373" s="41"/>
      <c r="CI373" s="41"/>
      <c r="CJ373" s="41"/>
      <c r="CK373" s="41"/>
      <c r="CL373" s="41"/>
      <c r="CM373" s="41"/>
      <c r="CN373" s="41"/>
      <c r="CO373" s="41"/>
      <c r="CP373" s="41"/>
      <c r="CQ373" s="41"/>
      <c r="CR373" s="41"/>
      <c r="CS373" s="41"/>
      <c r="CT373" s="41"/>
      <c r="CU373" s="41"/>
      <c r="CV373" s="41"/>
      <c r="CW373" s="41"/>
      <c r="CX373" s="41"/>
      <c r="CY373" s="41"/>
      <c r="CZ373" s="41"/>
      <c r="DA373" s="41"/>
      <c r="DB373" s="41"/>
      <c r="DC373" s="41"/>
      <c r="DD373" s="41"/>
      <c r="DE373" s="41"/>
      <c r="DF373" s="41"/>
      <c r="DG373" s="41"/>
      <c r="DH373" s="41"/>
      <c r="DI373" s="41"/>
      <c r="DJ373" s="41"/>
      <c r="DK373" s="41"/>
      <c r="DL373" s="41"/>
      <c r="DM373" s="41"/>
      <c r="DN373" s="41"/>
      <c r="DO373" s="41"/>
      <c r="DP373" s="41"/>
      <c r="DQ373" s="41"/>
      <c r="DR373" s="41"/>
      <c r="DS373" s="41"/>
      <c r="DT373" s="41"/>
      <c r="DU373" s="41"/>
      <c r="DV373" s="41"/>
      <c r="DW373" s="41"/>
      <c r="DX373" s="41"/>
      <c r="DY373" s="41"/>
      <c r="DZ373" s="41"/>
      <c r="EA373" s="41"/>
      <c r="EB373" s="41"/>
      <c r="EC373" s="41"/>
      <c r="ED373" s="41"/>
      <c r="EE373" s="41"/>
      <c r="EF373" s="41"/>
      <c r="EG373" s="41"/>
      <c r="EH373" s="41"/>
      <c r="EI373" s="41"/>
      <c r="EJ373" s="41"/>
      <c r="EK373" s="41"/>
      <c r="EL373" s="41"/>
      <c r="EM373" s="41"/>
      <c r="EN373" s="41"/>
      <c r="EO373" s="41"/>
      <c r="EP373" s="41"/>
      <c r="EQ373" s="41"/>
      <c r="ER373" s="41"/>
      <c r="ES373" s="41"/>
      <c r="ET373" s="41"/>
      <c r="EU373" s="41"/>
      <c r="EV373" s="41"/>
      <c r="EW373" s="41"/>
      <c r="EX373" s="41"/>
      <c r="EY373" s="41"/>
      <c r="EZ373" s="41"/>
      <c r="FA373" s="41"/>
      <c r="FB373" s="41"/>
      <c r="FC373" s="41"/>
      <c r="FD373" s="41"/>
      <c r="FE373" s="41"/>
      <c r="FF373" s="41"/>
      <c r="FG373" s="41"/>
      <c r="FH373" s="41"/>
      <c r="FI373" s="41"/>
      <c r="FJ373" s="41"/>
      <c r="FK373" s="41"/>
      <c r="FL373" s="41"/>
      <c r="FM373" s="41"/>
      <c r="FN373" s="41"/>
      <c r="FO373" s="41"/>
      <c r="FP373" s="41"/>
      <c r="FQ373" s="41"/>
      <c r="FR373" s="41"/>
      <c r="FS373" s="41"/>
      <c r="FT373" s="41"/>
      <c r="FU373" s="41"/>
      <c r="FV373" s="41"/>
      <c r="FW373" s="41"/>
      <c r="FX373" s="41"/>
      <c r="FY373" s="41"/>
      <c r="FZ373" s="41"/>
      <c r="GA373" s="41"/>
      <c r="GB373" s="41"/>
      <c r="GC373" s="41"/>
      <c r="GD373" s="41"/>
      <c r="GE373" s="41"/>
      <c r="GF373" s="41"/>
      <c r="GG373" s="41"/>
      <c r="GH373" s="41"/>
      <c r="GI373" s="41"/>
      <c r="GJ373" s="41"/>
      <c r="GK373" s="41"/>
      <c r="GL373" s="41"/>
      <c r="GM373" s="41"/>
      <c r="GN373" s="41"/>
      <c r="GO373" s="41"/>
      <c r="GP373" s="41"/>
      <c r="GQ373" s="41"/>
      <c r="GR373" s="41"/>
      <c r="GS373" s="41"/>
      <c r="GT373" s="41"/>
      <c r="GU373" s="41"/>
      <c r="GV373" s="41"/>
      <c r="GW373" s="41"/>
      <c r="GX373" s="41"/>
      <c r="GY373" s="41"/>
      <c r="GZ373" s="41"/>
      <c r="HA373" s="41"/>
      <c r="HB373" s="41"/>
      <c r="HC373" s="41"/>
      <c r="HD373" s="41"/>
      <c r="HE373" s="41"/>
      <c r="HF373" s="41"/>
      <c r="HG373" s="41"/>
      <c r="HH373" s="41"/>
      <c r="HI373" s="41"/>
      <c r="HJ373" s="41"/>
      <c r="HK373" s="41"/>
      <c r="HL373" s="41"/>
      <c r="HM373" s="41"/>
      <c r="HN373" s="41"/>
      <c r="HO373" s="41"/>
      <c r="HP373" s="41"/>
      <c r="HQ373" s="41"/>
      <c r="HR373" s="41"/>
      <c r="HS373" s="41"/>
      <c r="HT373" s="41"/>
      <c r="HU373" s="41"/>
      <c r="HV373" s="41"/>
      <c r="HW373" s="41"/>
      <c r="HX373" s="41"/>
      <c r="HY373" s="41"/>
      <c r="HZ373" s="41"/>
      <c r="IA373" s="41"/>
      <c r="IB373" s="41"/>
      <c r="IC373" s="41"/>
      <c r="ID373" s="41"/>
      <c r="IE373" s="41"/>
      <c r="IF373" s="41"/>
      <c r="IG373" s="41"/>
      <c r="IH373" s="41"/>
      <c r="II373" s="41"/>
      <c r="IJ373" s="41"/>
      <c r="IK373" s="41"/>
      <c r="IL373" s="41"/>
      <c r="IM373" s="41"/>
      <c r="IN373" s="41"/>
      <c r="IO373" s="41"/>
      <c r="IP373" s="41"/>
      <c r="IQ373" s="41"/>
      <c r="IR373" s="41"/>
      <c r="IS373" s="41"/>
      <c r="IT373" s="41"/>
      <c r="IU373" s="41"/>
      <c r="IV373" s="41"/>
      <c r="IW373" s="41"/>
      <c r="IX373" s="41"/>
      <c r="IY373" s="41"/>
      <c r="IZ373" s="41"/>
      <c r="JA373" s="41"/>
      <c r="JB373" s="41"/>
      <c r="JC373" s="41"/>
      <c r="JD373" s="41"/>
      <c r="JE373" s="41"/>
      <c r="JF373" s="41"/>
      <c r="JG373" s="41"/>
      <c r="JH373" s="41"/>
      <c r="JI373" s="41"/>
      <c r="JJ373" s="41"/>
      <c r="JK373" s="41"/>
      <c r="JL373" s="41"/>
      <c r="JM373" s="41"/>
      <c r="JN373" s="41"/>
      <c r="JO373" s="41"/>
      <c r="JP373" s="41"/>
      <c r="JQ373" s="41"/>
      <c r="JR373" s="41"/>
      <c r="JS373" s="41"/>
      <c r="JT373" s="41"/>
      <c r="JU373" s="41"/>
    </row>
    <row r="374" spans="20:281" x14ac:dyDescent="0.25">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41"/>
      <c r="BI374" s="41"/>
      <c r="BJ374" s="41"/>
      <c r="BK374" s="41"/>
      <c r="BL374" s="41"/>
      <c r="BM374" s="41"/>
      <c r="BN374" s="41"/>
      <c r="BO374" s="41"/>
      <c r="BP374" s="41"/>
      <c r="BQ374" s="41"/>
      <c r="BR374" s="41"/>
      <c r="BS374" s="41"/>
      <c r="BT374" s="41"/>
      <c r="BU374" s="41"/>
      <c r="BV374" s="41"/>
      <c r="BW374" s="41"/>
      <c r="BX374" s="41"/>
      <c r="BY374" s="41"/>
      <c r="BZ374" s="41"/>
      <c r="CA374" s="41"/>
      <c r="CB374" s="41"/>
      <c r="CC374" s="41"/>
      <c r="CD374" s="41"/>
      <c r="CE374" s="41"/>
      <c r="CF374" s="41"/>
      <c r="CG374" s="41"/>
      <c r="CH374" s="41"/>
      <c r="CI374" s="41"/>
      <c r="CJ374" s="41"/>
      <c r="CK374" s="41"/>
      <c r="CL374" s="41"/>
      <c r="CM374" s="41"/>
      <c r="CN374" s="41"/>
      <c r="CO374" s="41"/>
      <c r="CP374" s="41"/>
      <c r="CQ374" s="41"/>
      <c r="CR374" s="41"/>
      <c r="CS374" s="41"/>
      <c r="CT374" s="41"/>
      <c r="CU374" s="41"/>
      <c r="CV374" s="41"/>
      <c r="CW374" s="41"/>
      <c r="CX374" s="41"/>
      <c r="CY374" s="41"/>
      <c r="CZ374" s="41"/>
      <c r="DA374" s="41"/>
      <c r="DB374" s="41"/>
      <c r="DC374" s="41"/>
      <c r="DD374" s="41"/>
      <c r="DE374" s="41"/>
      <c r="DF374" s="41"/>
      <c r="DG374" s="41"/>
      <c r="DH374" s="41"/>
      <c r="DI374" s="41"/>
      <c r="DJ374" s="41"/>
      <c r="DK374" s="41"/>
      <c r="DL374" s="41"/>
      <c r="DM374" s="41"/>
      <c r="DN374" s="41"/>
      <c r="DO374" s="41"/>
      <c r="DP374" s="41"/>
      <c r="DQ374" s="41"/>
      <c r="DR374" s="41"/>
      <c r="DS374" s="41"/>
      <c r="DT374" s="41"/>
      <c r="DU374" s="41"/>
      <c r="DV374" s="41"/>
      <c r="DW374" s="41"/>
      <c r="DX374" s="41"/>
      <c r="DY374" s="41"/>
      <c r="DZ374" s="41"/>
      <c r="EA374" s="41"/>
      <c r="EB374" s="41"/>
      <c r="EC374" s="41"/>
      <c r="ED374" s="41"/>
      <c r="EE374" s="41"/>
      <c r="EF374" s="41"/>
      <c r="EG374" s="41"/>
      <c r="EH374" s="41"/>
      <c r="EI374" s="41"/>
      <c r="EJ374" s="41"/>
      <c r="EK374" s="41"/>
      <c r="EL374" s="41"/>
      <c r="EM374" s="41"/>
      <c r="EN374" s="41"/>
      <c r="EO374" s="41"/>
      <c r="EP374" s="41"/>
      <c r="EQ374" s="41"/>
      <c r="ER374" s="41"/>
      <c r="ES374" s="41"/>
      <c r="ET374" s="41"/>
      <c r="EU374" s="41"/>
      <c r="EV374" s="41"/>
      <c r="EW374" s="41"/>
      <c r="EX374" s="41"/>
      <c r="EY374" s="41"/>
      <c r="EZ374" s="41"/>
      <c r="FA374" s="41"/>
      <c r="FB374" s="41"/>
      <c r="FC374" s="41"/>
      <c r="FD374" s="41"/>
      <c r="FE374" s="41"/>
      <c r="FF374" s="41"/>
      <c r="FG374" s="41"/>
      <c r="FH374" s="41"/>
      <c r="FI374" s="41"/>
      <c r="FJ374" s="41"/>
      <c r="FK374" s="41"/>
      <c r="FL374" s="41"/>
      <c r="FM374" s="41"/>
      <c r="FN374" s="41"/>
      <c r="FO374" s="41"/>
      <c r="FP374" s="41"/>
      <c r="FQ374" s="41"/>
      <c r="FR374" s="41"/>
      <c r="FS374" s="41"/>
      <c r="FT374" s="41"/>
      <c r="FU374" s="41"/>
      <c r="FV374" s="41"/>
      <c r="FW374" s="41"/>
      <c r="FX374" s="41"/>
      <c r="FY374" s="41"/>
      <c r="FZ374" s="41"/>
      <c r="GA374" s="41"/>
      <c r="GB374" s="41"/>
      <c r="GC374" s="41"/>
      <c r="GD374" s="41"/>
      <c r="GE374" s="41"/>
      <c r="GF374" s="41"/>
      <c r="GG374" s="41"/>
      <c r="GH374" s="41"/>
      <c r="GI374" s="41"/>
      <c r="GJ374" s="41"/>
      <c r="GK374" s="41"/>
      <c r="GL374" s="41"/>
      <c r="GM374" s="41"/>
      <c r="GN374" s="41"/>
      <c r="GO374" s="41"/>
      <c r="GP374" s="41"/>
      <c r="GQ374" s="41"/>
      <c r="GR374" s="41"/>
      <c r="GS374" s="41"/>
      <c r="GT374" s="41"/>
      <c r="GU374" s="41"/>
      <c r="GV374" s="41"/>
      <c r="GW374" s="41"/>
      <c r="GX374" s="41"/>
      <c r="GY374" s="41"/>
      <c r="GZ374" s="41"/>
      <c r="HA374" s="41"/>
      <c r="HB374" s="41"/>
      <c r="HC374" s="41"/>
      <c r="HD374" s="41"/>
      <c r="HE374" s="41"/>
      <c r="HF374" s="41"/>
      <c r="HG374" s="41"/>
      <c r="HH374" s="41"/>
      <c r="HI374" s="41"/>
      <c r="HJ374" s="41"/>
      <c r="HK374" s="41"/>
      <c r="HL374" s="41"/>
      <c r="HM374" s="41"/>
      <c r="HN374" s="41"/>
      <c r="HO374" s="41"/>
      <c r="HP374" s="41"/>
      <c r="HQ374" s="41"/>
      <c r="HR374" s="41"/>
      <c r="HS374" s="41"/>
      <c r="HT374" s="41"/>
      <c r="HU374" s="41"/>
      <c r="HV374" s="41"/>
      <c r="HW374" s="41"/>
      <c r="HX374" s="41"/>
      <c r="HY374" s="41"/>
      <c r="HZ374" s="41"/>
      <c r="IA374" s="41"/>
      <c r="IB374" s="41"/>
      <c r="IC374" s="41"/>
      <c r="ID374" s="41"/>
      <c r="IE374" s="41"/>
      <c r="IF374" s="41"/>
      <c r="IG374" s="41"/>
      <c r="IH374" s="41"/>
      <c r="II374" s="41"/>
      <c r="IJ374" s="41"/>
      <c r="IK374" s="41"/>
      <c r="IL374" s="41"/>
      <c r="IM374" s="41"/>
      <c r="IN374" s="41"/>
      <c r="IO374" s="41"/>
      <c r="IP374" s="41"/>
      <c r="IQ374" s="41"/>
      <c r="IR374" s="41"/>
      <c r="IS374" s="41"/>
      <c r="IT374" s="41"/>
      <c r="IU374" s="41"/>
      <c r="IV374" s="41"/>
      <c r="IW374" s="41"/>
      <c r="IX374" s="41"/>
      <c r="IY374" s="41"/>
      <c r="IZ374" s="41"/>
      <c r="JA374" s="41"/>
      <c r="JB374" s="41"/>
      <c r="JC374" s="41"/>
      <c r="JD374" s="41"/>
      <c r="JE374" s="41"/>
      <c r="JF374" s="41"/>
      <c r="JG374" s="41"/>
      <c r="JH374" s="41"/>
      <c r="JI374" s="41"/>
      <c r="JJ374" s="41"/>
      <c r="JK374" s="41"/>
      <c r="JL374" s="41"/>
      <c r="JM374" s="41"/>
      <c r="JN374" s="41"/>
      <c r="JO374" s="41"/>
      <c r="JP374" s="41"/>
      <c r="JQ374" s="41"/>
      <c r="JR374" s="41"/>
      <c r="JS374" s="41"/>
      <c r="JT374" s="41"/>
      <c r="JU374" s="41"/>
    </row>
    <row r="375" spans="20:281" x14ac:dyDescent="0.25">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c r="BG375" s="41"/>
      <c r="BH375" s="41"/>
      <c r="BI375" s="41"/>
      <c r="BJ375" s="41"/>
      <c r="BK375" s="41"/>
      <c r="BL375" s="41"/>
      <c r="BM375" s="41"/>
      <c r="BN375" s="41"/>
      <c r="BO375" s="41"/>
      <c r="BP375" s="41"/>
      <c r="BQ375" s="41"/>
      <c r="BR375" s="41"/>
      <c r="BS375" s="41"/>
      <c r="BT375" s="41"/>
      <c r="BU375" s="41"/>
      <c r="BV375" s="41"/>
      <c r="BW375" s="41"/>
      <c r="BX375" s="41"/>
      <c r="BY375" s="41"/>
      <c r="BZ375" s="41"/>
      <c r="CA375" s="41"/>
      <c r="CB375" s="41"/>
      <c r="CC375" s="41"/>
      <c r="CD375" s="41"/>
      <c r="CE375" s="41"/>
      <c r="CF375" s="41"/>
      <c r="CG375" s="41"/>
      <c r="CH375" s="41"/>
      <c r="CI375" s="41"/>
      <c r="CJ375" s="41"/>
      <c r="CK375" s="41"/>
      <c r="CL375" s="41"/>
      <c r="CM375" s="41"/>
      <c r="CN375" s="41"/>
      <c r="CO375" s="41"/>
      <c r="CP375" s="41"/>
      <c r="CQ375" s="41"/>
      <c r="CR375" s="41"/>
      <c r="CS375" s="41"/>
      <c r="CT375" s="41"/>
      <c r="CU375" s="41"/>
      <c r="CV375" s="41"/>
      <c r="CW375" s="41"/>
      <c r="CX375" s="41"/>
      <c r="CY375" s="41"/>
      <c r="CZ375" s="41"/>
      <c r="DA375" s="41"/>
      <c r="DB375" s="41"/>
      <c r="DC375" s="41"/>
      <c r="DD375" s="41"/>
      <c r="DE375" s="41"/>
      <c r="DF375" s="41"/>
      <c r="DG375" s="41"/>
      <c r="DH375" s="41"/>
      <c r="DI375" s="41"/>
      <c r="DJ375" s="41"/>
      <c r="DK375" s="41"/>
      <c r="DL375" s="41"/>
      <c r="DM375" s="41"/>
      <c r="DN375" s="41"/>
      <c r="DO375" s="41"/>
      <c r="DP375" s="41"/>
      <c r="DQ375" s="41"/>
      <c r="DR375" s="41"/>
      <c r="DS375" s="41"/>
      <c r="DT375" s="41"/>
      <c r="DU375" s="41"/>
      <c r="DV375" s="41"/>
      <c r="DW375" s="41"/>
      <c r="DX375" s="41"/>
      <c r="DY375" s="41"/>
      <c r="DZ375" s="41"/>
      <c r="EA375" s="41"/>
      <c r="EB375" s="41"/>
      <c r="EC375" s="41"/>
      <c r="ED375" s="41"/>
      <c r="EE375" s="41"/>
      <c r="EF375" s="41"/>
      <c r="EG375" s="41"/>
      <c r="EH375" s="41"/>
      <c r="EI375" s="41"/>
      <c r="EJ375" s="41"/>
      <c r="EK375" s="41"/>
      <c r="EL375" s="41"/>
      <c r="EM375" s="41"/>
      <c r="EN375" s="41"/>
      <c r="EO375" s="41"/>
      <c r="EP375" s="41"/>
      <c r="EQ375" s="41"/>
      <c r="ER375" s="41"/>
      <c r="ES375" s="41"/>
      <c r="ET375" s="41"/>
      <c r="EU375" s="41"/>
      <c r="EV375" s="41"/>
      <c r="EW375" s="41"/>
      <c r="EX375" s="41"/>
      <c r="EY375" s="41"/>
      <c r="EZ375" s="41"/>
      <c r="FA375" s="41"/>
      <c r="FB375" s="41"/>
      <c r="FC375" s="41"/>
      <c r="FD375" s="41"/>
      <c r="FE375" s="41"/>
      <c r="FF375" s="41"/>
      <c r="FG375" s="41"/>
      <c r="FH375" s="41"/>
      <c r="FI375" s="41"/>
      <c r="FJ375" s="41"/>
      <c r="FK375" s="41"/>
      <c r="FL375" s="41"/>
      <c r="FM375" s="41"/>
      <c r="FN375" s="41"/>
      <c r="FO375" s="41"/>
      <c r="FP375" s="41"/>
      <c r="FQ375" s="41"/>
      <c r="FR375" s="41"/>
      <c r="FS375" s="41"/>
      <c r="FT375" s="41"/>
      <c r="FU375" s="41"/>
      <c r="FV375" s="41"/>
      <c r="FW375" s="41"/>
      <c r="FX375" s="41"/>
      <c r="FY375" s="41"/>
      <c r="FZ375" s="41"/>
      <c r="GA375" s="41"/>
      <c r="GB375" s="41"/>
      <c r="GC375" s="41"/>
      <c r="GD375" s="41"/>
      <c r="GE375" s="41"/>
      <c r="GF375" s="41"/>
      <c r="GG375" s="41"/>
      <c r="GH375" s="41"/>
      <c r="GI375" s="41"/>
      <c r="GJ375" s="41"/>
      <c r="GK375" s="41"/>
      <c r="GL375" s="41"/>
      <c r="GM375" s="41"/>
      <c r="GN375" s="41"/>
      <c r="GO375" s="41"/>
      <c r="GP375" s="41"/>
      <c r="GQ375" s="41"/>
      <c r="GR375" s="41"/>
      <c r="GS375" s="41"/>
      <c r="GT375" s="41"/>
      <c r="GU375" s="41"/>
      <c r="GV375" s="41"/>
      <c r="GW375" s="41"/>
      <c r="GX375" s="41"/>
      <c r="GY375" s="41"/>
      <c r="GZ375" s="41"/>
      <c r="HA375" s="41"/>
      <c r="HB375" s="41"/>
      <c r="HC375" s="41"/>
      <c r="HD375" s="41"/>
      <c r="HE375" s="41"/>
      <c r="HF375" s="41"/>
      <c r="HG375" s="41"/>
      <c r="HH375" s="41"/>
      <c r="HI375" s="41"/>
      <c r="HJ375" s="41"/>
      <c r="HK375" s="41"/>
      <c r="HL375" s="41"/>
      <c r="HM375" s="41"/>
      <c r="HN375" s="41"/>
      <c r="HO375" s="41"/>
      <c r="HP375" s="41"/>
      <c r="HQ375" s="41"/>
      <c r="HR375" s="41"/>
      <c r="HS375" s="41"/>
      <c r="HT375" s="41"/>
      <c r="HU375" s="41"/>
      <c r="HV375" s="41"/>
      <c r="HW375" s="41"/>
      <c r="HX375" s="41"/>
      <c r="HY375" s="41"/>
      <c r="HZ375" s="41"/>
      <c r="IA375" s="41"/>
      <c r="IB375" s="41"/>
      <c r="IC375" s="41"/>
      <c r="ID375" s="41"/>
      <c r="IE375" s="41"/>
      <c r="IF375" s="41"/>
      <c r="IG375" s="41"/>
      <c r="IH375" s="41"/>
      <c r="II375" s="41"/>
      <c r="IJ375" s="41"/>
      <c r="IK375" s="41"/>
      <c r="IL375" s="41"/>
      <c r="IM375" s="41"/>
      <c r="IN375" s="41"/>
      <c r="IO375" s="41"/>
      <c r="IP375" s="41"/>
      <c r="IQ375" s="41"/>
      <c r="IR375" s="41"/>
      <c r="IS375" s="41"/>
      <c r="IT375" s="41"/>
      <c r="IU375" s="41"/>
      <c r="IV375" s="41"/>
      <c r="IW375" s="41"/>
      <c r="IX375" s="41"/>
      <c r="IY375" s="41"/>
      <c r="IZ375" s="41"/>
      <c r="JA375" s="41"/>
      <c r="JB375" s="41"/>
      <c r="JC375" s="41"/>
      <c r="JD375" s="41"/>
      <c r="JE375" s="41"/>
      <c r="JF375" s="41"/>
      <c r="JG375" s="41"/>
      <c r="JH375" s="41"/>
      <c r="JI375" s="41"/>
      <c r="JJ375" s="41"/>
      <c r="JK375" s="41"/>
      <c r="JL375" s="41"/>
      <c r="JM375" s="41"/>
      <c r="JN375" s="41"/>
      <c r="JO375" s="41"/>
      <c r="JP375" s="41"/>
      <c r="JQ375" s="41"/>
      <c r="JR375" s="41"/>
      <c r="JS375" s="41"/>
      <c r="JT375" s="41"/>
      <c r="JU375" s="41"/>
    </row>
    <row r="376" spans="20:281" x14ac:dyDescent="0.25">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c r="BI376" s="41"/>
      <c r="BJ376" s="41"/>
      <c r="BK376" s="41"/>
      <c r="BL376" s="41"/>
      <c r="BM376" s="41"/>
      <c r="BN376" s="41"/>
      <c r="BO376" s="41"/>
      <c r="BP376" s="41"/>
      <c r="BQ376" s="41"/>
      <c r="BR376" s="41"/>
      <c r="BS376" s="41"/>
      <c r="BT376" s="41"/>
      <c r="BU376" s="41"/>
      <c r="BV376" s="41"/>
      <c r="BW376" s="41"/>
      <c r="BX376" s="41"/>
      <c r="BY376" s="41"/>
      <c r="BZ376" s="4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c r="DA376" s="41"/>
      <c r="DB376" s="41"/>
      <c r="DC376" s="41"/>
      <c r="DD376" s="41"/>
      <c r="DE376" s="41"/>
      <c r="DF376" s="41"/>
      <c r="DG376" s="41"/>
      <c r="DH376" s="41"/>
      <c r="DI376" s="41"/>
      <c r="DJ376" s="41"/>
      <c r="DK376" s="41"/>
      <c r="DL376" s="41"/>
      <c r="DM376" s="41"/>
      <c r="DN376" s="41"/>
      <c r="DO376" s="41"/>
      <c r="DP376" s="41"/>
      <c r="DQ376" s="41"/>
      <c r="DR376" s="41"/>
      <c r="DS376" s="41"/>
      <c r="DT376" s="41"/>
      <c r="DU376" s="41"/>
      <c r="DV376" s="41"/>
      <c r="DW376" s="41"/>
      <c r="DX376" s="41"/>
      <c r="DY376" s="41"/>
      <c r="DZ376" s="41"/>
      <c r="EA376" s="41"/>
      <c r="EB376" s="41"/>
      <c r="EC376" s="41"/>
      <c r="ED376" s="41"/>
      <c r="EE376" s="41"/>
      <c r="EF376" s="41"/>
      <c r="EG376" s="41"/>
      <c r="EH376" s="41"/>
      <c r="EI376" s="41"/>
      <c r="EJ376" s="41"/>
      <c r="EK376" s="41"/>
      <c r="EL376" s="41"/>
      <c r="EM376" s="41"/>
      <c r="EN376" s="41"/>
      <c r="EO376" s="41"/>
      <c r="EP376" s="41"/>
      <c r="EQ376" s="41"/>
      <c r="ER376" s="41"/>
      <c r="ES376" s="41"/>
      <c r="ET376" s="41"/>
      <c r="EU376" s="41"/>
      <c r="EV376" s="41"/>
      <c r="EW376" s="41"/>
      <c r="EX376" s="41"/>
      <c r="EY376" s="41"/>
      <c r="EZ376" s="41"/>
      <c r="FA376" s="41"/>
      <c r="FB376" s="41"/>
      <c r="FC376" s="41"/>
      <c r="FD376" s="41"/>
      <c r="FE376" s="41"/>
      <c r="FF376" s="41"/>
      <c r="FG376" s="41"/>
      <c r="FH376" s="41"/>
      <c r="FI376" s="41"/>
      <c r="FJ376" s="41"/>
      <c r="FK376" s="41"/>
      <c r="FL376" s="41"/>
      <c r="FM376" s="41"/>
      <c r="FN376" s="41"/>
      <c r="FO376" s="41"/>
      <c r="FP376" s="41"/>
      <c r="FQ376" s="41"/>
      <c r="FR376" s="41"/>
      <c r="FS376" s="41"/>
      <c r="FT376" s="41"/>
      <c r="FU376" s="41"/>
      <c r="FV376" s="41"/>
      <c r="FW376" s="41"/>
      <c r="FX376" s="41"/>
      <c r="FY376" s="41"/>
      <c r="FZ376" s="41"/>
      <c r="GA376" s="41"/>
      <c r="GB376" s="41"/>
      <c r="GC376" s="41"/>
      <c r="GD376" s="41"/>
      <c r="GE376" s="41"/>
      <c r="GF376" s="41"/>
      <c r="GG376" s="41"/>
      <c r="GH376" s="41"/>
      <c r="GI376" s="41"/>
      <c r="GJ376" s="41"/>
      <c r="GK376" s="41"/>
      <c r="GL376" s="41"/>
      <c r="GM376" s="41"/>
      <c r="GN376" s="41"/>
      <c r="GO376" s="41"/>
      <c r="GP376" s="41"/>
      <c r="GQ376" s="41"/>
      <c r="GR376" s="41"/>
      <c r="GS376" s="41"/>
      <c r="GT376" s="41"/>
      <c r="GU376" s="41"/>
      <c r="GV376" s="41"/>
      <c r="GW376" s="41"/>
      <c r="GX376" s="41"/>
      <c r="GY376" s="41"/>
      <c r="GZ376" s="41"/>
      <c r="HA376" s="41"/>
      <c r="HB376" s="41"/>
      <c r="HC376" s="41"/>
      <c r="HD376" s="41"/>
      <c r="HE376" s="41"/>
      <c r="HF376" s="41"/>
      <c r="HG376" s="41"/>
      <c r="HH376" s="41"/>
      <c r="HI376" s="41"/>
      <c r="HJ376" s="41"/>
      <c r="HK376" s="41"/>
      <c r="HL376" s="41"/>
      <c r="HM376" s="41"/>
      <c r="HN376" s="41"/>
      <c r="HO376" s="41"/>
      <c r="HP376" s="41"/>
      <c r="HQ376" s="41"/>
      <c r="HR376" s="41"/>
      <c r="HS376" s="41"/>
      <c r="HT376" s="41"/>
      <c r="HU376" s="41"/>
      <c r="HV376" s="41"/>
      <c r="HW376" s="41"/>
      <c r="HX376" s="41"/>
      <c r="HY376" s="41"/>
      <c r="HZ376" s="41"/>
      <c r="IA376" s="41"/>
      <c r="IB376" s="41"/>
      <c r="IC376" s="41"/>
      <c r="ID376" s="41"/>
      <c r="IE376" s="41"/>
      <c r="IF376" s="41"/>
      <c r="IG376" s="41"/>
      <c r="IH376" s="41"/>
      <c r="II376" s="41"/>
      <c r="IJ376" s="41"/>
      <c r="IK376" s="41"/>
      <c r="IL376" s="41"/>
      <c r="IM376" s="41"/>
      <c r="IN376" s="41"/>
      <c r="IO376" s="41"/>
      <c r="IP376" s="41"/>
      <c r="IQ376" s="41"/>
      <c r="IR376" s="41"/>
      <c r="IS376" s="41"/>
      <c r="IT376" s="41"/>
      <c r="IU376" s="41"/>
      <c r="IV376" s="41"/>
      <c r="IW376" s="41"/>
      <c r="IX376" s="41"/>
      <c r="IY376" s="41"/>
      <c r="IZ376" s="41"/>
      <c r="JA376" s="41"/>
      <c r="JB376" s="41"/>
      <c r="JC376" s="41"/>
      <c r="JD376" s="41"/>
      <c r="JE376" s="41"/>
      <c r="JF376" s="41"/>
      <c r="JG376" s="41"/>
      <c r="JH376" s="41"/>
      <c r="JI376" s="41"/>
      <c r="JJ376" s="41"/>
      <c r="JK376" s="41"/>
      <c r="JL376" s="41"/>
      <c r="JM376" s="41"/>
      <c r="JN376" s="41"/>
      <c r="JO376" s="41"/>
      <c r="JP376" s="41"/>
      <c r="JQ376" s="41"/>
      <c r="JR376" s="41"/>
      <c r="JS376" s="41"/>
      <c r="JT376" s="41"/>
      <c r="JU376" s="41"/>
    </row>
    <row r="377" spans="20:281" x14ac:dyDescent="0.25">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c r="AX377" s="41"/>
      <c r="AY377" s="41"/>
      <c r="AZ377" s="41"/>
      <c r="BA377" s="41"/>
      <c r="BB377" s="41"/>
      <c r="BC377" s="41"/>
      <c r="BD377" s="41"/>
      <c r="BE377" s="41"/>
      <c r="BF377" s="41"/>
      <c r="BG377" s="41"/>
      <c r="BH377" s="41"/>
      <c r="BI377" s="41"/>
      <c r="BJ377" s="41"/>
      <c r="BK377" s="41"/>
      <c r="BL377" s="41"/>
      <c r="BM377" s="41"/>
      <c r="BN377" s="41"/>
      <c r="BO377" s="41"/>
      <c r="BP377" s="41"/>
      <c r="BQ377" s="41"/>
      <c r="BR377" s="41"/>
      <c r="BS377" s="41"/>
      <c r="BT377" s="41"/>
      <c r="BU377" s="41"/>
      <c r="BV377" s="41"/>
      <c r="BW377" s="41"/>
      <c r="BX377" s="41"/>
      <c r="BY377" s="41"/>
      <c r="BZ377" s="41"/>
      <c r="CA377" s="41"/>
      <c r="CB377" s="41"/>
      <c r="CC377" s="41"/>
      <c r="CD377" s="41"/>
      <c r="CE377" s="41"/>
      <c r="CF377" s="41"/>
      <c r="CG377" s="41"/>
      <c r="CH377" s="41"/>
      <c r="CI377" s="41"/>
      <c r="CJ377" s="41"/>
      <c r="CK377" s="41"/>
      <c r="CL377" s="41"/>
      <c r="CM377" s="41"/>
      <c r="CN377" s="41"/>
      <c r="CO377" s="41"/>
      <c r="CP377" s="41"/>
      <c r="CQ377" s="41"/>
      <c r="CR377" s="41"/>
      <c r="CS377" s="41"/>
      <c r="CT377" s="41"/>
      <c r="CU377" s="41"/>
      <c r="CV377" s="41"/>
      <c r="CW377" s="41"/>
      <c r="CX377" s="41"/>
      <c r="CY377" s="41"/>
      <c r="CZ377" s="41"/>
      <c r="DA377" s="41"/>
      <c r="DB377" s="41"/>
      <c r="DC377" s="41"/>
      <c r="DD377" s="41"/>
      <c r="DE377" s="41"/>
      <c r="DF377" s="41"/>
      <c r="DG377" s="41"/>
      <c r="DH377" s="41"/>
      <c r="DI377" s="41"/>
      <c r="DJ377" s="41"/>
      <c r="DK377" s="41"/>
      <c r="DL377" s="41"/>
      <c r="DM377" s="41"/>
      <c r="DN377" s="41"/>
      <c r="DO377" s="41"/>
      <c r="DP377" s="41"/>
      <c r="DQ377" s="41"/>
      <c r="DR377" s="41"/>
      <c r="DS377" s="41"/>
      <c r="DT377" s="41"/>
      <c r="DU377" s="41"/>
      <c r="DV377" s="41"/>
      <c r="DW377" s="41"/>
      <c r="DX377" s="41"/>
      <c r="DY377" s="41"/>
      <c r="DZ377" s="41"/>
      <c r="EA377" s="41"/>
      <c r="EB377" s="41"/>
      <c r="EC377" s="41"/>
      <c r="ED377" s="41"/>
      <c r="EE377" s="41"/>
      <c r="EF377" s="41"/>
      <c r="EG377" s="41"/>
      <c r="EH377" s="41"/>
      <c r="EI377" s="41"/>
      <c r="EJ377" s="41"/>
      <c r="EK377" s="41"/>
      <c r="EL377" s="41"/>
      <c r="EM377" s="41"/>
      <c r="EN377" s="41"/>
      <c r="EO377" s="41"/>
      <c r="EP377" s="41"/>
      <c r="EQ377" s="41"/>
      <c r="ER377" s="41"/>
      <c r="ES377" s="41"/>
      <c r="ET377" s="41"/>
      <c r="EU377" s="41"/>
      <c r="EV377" s="41"/>
      <c r="EW377" s="41"/>
      <c r="EX377" s="41"/>
      <c r="EY377" s="41"/>
      <c r="EZ377" s="41"/>
      <c r="FA377" s="41"/>
      <c r="FB377" s="41"/>
      <c r="FC377" s="41"/>
      <c r="FD377" s="41"/>
      <c r="FE377" s="41"/>
      <c r="FF377" s="41"/>
      <c r="FG377" s="41"/>
      <c r="FH377" s="41"/>
      <c r="FI377" s="41"/>
      <c r="FJ377" s="41"/>
      <c r="FK377" s="41"/>
      <c r="FL377" s="41"/>
      <c r="FM377" s="41"/>
      <c r="FN377" s="41"/>
      <c r="FO377" s="41"/>
      <c r="FP377" s="41"/>
      <c r="FQ377" s="41"/>
      <c r="FR377" s="41"/>
      <c r="FS377" s="41"/>
      <c r="FT377" s="41"/>
      <c r="FU377" s="41"/>
      <c r="FV377" s="41"/>
      <c r="FW377" s="41"/>
      <c r="FX377" s="41"/>
      <c r="FY377" s="41"/>
      <c r="FZ377" s="41"/>
      <c r="GA377" s="41"/>
      <c r="GB377" s="41"/>
      <c r="GC377" s="41"/>
      <c r="GD377" s="41"/>
      <c r="GE377" s="41"/>
      <c r="GF377" s="41"/>
      <c r="GG377" s="41"/>
      <c r="GH377" s="41"/>
      <c r="GI377" s="41"/>
      <c r="GJ377" s="41"/>
      <c r="GK377" s="41"/>
      <c r="GL377" s="41"/>
      <c r="GM377" s="41"/>
      <c r="GN377" s="41"/>
      <c r="GO377" s="41"/>
      <c r="GP377" s="41"/>
      <c r="GQ377" s="41"/>
      <c r="GR377" s="41"/>
      <c r="GS377" s="41"/>
      <c r="GT377" s="41"/>
      <c r="GU377" s="41"/>
      <c r="GV377" s="41"/>
      <c r="GW377" s="41"/>
      <c r="GX377" s="41"/>
      <c r="GY377" s="41"/>
      <c r="GZ377" s="41"/>
      <c r="HA377" s="41"/>
      <c r="HB377" s="41"/>
      <c r="HC377" s="41"/>
      <c r="HD377" s="41"/>
      <c r="HE377" s="41"/>
      <c r="HF377" s="41"/>
      <c r="HG377" s="41"/>
      <c r="HH377" s="41"/>
      <c r="HI377" s="41"/>
      <c r="HJ377" s="41"/>
      <c r="HK377" s="41"/>
      <c r="HL377" s="41"/>
      <c r="HM377" s="41"/>
      <c r="HN377" s="41"/>
      <c r="HO377" s="41"/>
      <c r="HP377" s="41"/>
      <c r="HQ377" s="41"/>
      <c r="HR377" s="41"/>
      <c r="HS377" s="41"/>
      <c r="HT377" s="41"/>
      <c r="HU377" s="41"/>
      <c r="HV377" s="41"/>
      <c r="HW377" s="41"/>
      <c r="HX377" s="41"/>
      <c r="HY377" s="41"/>
      <c r="HZ377" s="41"/>
      <c r="IA377" s="41"/>
      <c r="IB377" s="41"/>
      <c r="IC377" s="41"/>
      <c r="ID377" s="41"/>
      <c r="IE377" s="41"/>
      <c r="IF377" s="41"/>
      <c r="IG377" s="41"/>
      <c r="IH377" s="41"/>
      <c r="II377" s="41"/>
      <c r="IJ377" s="41"/>
      <c r="IK377" s="41"/>
      <c r="IL377" s="41"/>
      <c r="IM377" s="41"/>
      <c r="IN377" s="41"/>
      <c r="IO377" s="41"/>
      <c r="IP377" s="41"/>
      <c r="IQ377" s="41"/>
      <c r="IR377" s="41"/>
      <c r="IS377" s="41"/>
      <c r="IT377" s="41"/>
      <c r="IU377" s="41"/>
      <c r="IV377" s="41"/>
      <c r="IW377" s="41"/>
      <c r="IX377" s="41"/>
      <c r="IY377" s="41"/>
      <c r="IZ377" s="41"/>
      <c r="JA377" s="41"/>
      <c r="JB377" s="41"/>
      <c r="JC377" s="41"/>
      <c r="JD377" s="41"/>
      <c r="JE377" s="41"/>
      <c r="JF377" s="41"/>
      <c r="JG377" s="41"/>
      <c r="JH377" s="41"/>
      <c r="JI377" s="41"/>
      <c r="JJ377" s="41"/>
      <c r="JK377" s="41"/>
      <c r="JL377" s="41"/>
      <c r="JM377" s="41"/>
      <c r="JN377" s="41"/>
      <c r="JO377" s="41"/>
      <c r="JP377" s="41"/>
      <c r="JQ377" s="41"/>
      <c r="JR377" s="41"/>
      <c r="JS377" s="41"/>
      <c r="JT377" s="41"/>
      <c r="JU377" s="41"/>
    </row>
    <row r="378" spans="20:281" x14ac:dyDescent="0.25">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c r="BE378" s="41"/>
      <c r="BF378" s="41"/>
      <c r="BG378" s="41"/>
      <c r="BH378" s="41"/>
      <c r="BI378" s="41"/>
      <c r="BJ378" s="41"/>
      <c r="BK378" s="41"/>
      <c r="BL378" s="41"/>
      <c r="BM378" s="41"/>
      <c r="BN378" s="41"/>
      <c r="BO378" s="41"/>
      <c r="BP378" s="41"/>
      <c r="BQ378" s="41"/>
      <c r="BR378" s="41"/>
      <c r="BS378" s="41"/>
      <c r="BT378" s="41"/>
      <c r="BU378" s="41"/>
      <c r="BV378" s="41"/>
      <c r="BW378" s="41"/>
      <c r="BX378" s="41"/>
      <c r="BY378" s="41"/>
      <c r="BZ378" s="41"/>
      <c r="CA378" s="41"/>
      <c r="CB378" s="41"/>
      <c r="CC378" s="41"/>
      <c r="CD378" s="41"/>
      <c r="CE378" s="41"/>
      <c r="CF378" s="41"/>
      <c r="CG378" s="41"/>
      <c r="CH378" s="41"/>
      <c r="CI378" s="41"/>
      <c r="CJ378" s="41"/>
      <c r="CK378" s="41"/>
      <c r="CL378" s="41"/>
      <c r="CM378" s="41"/>
      <c r="CN378" s="41"/>
      <c r="CO378" s="41"/>
      <c r="CP378" s="41"/>
      <c r="CQ378" s="41"/>
      <c r="CR378" s="41"/>
      <c r="CS378" s="41"/>
      <c r="CT378" s="41"/>
      <c r="CU378" s="41"/>
      <c r="CV378" s="41"/>
      <c r="CW378" s="41"/>
      <c r="CX378" s="41"/>
      <c r="CY378" s="41"/>
      <c r="CZ378" s="41"/>
      <c r="DA378" s="41"/>
      <c r="DB378" s="41"/>
      <c r="DC378" s="41"/>
      <c r="DD378" s="41"/>
      <c r="DE378" s="41"/>
      <c r="DF378" s="41"/>
      <c r="DG378" s="41"/>
      <c r="DH378" s="41"/>
      <c r="DI378" s="41"/>
      <c r="DJ378" s="41"/>
      <c r="DK378" s="41"/>
      <c r="DL378" s="41"/>
      <c r="DM378" s="41"/>
      <c r="DN378" s="41"/>
      <c r="DO378" s="41"/>
      <c r="DP378" s="41"/>
      <c r="DQ378" s="41"/>
      <c r="DR378" s="41"/>
      <c r="DS378" s="41"/>
      <c r="DT378" s="41"/>
      <c r="DU378" s="41"/>
      <c r="DV378" s="41"/>
      <c r="DW378" s="41"/>
      <c r="DX378" s="41"/>
      <c r="DY378" s="41"/>
      <c r="DZ378" s="41"/>
      <c r="EA378" s="41"/>
      <c r="EB378" s="41"/>
      <c r="EC378" s="41"/>
      <c r="ED378" s="41"/>
      <c r="EE378" s="41"/>
      <c r="EF378" s="41"/>
      <c r="EG378" s="41"/>
      <c r="EH378" s="41"/>
      <c r="EI378" s="41"/>
      <c r="EJ378" s="41"/>
      <c r="EK378" s="41"/>
      <c r="EL378" s="41"/>
      <c r="EM378" s="41"/>
      <c r="EN378" s="41"/>
      <c r="EO378" s="41"/>
      <c r="EP378" s="41"/>
      <c r="EQ378" s="41"/>
      <c r="ER378" s="41"/>
      <c r="ES378" s="41"/>
      <c r="ET378" s="41"/>
      <c r="EU378" s="41"/>
      <c r="EV378" s="41"/>
      <c r="EW378" s="41"/>
      <c r="EX378" s="41"/>
      <c r="EY378" s="41"/>
      <c r="EZ378" s="41"/>
      <c r="FA378" s="41"/>
      <c r="FB378" s="41"/>
      <c r="FC378" s="41"/>
      <c r="FD378" s="41"/>
      <c r="FE378" s="41"/>
      <c r="FF378" s="41"/>
      <c r="FG378" s="41"/>
      <c r="FH378" s="41"/>
      <c r="FI378" s="41"/>
      <c r="FJ378" s="41"/>
      <c r="FK378" s="41"/>
      <c r="FL378" s="41"/>
      <c r="FM378" s="41"/>
      <c r="FN378" s="41"/>
      <c r="FO378" s="41"/>
      <c r="FP378" s="41"/>
      <c r="FQ378" s="41"/>
      <c r="FR378" s="41"/>
      <c r="FS378" s="41"/>
      <c r="FT378" s="41"/>
      <c r="FU378" s="41"/>
      <c r="FV378" s="41"/>
      <c r="FW378" s="41"/>
      <c r="FX378" s="41"/>
      <c r="FY378" s="41"/>
      <c r="FZ378" s="41"/>
      <c r="GA378" s="41"/>
      <c r="GB378" s="41"/>
      <c r="GC378" s="41"/>
      <c r="GD378" s="41"/>
      <c r="GE378" s="41"/>
      <c r="GF378" s="41"/>
      <c r="GG378" s="41"/>
      <c r="GH378" s="41"/>
      <c r="GI378" s="41"/>
      <c r="GJ378" s="41"/>
      <c r="GK378" s="41"/>
      <c r="GL378" s="41"/>
      <c r="GM378" s="41"/>
      <c r="GN378" s="41"/>
      <c r="GO378" s="41"/>
      <c r="GP378" s="41"/>
      <c r="GQ378" s="41"/>
      <c r="GR378" s="41"/>
      <c r="GS378" s="41"/>
      <c r="GT378" s="41"/>
      <c r="GU378" s="41"/>
      <c r="GV378" s="41"/>
      <c r="GW378" s="41"/>
      <c r="GX378" s="41"/>
      <c r="GY378" s="41"/>
      <c r="GZ378" s="41"/>
      <c r="HA378" s="41"/>
      <c r="HB378" s="41"/>
      <c r="HC378" s="41"/>
      <c r="HD378" s="41"/>
      <c r="HE378" s="41"/>
      <c r="HF378" s="41"/>
      <c r="HG378" s="41"/>
      <c r="HH378" s="41"/>
      <c r="HI378" s="41"/>
      <c r="HJ378" s="41"/>
      <c r="HK378" s="41"/>
      <c r="HL378" s="41"/>
      <c r="HM378" s="41"/>
      <c r="HN378" s="41"/>
      <c r="HO378" s="41"/>
      <c r="HP378" s="41"/>
      <c r="HQ378" s="41"/>
      <c r="HR378" s="41"/>
      <c r="HS378" s="41"/>
      <c r="HT378" s="41"/>
      <c r="HU378" s="41"/>
      <c r="HV378" s="41"/>
      <c r="HW378" s="41"/>
      <c r="HX378" s="41"/>
      <c r="HY378" s="41"/>
      <c r="HZ378" s="41"/>
      <c r="IA378" s="41"/>
      <c r="IB378" s="41"/>
      <c r="IC378" s="41"/>
      <c r="ID378" s="41"/>
      <c r="IE378" s="41"/>
      <c r="IF378" s="41"/>
      <c r="IG378" s="41"/>
      <c r="IH378" s="41"/>
      <c r="II378" s="41"/>
      <c r="IJ378" s="41"/>
      <c r="IK378" s="41"/>
      <c r="IL378" s="41"/>
      <c r="IM378" s="41"/>
      <c r="IN378" s="41"/>
      <c r="IO378" s="41"/>
      <c r="IP378" s="41"/>
      <c r="IQ378" s="41"/>
      <c r="IR378" s="41"/>
      <c r="IS378" s="41"/>
      <c r="IT378" s="41"/>
      <c r="IU378" s="41"/>
      <c r="IV378" s="41"/>
      <c r="IW378" s="41"/>
      <c r="IX378" s="41"/>
      <c r="IY378" s="41"/>
      <c r="IZ378" s="41"/>
      <c r="JA378" s="41"/>
      <c r="JB378" s="41"/>
      <c r="JC378" s="41"/>
      <c r="JD378" s="41"/>
      <c r="JE378" s="41"/>
      <c r="JF378" s="41"/>
      <c r="JG378" s="41"/>
      <c r="JH378" s="41"/>
      <c r="JI378" s="41"/>
      <c r="JJ378" s="41"/>
      <c r="JK378" s="41"/>
      <c r="JL378" s="41"/>
      <c r="JM378" s="41"/>
      <c r="JN378" s="41"/>
      <c r="JO378" s="41"/>
      <c r="JP378" s="41"/>
      <c r="JQ378" s="41"/>
      <c r="JR378" s="41"/>
      <c r="JS378" s="41"/>
      <c r="JT378" s="41"/>
      <c r="JU378" s="41"/>
    </row>
    <row r="379" spans="20:281" x14ac:dyDescent="0.25">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41"/>
      <c r="BI379" s="41"/>
      <c r="BJ379" s="41"/>
      <c r="BK379" s="41"/>
      <c r="BL379" s="41"/>
      <c r="BM379" s="41"/>
      <c r="BN379" s="41"/>
      <c r="BO379" s="41"/>
      <c r="BP379" s="41"/>
      <c r="BQ379" s="41"/>
      <c r="BR379" s="41"/>
      <c r="BS379" s="41"/>
      <c r="BT379" s="41"/>
      <c r="BU379" s="41"/>
      <c r="BV379" s="41"/>
      <c r="BW379" s="41"/>
      <c r="BX379" s="41"/>
      <c r="BY379" s="41"/>
      <c r="BZ379" s="41"/>
      <c r="CA379" s="41"/>
      <c r="CB379" s="41"/>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c r="DA379" s="41"/>
      <c r="DB379" s="41"/>
      <c r="DC379" s="41"/>
      <c r="DD379" s="41"/>
      <c r="DE379" s="41"/>
      <c r="DF379" s="41"/>
      <c r="DG379" s="41"/>
      <c r="DH379" s="41"/>
      <c r="DI379" s="41"/>
      <c r="DJ379" s="41"/>
      <c r="DK379" s="41"/>
      <c r="DL379" s="41"/>
      <c r="DM379" s="41"/>
      <c r="DN379" s="41"/>
      <c r="DO379" s="41"/>
      <c r="DP379" s="41"/>
      <c r="DQ379" s="41"/>
      <c r="DR379" s="41"/>
      <c r="DS379" s="41"/>
      <c r="DT379" s="41"/>
      <c r="DU379" s="41"/>
      <c r="DV379" s="41"/>
      <c r="DW379" s="41"/>
      <c r="DX379" s="41"/>
      <c r="DY379" s="41"/>
      <c r="DZ379" s="41"/>
      <c r="EA379" s="41"/>
      <c r="EB379" s="41"/>
      <c r="EC379" s="41"/>
      <c r="ED379" s="41"/>
      <c r="EE379" s="41"/>
      <c r="EF379" s="41"/>
      <c r="EG379" s="41"/>
      <c r="EH379" s="41"/>
      <c r="EI379" s="41"/>
      <c r="EJ379" s="41"/>
      <c r="EK379" s="41"/>
      <c r="EL379" s="41"/>
      <c r="EM379" s="41"/>
      <c r="EN379" s="41"/>
      <c r="EO379" s="41"/>
      <c r="EP379" s="41"/>
      <c r="EQ379" s="41"/>
      <c r="ER379" s="41"/>
      <c r="ES379" s="41"/>
      <c r="ET379" s="41"/>
      <c r="EU379" s="41"/>
      <c r="EV379" s="41"/>
      <c r="EW379" s="41"/>
      <c r="EX379" s="41"/>
      <c r="EY379" s="41"/>
      <c r="EZ379" s="41"/>
      <c r="FA379" s="41"/>
      <c r="FB379" s="41"/>
      <c r="FC379" s="41"/>
      <c r="FD379" s="41"/>
      <c r="FE379" s="41"/>
      <c r="FF379" s="41"/>
      <c r="FG379" s="41"/>
      <c r="FH379" s="41"/>
      <c r="FI379" s="41"/>
      <c r="FJ379" s="41"/>
      <c r="FK379" s="41"/>
      <c r="FL379" s="41"/>
      <c r="FM379" s="41"/>
      <c r="FN379" s="41"/>
      <c r="FO379" s="41"/>
      <c r="FP379" s="41"/>
      <c r="FQ379" s="41"/>
      <c r="FR379" s="41"/>
      <c r="FS379" s="41"/>
      <c r="FT379" s="41"/>
      <c r="FU379" s="41"/>
      <c r="FV379" s="41"/>
      <c r="FW379" s="41"/>
      <c r="FX379" s="41"/>
      <c r="FY379" s="41"/>
      <c r="FZ379" s="41"/>
      <c r="GA379" s="41"/>
      <c r="GB379" s="41"/>
      <c r="GC379" s="41"/>
      <c r="GD379" s="41"/>
      <c r="GE379" s="41"/>
      <c r="GF379" s="41"/>
      <c r="GG379" s="41"/>
      <c r="GH379" s="41"/>
      <c r="GI379" s="41"/>
      <c r="GJ379" s="41"/>
      <c r="GK379" s="41"/>
      <c r="GL379" s="41"/>
      <c r="GM379" s="41"/>
      <c r="GN379" s="41"/>
      <c r="GO379" s="41"/>
      <c r="GP379" s="41"/>
      <c r="GQ379" s="41"/>
      <c r="GR379" s="41"/>
      <c r="GS379" s="41"/>
      <c r="GT379" s="41"/>
      <c r="GU379" s="41"/>
      <c r="GV379" s="41"/>
      <c r="GW379" s="41"/>
      <c r="GX379" s="41"/>
      <c r="GY379" s="41"/>
      <c r="GZ379" s="41"/>
      <c r="HA379" s="41"/>
      <c r="HB379" s="41"/>
      <c r="HC379" s="41"/>
      <c r="HD379" s="41"/>
      <c r="HE379" s="41"/>
      <c r="HF379" s="41"/>
      <c r="HG379" s="41"/>
      <c r="HH379" s="41"/>
      <c r="HI379" s="41"/>
      <c r="HJ379" s="41"/>
      <c r="HK379" s="41"/>
      <c r="HL379" s="41"/>
      <c r="HM379" s="41"/>
      <c r="HN379" s="41"/>
      <c r="HO379" s="41"/>
      <c r="HP379" s="41"/>
      <c r="HQ379" s="41"/>
      <c r="HR379" s="41"/>
      <c r="HS379" s="41"/>
      <c r="HT379" s="41"/>
      <c r="HU379" s="41"/>
      <c r="HV379" s="41"/>
      <c r="HW379" s="41"/>
      <c r="HX379" s="41"/>
      <c r="HY379" s="41"/>
      <c r="HZ379" s="41"/>
      <c r="IA379" s="41"/>
      <c r="IB379" s="41"/>
      <c r="IC379" s="41"/>
      <c r="ID379" s="41"/>
      <c r="IE379" s="41"/>
      <c r="IF379" s="41"/>
      <c r="IG379" s="41"/>
      <c r="IH379" s="41"/>
      <c r="II379" s="41"/>
      <c r="IJ379" s="41"/>
      <c r="IK379" s="41"/>
      <c r="IL379" s="41"/>
      <c r="IM379" s="41"/>
      <c r="IN379" s="41"/>
      <c r="IO379" s="41"/>
      <c r="IP379" s="41"/>
      <c r="IQ379" s="41"/>
      <c r="IR379" s="41"/>
      <c r="IS379" s="41"/>
      <c r="IT379" s="41"/>
      <c r="IU379" s="41"/>
      <c r="IV379" s="41"/>
      <c r="IW379" s="41"/>
      <c r="IX379" s="41"/>
      <c r="IY379" s="41"/>
      <c r="IZ379" s="41"/>
      <c r="JA379" s="41"/>
      <c r="JB379" s="41"/>
      <c r="JC379" s="41"/>
      <c r="JD379" s="41"/>
      <c r="JE379" s="41"/>
      <c r="JF379" s="41"/>
      <c r="JG379" s="41"/>
      <c r="JH379" s="41"/>
      <c r="JI379" s="41"/>
      <c r="JJ379" s="41"/>
      <c r="JK379" s="41"/>
      <c r="JL379" s="41"/>
      <c r="JM379" s="41"/>
      <c r="JN379" s="41"/>
      <c r="JO379" s="41"/>
      <c r="JP379" s="41"/>
      <c r="JQ379" s="41"/>
      <c r="JR379" s="41"/>
      <c r="JS379" s="41"/>
      <c r="JT379" s="41"/>
      <c r="JU379" s="41"/>
    </row>
    <row r="380" spans="20:281" x14ac:dyDescent="0.25">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41"/>
      <c r="BI380" s="41"/>
      <c r="BJ380" s="41"/>
      <c r="BK380" s="41"/>
      <c r="BL380" s="41"/>
      <c r="BM380" s="41"/>
      <c r="BN380" s="41"/>
      <c r="BO380" s="41"/>
      <c r="BP380" s="41"/>
      <c r="BQ380" s="41"/>
      <c r="BR380" s="41"/>
      <c r="BS380" s="41"/>
      <c r="BT380" s="41"/>
      <c r="BU380" s="41"/>
      <c r="BV380" s="41"/>
      <c r="BW380" s="41"/>
      <c r="BX380" s="41"/>
      <c r="BY380" s="41"/>
      <c r="BZ380" s="41"/>
      <c r="CA380" s="41"/>
      <c r="CB380" s="41"/>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41"/>
      <c r="DZ380" s="41"/>
      <c r="EA380" s="41"/>
      <c r="EB380" s="41"/>
      <c r="EC380" s="41"/>
      <c r="ED380" s="41"/>
      <c r="EE380" s="41"/>
      <c r="EF380" s="41"/>
      <c r="EG380" s="41"/>
      <c r="EH380" s="41"/>
      <c r="EI380" s="41"/>
      <c r="EJ380" s="41"/>
      <c r="EK380" s="41"/>
      <c r="EL380" s="41"/>
      <c r="EM380" s="41"/>
      <c r="EN380" s="41"/>
      <c r="EO380" s="41"/>
      <c r="EP380" s="41"/>
      <c r="EQ380" s="41"/>
      <c r="ER380" s="41"/>
      <c r="ES380" s="41"/>
      <c r="ET380" s="41"/>
      <c r="EU380" s="41"/>
      <c r="EV380" s="41"/>
      <c r="EW380" s="41"/>
      <c r="EX380" s="41"/>
      <c r="EY380" s="41"/>
      <c r="EZ380" s="41"/>
      <c r="FA380" s="41"/>
      <c r="FB380" s="41"/>
      <c r="FC380" s="41"/>
      <c r="FD380" s="41"/>
      <c r="FE380" s="41"/>
      <c r="FF380" s="41"/>
      <c r="FG380" s="41"/>
      <c r="FH380" s="41"/>
      <c r="FI380" s="41"/>
      <c r="FJ380" s="41"/>
      <c r="FK380" s="41"/>
      <c r="FL380" s="41"/>
      <c r="FM380" s="41"/>
      <c r="FN380" s="41"/>
      <c r="FO380" s="41"/>
      <c r="FP380" s="41"/>
      <c r="FQ380" s="41"/>
      <c r="FR380" s="41"/>
      <c r="FS380" s="41"/>
      <c r="FT380" s="41"/>
      <c r="FU380" s="41"/>
      <c r="FV380" s="41"/>
      <c r="FW380" s="41"/>
      <c r="FX380" s="41"/>
      <c r="FY380" s="41"/>
      <c r="FZ380" s="41"/>
      <c r="GA380" s="41"/>
      <c r="GB380" s="41"/>
      <c r="GC380" s="41"/>
      <c r="GD380" s="41"/>
      <c r="GE380" s="41"/>
      <c r="GF380" s="41"/>
      <c r="GG380" s="41"/>
      <c r="GH380" s="41"/>
      <c r="GI380" s="41"/>
      <c r="GJ380" s="41"/>
      <c r="GK380" s="41"/>
      <c r="GL380" s="41"/>
      <c r="GM380" s="41"/>
      <c r="GN380" s="41"/>
      <c r="GO380" s="41"/>
      <c r="GP380" s="41"/>
      <c r="GQ380" s="41"/>
      <c r="GR380" s="41"/>
      <c r="GS380" s="41"/>
      <c r="GT380" s="41"/>
      <c r="GU380" s="41"/>
      <c r="GV380" s="41"/>
      <c r="GW380" s="41"/>
      <c r="GX380" s="41"/>
      <c r="GY380" s="41"/>
      <c r="GZ380" s="41"/>
      <c r="HA380" s="41"/>
      <c r="HB380" s="41"/>
      <c r="HC380" s="41"/>
      <c r="HD380" s="41"/>
      <c r="HE380" s="41"/>
      <c r="HF380" s="41"/>
      <c r="HG380" s="41"/>
      <c r="HH380" s="41"/>
      <c r="HI380" s="41"/>
      <c r="HJ380" s="41"/>
      <c r="HK380" s="41"/>
      <c r="HL380" s="41"/>
      <c r="HM380" s="41"/>
      <c r="HN380" s="41"/>
      <c r="HO380" s="41"/>
      <c r="HP380" s="41"/>
      <c r="HQ380" s="41"/>
      <c r="HR380" s="41"/>
      <c r="HS380" s="41"/>
      <c r="HT380" s="41"/>
      <c r="HU380" s="41"/>
      <c r="HV380" s="41"/>
      <c r="HW380" s="41"/>
      <c r="HX380" s="41"/>
      <c r="HY380" s="41"/>
      <c r="HZ380" s="41"/>
      <c r="IA380" s="41"/>
      <c r="IB380" s="41"/>
      <c r="IC380" s="41"/>
      <c r="ID380" s="41"/>
      <c r="IE380" s="41"/>
      <c r="IF380" s="41"/>
      <c r="IG380" s="41"/>
      <c r="IH380" s="41"/>
      <c r="II380" s="41"/>
      <c r="IJ380" s="41"/>
      <c r="IK380" s="41"/>
      <c r="IL380" s="41"/>
      <c r="IM380" s="41"/>
      <c r="IN380" s="41"/>
      <c r="IO380" s="41"/>
      <c r="IP380" s="41"/>
      <c r="IQ380" s="41"/>
      <c r="IR380" s="41"/>
      <c r="IS380" s="41"/>
      <c r="IT380" s="41"/>
      <c r="IU380" s="41"/>
      <c r="IV380" s="41"/>
      <c r="IW380" s="41"/>
      <c r="IX380" s="41"/>
      <c r="IY380" s="41"/>
      <c r="IZ380" s="41"/>
      <c r="JA380" s="41"/>
      <c r="JB380" s="41"/>
      <c r="JC380" s="41"/>
      <c r="JD380" s="41"/>
      <c r="JE380" s="41"/>
      <c r="JF380" s="41"/>
      <c r="JG380" s="41"/>
      <c r="JH380" s="41"/>
      <c r="JI380" s="41"/>
      <c r="JJ380" s="41"/>
      <c r="JK380" s="41"/>
      <c r="JL380" s="41"/>
      <c r="JM380" s="41"/>
      <c r="JN380" s="41"/>
      <c r="JO380" s="41"/>
      <c r="JP380" s="41"/>
      <c r="JQ380" s="41"/>
      <c r="JR380" s="41"/>
      <c r="JS380" s="41"/>
      <c r="JT380" s="41"/>
      <c r="JU380" s="41"/>
    </row>
    <row r="381" spans="20:281" x14ac:dyDescent="0.25">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c r="AX381" s="41"/>
      <c r="AY381" s="41"/>
      <c r="AZ381" s="41"/>
      <c r="BA381" s="41"/>
      <c r="BB381" s="41"/>
      <c r="BC381" s="41"/>
      <c r="BD381" s="41"/>
      <c r="BE381" s="41"/>
      <c r="BF381" s="41"/>
      <c r="BG381" s="41"/>
      <c r="BH381" s="41"/>
      <c r="BI381" s="41"/>
      <c r="BJ381" s="41"/>
      <c r="BK381" s="41"/>
      <c r="BL381" s="41"/>
      <c r="BM381" s="41"/>
      <c r="BN381" s="41"/>
      <c r="BO381" s="41"/>
      <c r="BP381" s="41"/>
      <c r="BQ381" s="41"/>
      <c r="BR381" s="41"/>
      <c r="BS381" s="41"/>
      <c r="BT381" s="41"/>
      <c r="BU381" s="41"/>
      <c r="BV381" s="41"/>
      <c r="BW381" s="41"/>
      <c r="BX381" s="41"/>
      <c r="BY381" s="41"/>
      <c r="BZ381" s="41"/>
      <c r="CA381" s="41"/>
      <c r="CB381" s="41"/>
      <c r="CC381" s="41"/>
      <c r="CD381" s="41"/>
      <c r="CE381" s="41"/>
      <c r="CF381" s="41"/>
      <c r="CG381" s="41"/>
      <c r="CH381" s="41"/>
      <c r="CI381" s="41"/>
      <c r="CJ381" s="41"/>
      <c r="CK381" s="41"/>
      <c r="CL381" s="41"/>
      <c r="CM381" s="41"/>
      <c r="CN381" s="41"/>
      <c r="CO381" s="41"/>
      <c r="CP381" s="41"/>
      <c r="CQ381" s="41"/>
      <c r="CR381" s="41"/>
      <c r="CS381" s="41"/>
      <c r="CT381" s="41"/>
      <c r="CU381" s="41"/>
      <c r="CV381" s="41"/>
      <c r="CW381" s="41"/>
      <c r="CX381" s="41"/>
      <c r="CY381" s="41"/>
      <c r="CZ381" s="41"/>
      <c r="DA381" s="41"/>
      <c r="DB381" s="41"/>
      <c r="DC381" s="41"/>
      <c r="DD381" s="41"/>
      <c r="DE381" s="41"/>
      <c r="DF381" s="41"/>
      <c r="DG381" s="41"/>
      <c r="DH381" s="41"/>
      <c r="DI381" s="41"/>
      <c r="DJ381" s="41"/>
      <c r="DK381" s="41"/>
      <c r="DL381" s="41"/>
      <c r="DM381" s="41"/>
      <c r="DN381" s="41"/>
      <c r="DO381" s="41"/>
      <c r="DP381" s="41"/>
      <c r="DQ381" s="41"/>
      <c r="DR381" s="41"/>
      <c r="DS381" s="41"/>
      <c r="DT381" s="41"/>
      <c r="DU381" s="41"/>
      <c r="DV381" s="41"/>
      <c r="DW381" s="41"/>
      <c r="DX381" s="41"/>
      <c r="DY381" s="41"/>
      <c r="DZ381" s="41"/>
      <c r="EA381" s="41"/>
      <c r="EB381" s="41"/>
      <c r="EC381" s="41"/>
      <c r="ED381" s="41"/>
      <c r="EE381" s="41"/>
      <c r="EF381" s="41"/>
      <c r="EG381" s="41"/>
      <c r="EH381" s="41"/>
      <c r="EI381" s="41"/>
      <c r="EJ381" s="41"/>
      <c r="EK381" s="41"/>
      <c r="EL381" s="41"/>
      <c r="EM381" s="41"/>
      <c r="EN381" s="41"/>
      <c r="EO381" s="41"/>
      <c r="EP381" s="41"/>
      <c r="EQ381" s="41"/>
      <c r="ER381" s="41"/>
      <c r="ES381" s="41"/>
      <c r="ET381" s="41"/>
      <c r="EU381" s="41"/>
      <c r="EV381" s="41"/>
      <c r="EW381" s="41"/>
      <c r="EX381" s="41"/>
      <c r="EY381" s="41"/>
      <c r="EZ381" s="41"/>
      <c r="FA381" s="41"/>
      <c r="FB381" s="41"/>
      <c r="FC381" s="41"/>
      <c r="FD381" s="41"/>
      <c r="FE381" s="41"/>
      <c r="FF381" s="41"/>
      <c r="FG381" s="41"/>
      <c r="FH381" s="41"/>
      <c r="FI381" s="41"/>
      <c r="FJ381" s="41"/>
      <c r="FK381" s="41"/>
      <c r="FL381" s="41"/>
      <c r="FM381" s="41"/>
      <c r="FN381" s="41"/>
      <c r="FO381" s="41"/>
      <c r="FP381" s="41"/>
      <c r="FQ381" s="41"/>
      <c r="FR381" s="41"/>
      <c r="FS381" s="41"/>
      <c r="FT381" s="41"/>
      <c r="FU381" s="41"/>
      <c r="FV381" s="41"/>
      <c r="FW381" s="41"/>
      <c r="FX381" s="41"/>
      <c r="FY381" s="41"/>
      <c r="FZ381" s="41"/>
      <c r="GA381" s="41"/>
      <c r="GB381" s="41"/>
      <c r="GC381" s="41"/>
      <c r="GD381" s="41"/>
      <c r="GE381" s="41"/>
      <c r="GF381" s="41"/>
      <c r="GG381" s="41"/>
      <c r="GH381" s="41"/>
      <c r="GI381" s="41"/>
      <c r="GJ381" s="41"/>
      <c r="GK381" s="41"/>
      <c r="GL381" s="41"/>
      <c r="GM381" s="41"/>
      <c r="GN381" s="41"/>
      <c r="GO381" s="41"/>
      <c r="GP381" s="41"/>
      <c r="GQ381" s="41"/>
      <c r="GR381" s="41"/>
      <c r="GS381" s="41"/>
      <c r="GT381" s="41"/>
      <c r="GU381" s="41"/>
      <c r="GV381" s="41"/>
      <c r="GW381" s="41"/>
      <c r="GX381" s="41"/>
      <c r="GY381" s="41"/>
      <c r="GZ381" s="41"/>
      <c r="HA381" s="41"/>
      <c r="HB381" s="41"/>
      <c r="HC381" s="41"/>
      <c r="HD381" s="41"/>
      <c r="HE381" s="41"/>
      <c r="HF381" s="41"/>
      <c r="HG381" s="41"/>
      <c r="HH381" s="41"/>
      <c r="HI381" s="41"/>
      <c r="HJ381" s="41"/>
      <c r="HK381" s="41"/>
      <c r="HL381" s="41"/>
      <c r="HM381" s="41"/>
      <c r="HN381" s="41"/>
      <c r="HO381" s="41"/>
      <c r="HP381" s="41"/>
      <c r="HQ381" s="41"/>
      <c r="HR381" s="41"/>
      <c r="HS381" s="41"/>
      <c r="HT381" s="41"/>
      <c r="HU381" s="41"/>
      <c r="HV381" s="41"/>
      <c r="HW381" s="41"/>
      <c r="HX381" s="41"/>
      <c r="HY381" s="41"/>
      <c r="HZ381" s="41"/>
      <c r="IA381" s="41"/>
      <c r="IB381" s="41"/>
      <c r="IC381" s="41"/>
      <c r="ID381" s="41"/>
      <c r="IE381" s="41"/>
      <c r="IF381" s="41"/>
      <c r="IG381" s="41"/>
      <c r="IH381" s="41"/>
      <c r="II381" s="41"/>
      <c r="IJ381" s="41"/>
      <c r="IK381" s="41"/>
      <c r="IL381" s="41"/>
      <c r="IM381" s="41"/>
      <c r="IN381" s="41"/>
      <c r="IO381" s="41"/>
      <c r="IP381" s="41"/>
      <c r="IQ381" s="41"/>
      <c r="IR381" s="41"/>
      <c r="IS381" s="41"/>
      <c r="IT381" s="41"/>
      <c r="IU381" s="41"/>
      <c r="IV381" s="41"/>
      <c r="IW381" s="41"/>
      <c r="IX381" s="41"/>
      <c r="IY381" s="41"/>
      <c r="IZ381" s="41"/>
      <c r="JA381" s="41"/>
      <c r="JB381" s="41"/>
      <c r="JC381" s="41"/>
      <c r="JD381" s="41"/>
      <c r="JE381" s="41"/>
      <c r="JF381" s="41"/>
      <c r="JG381" s="41"/>
      <c r="JH381" s="41"/>
      <c r="JI381" s="41"/>
      <c r="JJ381" s="41"/>
      <c r="JK381" s="41"/>
      <c r="JL381" s="41"/>
      <c r="JM381" s="41"/>
      <c r="JN381" s="41"/>
      <c r="JO381" s="41"/>
      <c r="JP381" s="41"/>
      <c r="JQ381" s="41"/>
      <c r="JR381" s="41"/>
      <c r="JS381" s="41"/>
      <c r="JT381" s="41"/>
      <c r="JU381" s="41"/>
    </row>
    <row r="382" spans="20:281" x14ac:dyDescent="0.25">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c r="AX382" s="41"/>
      <c r="AY382" s="41"/>
      <c r="AZ382" s="41"/>
      <c r="BA382" s="41"/>
      <c r="BB382" s="41"/>
      <c r="BC382" s="41"/>
      <c r="BD382" s="41"/>
      <c r="BE382" s="41"/>
      <c r="BF382" s="41"/>
      <c r="BG382" s="41"/>
      <c r="BH382" s="41"/>
      <c r="BI382" s="41"/>
      <c r="BJ382" s="41"/>
      <c r="BK382" s="41"/>
      <c r="BL382" s="41"/>
      <c r="BM382" s="41"/>
      <c r="BN382" s="41"/>
      <c r="BO382" s="41"/>
      <c r="BP382" s="41"/>
      <c r="BQ382" s="41"/>
      <c r="BR382" s="41"/>
      <c r="BS382" s="41"/>
      <c r="BT382" s="41"/>
      <c r="BU382" s="41"/>
      <c r="BV382" s="41"/>
      <c r="BW382" s="41"/>
      <c r="BX382" s="41"/>
      <c r="BY382" s="41"/>
      <c r="BZ382" s="4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c r="DA382" s="41"/>
      <c r="DB382" s="41"/>
      <c r="DC382" s="41"/>
      <c r="DD382" s="41"/>
      <c r="DE382" s="41"/>
      <c r="DF382" s="41"/>
      <c r="DG382" s="41"/>
      <c r="DH382" s="41"/>
      <c r="DI382" s="41"/>
      <c r="DJ382" s="41"/>
      <c r="DK382" s="41"/>
      <c r="DL382" s="41"/>
      <c r="DM382" s="41"/>
      <c r="DN382" s="41"/>
      <c r="DO382" s="41"/>
      <c r="DP382" s="41"/>
      <c r="DQ382" s="41"/>
      <c r="DR382" s="41"/>
      <c r="DS382" s="41"/>
      <c r="DT382" s="41"/>
      <c r="DU382" s="41"/>
      <c r="DV382" s="41"/>
      <c r="DW382" s="41"/>
      <c r="DX382" s="41"/>
      <c r="DY382" s="41"/>
      <c r="DZ382" s="41"/>
      <c r="EA382" s="41"/>
      <c r="EB382" s="41"/>
      <c r="EC382" s="41"/>
      <c r="ED382" s="41"/>
      <c r="EE382" s="41"/>
      <c r="EF382" s="41"/>
      <c r="EG382" s="41"/>
      <c r="EH382" s="41"/>
      <c r="EI382" s="41"/>
      <c r="EJ382" s="41"/>
      <c r="EK382" s="41"/>
      <c r="EL382" s="41"/>
      <c r="EM382" s="41"/>
      <c r="EN382" s="41"/>
      <c r="EO382" s="41"/>
      <c r="EP382" s="41"/>
      <c r="EQ382" s="41"/>
      <c r="ER382" s="41"/>
      <c r="ES382" s="41"/>
      <c r="ET382" s="41"/>
      <c r="EU382" s="41"/>
      <c r="EV382" s="41"/>
      <c r="EW382" s="41"/>
      <c r="EX382" s="41"/>
      <c r="EY382" s="41"/>
      <c r="EZ382" s="41"/>
      <c r="FA382" s="41"/>
      <c r="FB382" s="41"/>
      <c r="FC382" s="41"/>
      <c r="FD382" s="41"/>
      <c r="FE382" s="41"/>
      <c r="FF382" s="41"/>
      <c r="FG382" s="41"/>
      <c r="FH382" s="41"/>
      <c r="FI382" s="41"/>
      <c r="FJ382" s="41"/>
      <c r="FK382" s="41"/>
      <c r="FL382" s="41"/>
      <c r="FM382" s="41"/>
      <c r="FN382" s="41"/>
      <c r="FO382" s="41"/>
      <c r="FP382" s="41"/>
      <c r="FQ382" s="41"/>
      <c r="FR382" s="41"/>
      <c r="FS382" s="41"/>
      <c r="FT382" s="41"/>
      <c r="FU382" s="41"/>
      <c r="FV382" s="41"/>
      <c r="FW382" s="41"/>
      <c r="FX382" s="41"/>
      <c r="FY382" s="41"/>
      <c r="FZ382" s="41"/>
      <c r="GA382" s="41"/>
      <c r="GB382" s="41"/>
      <c r="GC382" s="41"/>
      <c r="GD382" s="41"/>
      <c r="GE382" s="41"/>
      <c r="GF382" s="41"/>
      <c r="GG382" s="41"/>
      <c r="GH382" s="41"/>
      <c r="GI382" s="41"/>
      <c r="GJ382" s="41"/>
      <c r="GK382" s="41"/>
      <c r="GL382" s="41"/>
      <c r="GM382" s="41"/>
      <c r="GN382" s="41"/>
      <c r="GO382" s="41"/>
      <c r="GP382" s="41"/>
      <c r="GQ382" s="41"/>
      <c r="GR382" s="41"/>
      <c r="GS382" s="41"/>
      <c r="GT382" s="41"/>
      <c r="GU382" s="41"/>
      <c r="GV382" s="41"/>
      <c r="GW382" s="41"/>
      <c r="GX382" s="41"/>
      <c r="GY382" s="41"/>
      <c r="GZ382" s="41"/>
      <c r="HA382" s="41"/>
      <c r="HB382" s="41"/>
      <c r="HC382" s="41"/>
      <c r="HD382" s="41"/>
      <c r="HE382" s="41"/>
      <c r="HF382" s="41"/>
      <c r="HG382" s="41"/>
      <c r="HH382" s="41"/>
      <c r="HI382" s="41"/>
      <c r="HJ382" s="41"/>
      <c r="HK382" s="41"/>
      <c r="HL382" s="41"/>
      <c r="HM382" s="41"/>
      <c r="HN382" s="41"/>
      <c r="HO382" s="41"/>
      <c r="HP382" s="41"/>
      <c r="HQ382" s="41"/>
      <c r="HR382" s="41"/>
      <c r="HS382" s="41"/>
      <c r="HT382" s="41"/>
      <c r="HU382" s="41"/>
      <c r="HV382" s="41"/>
      <c r="HW382" s="41"/>
      <c r="HX382" s="41"/>
      <c r="HY382" s="41"/>
      <c r="HZ382" s="41"/>
      <c r="IA382" s="41"/>
      <c r="IB382" s="41"/>
      <c r="IC382" s="41"/>
      <c r="ID382" s="41"/>
      <c r="IE382" s="41"/>
      <c r="IF382" s="41"/>
      <c r="IG382" s="41"/>
      <c r="IH382" s="41"/>
      <c r="II382" s="41"/>
      <c r="IJ382" s="41"/>
      <c r="IK382" s="41"/>
      <c r="IL382" s="41"/>
      <c r="IM382" s="41"/>
      <c r="IN382" s="41"/>
      <c r="IO382" s="41"/>
      <c r="IP382" s="41"/>
      <c r="IQ382" s="41"/>
      <c r="IR382" s="41"/>
      <c r="IS382" s="41"/>
      <c r="IT382" s="41"/>
      <c r="IU382" s="41"/>
      <c r="IV382" s="41"/>
      <c r="IW382" s="41"/>
      <c r="IX382" s="41"/>
      <c r="IY382" s="41"/>
      <c r="IZ382" s="41"/>
      <c r="JA382" s="41"/>
      <c r="JB382" s="41"/>
      <c r="JC382" s="41"/>
      <c r="JD382" s="41"/>
      <c r="JE382" s="41"/>
      <c r="JF382" s="41"/>
      <c r="JG382" s="41"/>
      <c r="JH382" s="41"/>
      <c r="JI382" s="41"/>
      <c r="JJ382" s="41"/>
      <c r="JK382" s="41"/>
      <c r="JL382" s="41"/>
      <c r="JM382" s="41"/>
      <c r="JN382" s="41"/>
      <c r="JO382" s="41"/>
      <c r="JP382" s="41"/>
      <c r="JQ382" s="41"/>
      <c r="JR382" s="41"/>
      <c r="JS382" s="41"/>
      <c r="JT382" s="41"/>
      <c r="JU382" s="41"/>
    </row>
    <row r="383" spans="20:281" x14ac:dyDescent="0.25">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c r="BI383" s="41"/>
      <c r="BJ383" s="41"/>
      <c r="BK383" s="41"/>
      <c r="BL383" s="41"/>
      <c r="BM383" s="41"/>
      <c r="BN383" s="41"/>
      <c r="BO383" s="41"/>
      <c r="BP383" s="41"/>
      <c r="BQ383" s="41"/>
      <c r="BR383" s="41"/>
      <c r="BS383" s="41"/>
      <c r="BT383" s="41"/>
      <c r="BU383" s="41"/>
      <c r="BV383" s="41"/>
      <c r="BW383" s="41"/>
      <c r="BX383" s="41"/>
      <c r="BY383" s="41"/>
      <c r="BZ383" s="41"/>
      <c r="CA383" s="41"/>
      <c r="CB383" s="41"/>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c r="DA383" s="41"/>
      <c r="DB383" s="41"/>
      <c r="DC383" s="41"/>
      <c r="DD383" s="41"/>
      <c r="DE383" s="41"/>
      <c r="DF383" s="41"/>
      <c r="DG383" s="41"/>
      <c r="DH383" s="41"/>
      <c r="DI383" s="41"/>
      <c r="DJ383" s="41"/>
      <c r="DK383" s="41"/>
      <c r="DL383" s="41"/>
      <c r="DM383" s="41"/>
      <c r="DN383" s="41"/>
      <c r="DO383" s="41"/>
      <c r="DP383" s="41"/>
      <c r="DQ383" s="41"/>
      <c r="DR383" s="41"/>
      <c r="DS383" s="41"/>
      <c r="DT383" s="41"/>
      <c r="DU383" s="41"/>
      <c r="DV383" s="41"/>
      <c r="DW383" s="41"/>
      <c r="DX383" s="41"/>
      <c r="DY383" s="41"/>
      <c r="DZ383" s="41"/>
      <c r="EA383" s="41"/>
      <c r="EB383" s="41"/>
      <c r="EC383" s="41"/>
      <c r="ED383" s="41"/>
      <c r="EE383" s="41"/>
      <c r="EF383" s="41"/>
      <c r="EG383" s="41"/>
      <c r="EH383" s="41"/>
      <c r="EI383" s="41"/>
      <c r="EJ383" s="41"/>
      <c r="EK383" s="41"/>
      <c r="EL383" s="41"/>
      <c r="EM383" s="41"/>
      <c r="EN383" s="41"/>
      <c r="EO383" s="41"/>
      <c r="EP383" s="41"/>
      <c r="EQ383" s="41"/>
      <c r="ER383" s="41"/>
      <c r="ES383" s="41"/>
      <c r="ET383" s="41"/>
      <c r="EU383" s="41"/>
      <c r="EV383" s="41"/>
      <c r="EW383" s="41"/>
      <c r="EX383" s="41"/>
      <c r="EY383" s="41"/>
      <c r="EZ383" s="41"/>
      <c r="FA383" s="41"/>
      <c r="FB383" s="41"/>
      <c r="FC383" s="41"/>
      <c r="FD383" s="41"/>
      <c r="FE383" s="41"/>
      <c r="FF383" s="41"/>
      <c r="FG383" s="41"/>
      <c r="FH383" s="41"/>
      <c r="FI383" s="41"/>
      <c r="FJ383" s="41"/>
      <c r="FK383" s="41"/>
      <c r="FL383" s="41"/>
      <c r="FM383" s="41"/>
      <c r="FN383" s="41"/>
      <c r="FO383" s="41"/>
      <c r="FP383" s="41"/>
      <c r="FQ383" s="41"/>
      <c r="FR383" s="41"/>
      <c r="FS383" s="41"/>
      <c r="FT383" s="41"/>
      <c r="FU383" s="41"/>
      <c r="FV383" s="41"/>
      <c r="FW383" s="41"/>
      <c r="FX383" s="41"/>
      <c r="FY383" s="41"/>
      <c r="FZ383" s="41"/>
      <c r="GA383" s="41"/>
      <c r="GB383" s="41"/>
      <c r="GC383" s="41"/>
      <c r="GD383" s="41"/>
      <c r="GE383" s="41"/>
      <c r="GF383" s="41"/>
      <c r="GG383" s="41"/>
      <c r="GH383" s="41"/>
      <c r="GI383" s="41"/>
      <c r="GJ383" s="41"/>
      <c r="GK383" s="41"/>
      <c r="GL383" s="41"/>
      <c r="GM383" s="41"/>
      <c r="GN383" s="41"/>
      <c r="GO383" s="41"/>
      <c r="GP383" s="41"/>
      <c r="GQ383" s="41"/>
      <c r="GR383" s="41"/>
      <c r="GS383" s="41"/>
      <c r="GT383" s="41"/>
      <c r="GU383" s="41"/>
      <c r="GV383" s="41"/>
      <c r="GW383" s="41"/>
      <c r="GX383" s="41"/>
      <c r="GY383" s="41"/>
      <c r="GZ383" s="41"/>
      <c r="HA383" s="41"/>
      <c r="HB383" s="41"/>
      <c r="HC383" s="41"/>
      <c r="HD383" s="41"/>
      <c r="HE383" s="41"/>
      <c r="HF383" s="41"/>
      <c r="HG383" s="41"/>
      <c r="HH383" s="41"/>
      <c r="HI383" s="41"/>
      <c r="HJ383" s="41"/>
      <c r="HK383" s="41"/>
      <c r="HL383" s="41"/>
      <c r="HM383" s="41"/>
      <c r="HN383" s="41"/>
      <c r="HO383" s="41"/>
      <c r="HP383" s="41"/>
      <c r="HQ383" s="41"/>
      <c r="HR383" s="41"/>
      <c r="HS383" s="41"/>
      <c r="HT383" s="41"/>
      <c r="HU383" s="41"/>
      <c r="HV383" s="41"/>
      <c r="HW383" s="41"/>
      <c r="HX383" s="41"/>
      <c r="HY383" s="41"/>
      <c r="HZ383" s="41"/>
      <c r="IA383" s="41"/>
      <c r="IB383" s="41"/>
      <c r="IC383" s="41"/>
      <c r="ID383" s="41"/>
      <c r="IE383" s="41"/>
      <c r="IF383" s="41"/>
      <c r="IG383" s="41"/>
      <c r="IH383" s="41"/>
      <c r="II383" s="41"/>
      <c r="IJ383" s="41"/>
      <c r="IK383" s="41"/>
      <c r="IL383" s="41"/>
      <c r="IM383" s="41"/>
      <c r="IN383" s="41"/>
      <c r="IO383" s="41"/>
      <c r="IP383" s="41"/>
      <c r="IQ383" s="41"/>
      <c r="IR383" s="41"/>
      <c r="IS383" s="41"/>
      <c r="IT383" s="41"/>
      <c r="IU383" s="41"/>
      <c r="IV383" s="41"/>
      <c r="IW383" s="41"/>
      <c r="IX383" s="41"/>
      <c r="IY383" s="41"/>
      <c r="IZ383" s="41"/>
      <c r="JA383" s="41"/>
      <c r="JB383" s="41"/>
      <c r="JC383" s="41"/>
      <c r="JD383" s="41"/>
      <c r="JE383" s="41"/>
      <c r="JF383" s="41"/>
      <c r="JG383" s="41"/>
      <c r="JH383" s="41"/>
      <c r="JI383" s="41"/>
      <c r="JJ383" s="41"/>
      <c r="JK383" s="41"/>
      <c r="JL383" s="41"/>
      <c r="JM383" s="41"/>
      <c r="JN383" s="41"/>
      <c r="JO383" s="41"/>
      <c r="JP383" s="41"/>
      <c r="JQ383" s="41"/>
      <c r="JR383" s="41"/>
      <c r="JS383" s="41"/>
      <c r="JT383" s="41"/>
      <c r="JU383" s="41"/>
    </row>
    <row r="384" spans="20:281" x14ac:dyDescent="0.25">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c r="AX384" s="41"/>
      <c r="AY384" s="41"/>
      <c r="AZ384" s="41"/>
      <c r="BA384" s="41"/>
      <c r="BB384" s="41"/>
      <c r="BC384" s="41"/>
      <c r="BD384" s="41"/>
      <c r="BE384" s="41"/>
      <c r="BF384" s="41"/>
      <c r="BG384" s="41"/>
      <c r="BH384" s="41"/>
      <c r="BI384" s="41"/>
      <c r="BJ384" s="41"/>
      <c r="BK384" s="41"/>
      <c r="BL384" s="41"/>
      <c r="BM384" s="41"/>
      <c r="BN384" s="41"/>
      <c r="BO384" s="41"/>
      <c r="BP384" s="41"/>
      <c r="BQ384" s="41"/>
      <c r="BR384" s="41"/>
      <c r="BS384" s="41"/>
      <c r="BT384" s="41"/>
      <c r="BU384" s="41"/>
      <c r="BV384" s="41"/>
      <c r="BW384" s="41"/>
      <c r="BX384" s="41"/>
      <c r="BY384" s="41"/>
      <c r="BZ384" s="41"/>
      <c r="CA384" s="41"/>
      <c r="CB384" s="41"/>
      <c r="CC384" s="41"/>
      <c r="CD384" s="41"/>
      <c r="CE384" s="41"/>
      <c r="CF384" s="41"/>
      <c r="CG384" s="41"/>
      <c r="CH384" s="41"/>
      <c r="CI384" s="41"/>
      <c r="CJ384" s="41"/>
      <c r="CK384" s="41"/>
      <c r="CL384" s="41"/>
      <c r="CM384" s="41"/>
      <c r="CN384" s="41"/>
      <c r="CO384" s="41"/>
      <c r="CP384" s="41"/>
      <c r="CQ384" s="41"/>
      <c r="CR384" s="41"/>
      <c r="CS384" s="41"/>
      <c r="CT384" s="41"/>
      <c r="CU384" s="41"/>
      <c r="CV384" s="41"/>
      <c r="CW384" s="41"/>
      <c r="CX384" s="41"/>
      <c r="CY384" s="41"/>
      <c r="CZ384" s="41"/>
      <c r="DA384" s="41"/>
      <c r="DB384" s="41"/>
      <c r="DC384" s="41"/>
      <c r="DD384" s="41"/>
      <c r="DE384" s="41"/>
      <c r="DF384" s="41"/>
      <c r="DG384" s="41"/>
      <c r="DH384" s="41"/>
      <c r="DI384" s="41"/>
      <c r="DJ384" s="41"/>
      <c r="DK384" s="41"/>
      <c r="DL384" s="41"/>
      <c r="DM384" s="41"/>
      <c r="DN384" s="41"/>
      <c r="DO384" s="41"/>
      <c r="DP384" s="41"/>
      <c r="DQ384" s="41"/>
      <c r="DR384" s="41"/>
      <c r="DS384" s="41"/>
      <c r="DT384" s="41"/>
      <c r="DU384" s="41"/>
      <c r="DV384" s="41"/>
      <c r="DW384" s="41"/>
      <c r="DX384" s="41"/>
      <c r="DY384" s="41"/>
      <c r="DZ384" s="41"/>
      <c r="EA384" s="41"/>
      <c r="EB384" s="41"/>
      <c r="EC384" s="41"/>
      <c r="ED384" s="41"/>
      <c r="EE384" s="41"/>
      <c r="EF384" s="41"/>
      <c r="EG384" s="41"/>
      <c r="EH384" s="41"/>
      <c r="EI384" s="41"/>
      <c r="EJ384" s="41"/>
      <c r="EK384" s="41"/>
      <c r="EL384" s="41"/>
      <c r="EM384" s="41"/>
      <c r="EN384" s="41"/>
      <c r="EO384" s="41"/>
      <c r="EP384" s="41"/>
      <c r="EQ384" s="41"/>
      <c r="ER384" s="41"/>
      <c r="ES384" s="41"/>
      <c r="ET384" s="41"/>
      <c r="EU384" s="41"/>
      <c r="EV384" s="41"/>
      <c r="EW384" s="41"/>
      <c r="EX384" s="41"/>
      <c r="EY384" s="41"/>
      <c r="EZ384" s="41"/>
      <c r="FA384" s="41"/>
      <c r="FB384" s="41"/>
      <c r="FC384" s="41"/>
      <c r="FD384" s="41"/>
      <c r="FE384" s="41"/>
      <c r="FF384" s="41"/>
      <c r="FG384" s="41"/>
      <c r="FH384" s="41"/>
      <c r="FI384" s="41"/>
      <c r="FJ384" s="41"/>
      <c r="FK384" s="41"/>
      <c r="FL384" s="41"/>
      <c r="FM384" s="41"/>
      <c r="FN384" s="41"/>
      <c r="FO384" s="41"/>
      <c r="FP384" s="41"/>
      <c r="FQ384" s="41"/>
      <c r="FR384" s="41"/>
      <c r="FS384" s="41"/>
      <c r="FT384" s="41"/>
      <c r="FU384" s="41"/>
      <c r="FV384" s="41"/>
      <c r="FW384" s="41"/>
      <c r="FX384" s="41"/>
      <c r="FY384" s="41"/>
      <c r="FZ384" s="41"/>
      <c r="GA384" s="41"/>
      <c r="GB384" s="41"/>
      <c r="GC384" s="41"/>
      <c r="GD384" s="41"/>
      <c r="GE384" s="41"/>
      <c r="GF384" s="41"/>
      <c r="GG384" s="41"/>
      <c r="GH384" s="41"/>
      <c r="GI384" s="41"/>
      <c r="GJ384" s="41"/>
      <c r="GK384" s="41"/>
      <c r="GL384" s="41"/>
      <c r="GM384" s="41"/>
      <c r="GN384" s="41"/>
      <c r="GO384" s="41"/>
      <c r="GP384" s="41"/>
      <c r="GQ384" s="41"/>
      <c r="GR384" s="41"/>
      <c r="GS384" s="41"/>
      <c r="GT384" s="41"/>
      <c r="GU384" s="41"/>
      <c r="GV384" s="41"/>
      <c r="GW384" s="41"/>
      <c r="GX384" s="41"/>
      <c r="GY384" s="41"/>
      <c r="GZ384" s="41"/>
      <c r="HA384" s="41"/>
      <c r="HB384" s="41"/>
      <c r="HC384" s="41"/>
      <c r="HD384" s="41"/>
      <c r="HE384" s="41"/>
      <c r="HF384" s="41"/>
      <c r="HG384" s="41"/>
      <c r="HH384" s="41"/>
      <c r="HI384" s="41"/>
      <c r="HJ384" s="41"/>
      <c r="HK384" s="41"/>
      <c r="HL384" s="41"/>
      <c r="HM384" s="41"/>
      <c r="HN384" s="41"/>
      <c r="HO384" s="41"/>
      <c r="HP384" s="41"/>
      <c r="HQ384" s="41"/>
      <c r="HR384" s="41"/>
      <c r="HS384" s="41"/>
      <c r="HT384" s="41"/>
      <c r="HU384" s="41"/>
      <c r="HV384" s="41"/>
      <c r="HW384" s="41"/>
      <c r="HX384" s="41"/>
      <c r="HY384" s="41"/>
      <c r="HZ384" s="41"/>
      <c r="IA384" s="41"/>
      <c r="IB384" s="41"/>
      <c r="IC384" s="41"/>
      <c r="ID384" s="41"/>
      <c r="IE384" s="41"/>
      <c r="IF384" s="41"/>
      <c r="IG384" s="41"/>
      <c r="IH384" s="41"/>
      <c r="II384" s="41"/>
      <c r="IJ384" s="41"/>
      <c r="IK384" s="41"/>
      <c r="IL384" s="41"/>
      <c r="IM384" s="41"/>
      <c r="IN384" s="41"/>
      <c r="IO384" s="41"/>
      <c r="IP384" s="41"/>
      <c r="IQ384" s="41"/>
      <c r="IR384" s="41"/>
      <c r="IS384" s="41"/>
      <c r="IT384" s="41"/>
      <c r="IU384" s="41"/>
      <c r="IV384" s="41"/>
      <c r="IW384" s="41"/>
      <c r="IX384" s="41"/>
      <c r="IY384" s="41"/>
      <c r="IZ384" s="41"/>
      <c r="JA384" s="41"/>
      <c r="JB384" s="41"/>
      <c r="JC384" s="41"/>
      <c r="JD384" s="41"/>
      <c r="JE384" s="41"/>
      <c r="JF384" s="41"/>
      <c r="JG384" s="41"/>
      <c r="JH384" s="41"/>
      <c r="JI384" s="41"/>
      <c r="JJ384" s="41"/>
      <c r="JK384" s="41"/>
      <c r="JL384" s="41"/>
      <c r="JM384" s="41"/>
      <c r="JN384" s="41"/>
      <c r="JO384" s="41"/>
      <c r="JP384" s="41"/>
      <c r="JQ384" s="41"/>
      <c r="JR384" s="41"/>
      <c r="JS384" s="41"/>
      <c r="JT384" s="41"/>
      <c r="JU384" s="41"/>
    </row>
    <row r="385" spans="20:281" x14ac:dyDescent="0.25">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c r="AX385" s="41"/>
      <c r="AY385" s="41"/>
      <c r="AZ385" s="41"/>
      <c r="BA385" s="41"/>
      <c r="BB385" s="41"/>
      <c r="BC385" s="41"/>
      <c r="BD385" s="41"/>
      <c r="BE385" s="41"/>
      <c r="BF385" s="41"/>
      <c r="BG385" s="41"/>
      <c r="BH385" s="41"/>
      <c r="BI385" s="41"/>
      <c r="BJ385" s="41"/>
      <c r="BK385" s="41"/>
      <c r="BL385" s="41"/>
      <c r="BM385" s="41"/>
      <c r="BN385" s="41"/>
      <c r="BO385" s="41"/>
      <c r="BP385" s="41"/>
      <c r="BQ385" s="41"/>
      <c r="BR385" s="41"/>
      <c r="BS385" s="41"/>
      <c r="BT385" s="41"/>
      <c r="BU385" s="41"/>
      <c r="BV385" s="41"/>
      <c r="BW385" s="41"/>
      <c r="BX385" s="41"/>
      <c r="BY385" s="41"/>
      <c r="BZ385" s="41"/>
      <c r="CA385" s="41"/>
      <c r="CB385" s="41"/>
      <c r="CC385" s="41"/>
      <c r="CD385" s="41"/>
      <c r="CE385" s="41"/>
      <c r="CF385" s="41"/>
      <c r="CG385" s="41"/>
      <c r="CH385" s="41"/>
      <c r="CI385" s="41"/>
      <c r="CJ385" s="41"/>
      <c r="CK385" s="41"/>
      <c r="CL385" s="41"/>
      <c r="CM385" s="41"/>
      <c r="CN385" s="41"/>
      <c r="CO385" s="41"/>
      <c r="CP385" s="41"/>
      <c r="CQ385" s="41"/>
      <c r="CR385" s="41"/>
      <c r="CS385" s="41"/>
      <c r="CT385" s="41"/>
      <c r="CU385" s="41"/>
      <c r="CV385" s="41"/>
      <c r="CW385" s="41"/>
      <c r="CX385" s="41"/>
      <c r="CY385" s="41"/>
      <c r="CZ385" s="41"/>
      <c r="DA385" s="41"/>
      <c r="DB385" s="41"/>
      <c r="DC385" s="41"/>
      <c r="DD385" s="41"/>
      <c r="DE385" s="41"/>
      <c r="DF385" s="41"/>
      <c r="DG385" s="41"/>
      <c r="DH385" s="41"/>
      <c r="DI385" s="41"/>
      <c r="DJ385" s="41"/>
      <c r="DK385" s="41"/>
      <c r="DL385" s="41"/>
      <c r="DM385" s="41"/>
      <c r="DN385" s="41"/>
      <c r="DO385" s="41"/>
      <c r="DP385" s="41"/>
      <c r="DQ385" s="41"/>
      <c r="DR385" s="41"/>
      <c r="DS385" s="41"/>
      <c r="DT385" s="41"/>
      <c r="DU385" s="41"/>
      <c r="DV385" s="41"/>
      <c r="DW385" s="41"/>
      <c r="DX385" s="41"/>
      <c r="DY385" s="41"/>
      <c r="DZ385" s="41"/>
      <c r="EA385" s="41"/>
      <c r="EB385" s="41"/>
      <c r="EC385" s="41"/>
      <c r="ED385" s="41"/>
      <c r="EE385" s="41"/>
      <c r="EF385" s="41"/>
      <c r="EG385" s="41"/>
      <c r="EH385" s="41"/>
      <c r="EI385" s="41"/>
      <c r="EJ385" s="41"/>
      <c r="EK385" s="41"/>
      <c r="EL385" s="41"/>
      <c r="EM385" s="41"/>
      <c r="EN385" s="41"/>
      <c r="EO385" s="41"/>
      <c r="EP385" s="41"/>
      <c r="EQ385" s="41"/>
      <c r="ER385" s="41"/>
      <c r="ES385" s="41"/>
      <c r="ET385" s="41"/>
      <c r="EU385" s="41"/>
      <c r="EV385" s="41"/>
      <c r="EW385" s="41"/>
      <c r="EX385" s="41"/>
      <c r="EY385" s="41"/>
      <c r="EZ385" s="41"/>
      <c r="FA385" s="41"/>
      <c r="FB385" s="41"/>
      <c r="FC385" s="41"/>
      <c r="FD385" s="41"/>
      <c r="FE385" s="41"/>
      <c r="FF385" s="41"/>
      <c r="FG385" s="41"/>
      <c r="FH385" s="41"/>
      <c r="FI385" s="41"/>
      <c r="FJ385" s="41"/>
      <c r="FK385" s="41"/>
      <c r="FL385" s="41"/>
      <c r="FM385" s="41"/>
      <c r="FN385" s="41"/>
      <c r="FO385" s="41"/>
      <c r="FP385" s="41"/>
      <c r="FQ385" s="41"/>
      <c r="FR385" s="41"/>
      <c r="FS385" s="41"/>
      <c r="FT385" s="41"/>
      <c r="FU385" s="41"/>
      <c r="FV385" s="41"/>
      <c r="FW385" s="41"/>
      <c r="FX385" s="41"/>
      <c r="FY385" s="41"/>
      <c r="FZ385" s="41"/>
      <c r="GA385" s="41"/>
      <c r="GB385" s="41"/>
      <c r="GC385" s="41"/>
      <c r="GD385" s="41"/>
      <c r="GE385" s="41"/>
      <c r="GF385" s="41"/>
      <c r="GG385" s="41"/>
      <c r="GH385" s="41"/>
      <c r="GI385" s="41"/>
      <c r="GJ385" s="41"/>
      <c r="GK385" s="41"/>
      <c r="GL385" s="41"/>
      <c r="GM385" s="41"/>
      <c r="GN385" s="41"/>
      <c r="GO385" s="41"/>
      <c r="GP385" s="41"/>
      <c r="GQ385" s="41"/>
      <c r="GR385" s="41"/>
      <c r="GS385" s="41"/>
      <c r="GT385" s="41"/>
      <c r="GU385" s="41"/>
      <c r="GV385" s="41"/>
      <c r="GW385" s="41"/>
      <c r="GX385" s="41"/>
      <c r="GY385" s="41"/>
      <c r="GZ385" s="41"/>
      <c r="HA385" s="41"/>
      <c r="HB385" s="41"/>
      <c r="HC385" s="41"/>
      <c r="HD385" s="41"/>
      <c r="HE385" s="41"/>
      <c r="HF385" s="41"/>
      <c r="HG385" s="41"/>
      <c r="HH385" s="41"/>
      <c r="HI385" s="41"/>
      <c r="HJ385" s="41"/>
      <c r="HK385" s="41"/>
      <c r="HL385" s="41"/>
      <c r="HM385" s="41"/>
      <c r="HN385" s="41"/>
      <c r="HO385" s="41"/>
      <c r="HP385" s="41"/>
      <c r="HQ385" s="41"/>
      <c r="HR385" s="41"/>
      <c r="HS385" s="41"/>
      <c r="HT385" s="41"/>
      <c r="HU385" s="41"/>
      <c r="HV385" s="41"/>
      <c r="HW385" s="41"/>
      <c r="HX385" s="41"/>
      <c r="HY385" s="41"/>
      <c r="HZ385" s="41"/>
      <c r="IA385" s="41"/>
      <c r="IB385" s="41"/>
      <c r="IC385" s="41"/>
      <c r="ID385" s="41"/>
      <c r="IE385" s="41"/>
      <c r="IF385" s="41"/>
      <c r="IG385" s="41"/>
      <c r="IH385" s="41"/>
      <c r="II385" s="41"/>
      <c r="IJ385" s="41"/>
      <c r="IK385" s="41"/>
      <c r="IL385" s="41"/>
      <c r="IM385" s="41"/>
      <c r="IN385" s="41"/>
      <c r="IO385" s="41"/>
      <c r="IP385" s="41"/>
      <c r="IQ385" s="41"/>
      <c r="IR385" s="41"/>
      <c r="IS385" s="41"/>
      <c r="IT385" s="41"/>
      <c r="IU385" s="41"/>
      <c r="IV385" s="41"/>
      <c r="IW385" s="41"/>
      <c r="IX385" s="41"/>
      <c r="IY385" s="41"/>
      <c r="IZ385" s="41"/>
      <c r="JA385" s="41"/>
      <c r="JB385" s="41"/>
      <c r="JC385" s="41"/>
      <c r="JD385" s="41"/>
      <c r="JE385" s="41"/>
      <c r="JF385" s="41"/>
      <c r="JG385" s="41"/>
      <c r="JH385" s="41"/>
      <c r="JI385" s="41"/>
      <c r="JJ385" s="41"/>
      <c r="JK385" s="41"/>
      <c r="JL385" s="41"/>
      <c r="JM385" s="41"/>
      <c r="JN385" s="41"/>
      <c r="JO385" s="41"/>
      <c r="JP385" s="41"/>
      <c r="JQ385" s="41"/>
      <c r="JR385" s="41"/>
      <c r="JS385" s="41"/>
      <c r="JT385" s="41"/>
      <c r="JU385" s="41"/>
    </row>
    <row r="386" spans="20:281" x14ac:dyDescent="0.25">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c r="AY386" s="41"/>
      <c r="AZ386" s="41"/>
      <c r="BA386" s="41"/>
      <c r="BB386" s="41"/>
      <c r="BC386" s="41"/>
      <c r="BD386" s="41"/>
      <c r="BE386" s="41"/>
      <c r="BF386" s="41"/>
      <c r="BG386" s="41"/>
      <c r="BH386" s="41"/>
      <c r="BI386" s="41"/>
      <c r="BJ386" s="41"/>
      <c r="BK386" s="41"/>
      <c r="BL386" s="41"/>
      <c r="BM386" s="41"/>
      <c r="BN386" s="41"/>
      <c r="BO386" s="41"/>
      <c r="BP386" s="41"/>
      <c r="BQ386" s="41"/>
      <c r="BR386" s="41"/>
      <c r="BS386" s="41"/>
      <c r="BT386" s="41"/>
      <c r="BU386" s="41"/>
      <c r="BV386" s="41"/>
      <c r="BW386" s="41"/>
      <c r="BX386" s="41"/>
      <c r="BY386" s="41"/>
      <c r="BZ386" s="41"/>
      <c r="CA386" s="41"/>
      <c r="CB386" s="41"/>
      <c r="CC386" s="41"/>
      <c r="CD386" s="41"/>
      <c r="CE386" s="41"/>
      <c r="CF386" s="41"/>
      <c r="CG386" s="41"/>
      <c r="CH386" s="41"/>
      <c r="CI386" s="41"/>
      <c r="CJ386" s="41"/>
      <c r="CK386" s="41"/>
      <c r="CL386" s="41"/>
      <c r="CM386" s="41"/>
      <c r="CN386" s="41"/>
      <c r="CO386" s="41"/>
      <c r="CP386" s="41"/>
      <c r="CQ386" s="41"/>
      <c r="CR386" s="41"/>
      <c r="CS386" s="41"/>
      <c r="CT386" s="41"/>
      <c r="CU386" s="41"/>
      <c r="CV386" s="41"/>
      <c r="CW386" s="41"/>
      <c r="CX386" s="41"/>
      <c r="CY386" s="41"/>
      <c r="CZ386" s="41"/>
      <c r="DA386" s="41"/>
      <c r="DB386" s="41"/>
      <c r="DC386" s="41"/>
      <c r="DD386" s="41"/>
      <c r="DE386" s="41"/>
      <c r="DF386" s="41"/>
      <c r="DG386" s="41"/>
      <c r="DH386" s="41"/>
      <c r="DI386" s="41"/>
      <c r="DJ386" s="41"/>
      <c r="DK386" s="41"/>
      <c r="DL386" s="41"/>
      <c r="DM386" s="41"/>
      <c r="DN386" s="41"/>
      <c r="DO386" s="41"/>
      <c r="DP386" s="41"/>
      <c r="DQ386" s="41"/>
      <c r="DR386" s="41"/>
      <c r="DS386" s="41"/>
      <c r="DT386" s="41"/>
      <c r="DU386" s="41"/>
      <c r="DV386" s="41"/>
      <c r="DW386" s="41"/>
      <c r="DX386" s="41"/>
      <c r="DY386" s="41"/>
      <c r="DZ386" s="41"/>
      <c r="EA386" s="41"/>
      <c r="EB386" s="41"/>
      <c r="EC386" s="41"/>
      <c r="ED386" s="41"/>
      <c r="EE386" s="41"/>
      <c r="EF386" s="41"/>
      <c r="EG386" s="41"/>
      <c r="EH386" s="41"/>
      <c r="EI386" s="41"/>
      <c r="EJ386" s="41"/>
      <c r="EK386" s="41"/>
      <c r="EL386" s="41"/>
      <c r="EM386" s="41"/>
      <c r="EN386" s="41"/>
      <c r="EO386" s="41"/>
      <c r="EP386" s="41"/>
      <c r="EQ386" s="41"/>
      <c r="ER386" s="41"/>
      <c r="ES386" s="41"/>
      <c r="ET386" s="41"/>
      <c r="EU386" s="41"/>
      <c r="EV386" s="41"/>
      <c r="EW386" s="41"/>
      <c r="EX386" s="41"/>
      <c r="EY386" s="41"/>
      <c r="EZ386" s="41"/>
      <c r="FA386" s="41"/>
      <c r="FB386" s="41"/>
      <c r="FC386" s="41"/>
      <c r="FD386" s="41"/>
      <c r="FE386" s="41"/>
      <c r="FF386" s="41"/>
      <c r="FG386" s="41"/>
      <c r="FH386" s="41"/>
      <c r="FI386" s="41"/>
      <c r="FJ386" s="41"/>
      <c r="FK386" s="41"/>
      <c r="FL386" s="41"/>
      <c r="FM386" s="41"/>
      <c r="FN386" s="41"/>
      <c r="FO386" s="41"/>
      <c r="FP386" s="41"/>
      <c r="FQ386" s="41"/>
      <c r="FR386" s="41"/>
      <c r="FS386" s="41"/>
      <c r="FT386" s="41"/>
      <c r="FU386" s="41"/>
      <c r="FV386" s="41"/>
      <c r="FW386" s="41"/>
      <c r="FX386" s="41"/>
      <c r="FY386" s="41"/>
      <c r="FZ386" s="41"/>
      <c r="GA386" s="41"/>
      <c r="GB386" s="41"/>
      <c r="GC386" s="41"/>
      <c r="GD386" s="41"/>
      <c r="GE386" s="41"/>
      <c r="GF386" s="41"/>
      <c r="GG386" s="41"/>
      <c r="GH386" s="41"/>
      <c r="GI386" s="41"/>
      <c r="GJ386" s="41"/>
      <c r="GK386" s="41"/>
      <c r="GL386" s="41"/>
      <c r="GM386" s="41"/>
      <c r="GN386" s="41"/>
      <c r="GO386" s="41"/>
      <c r="GP386" s="41"/>
      <c r="GQ386" s="41"/>
      <c r="GR386" s="41"/>
      <c r="GS386" s="41"/>
      <c r="GT386" s="41"/>
      <c r="GU386" s="41"/>
      <c r="GV386" s="41"/>
      <c r="GW386" s="41"/>
      <c r="GX386" s="41"/>
      <c r="GY386" s="41"/>
      <c r="GZ386" s="41"/>
      <c r="HA386" s="41"/>
      <c r="HB386" s="41"/>
      <c r="HC386" s="41"/>
      <c r="HD386" s="41"/>
      <c r="HE386" s="41"/>
      <c r="HF386" s="41"/>
      <c r="HG386" s="41"/>
      <c r="HH386" s="41"/>
      <c r="HI386" s="41"/>
      <c r="HJ386" s="41"/>
      <c r="HK386" s="41"/>
      <c r="HL386" s="41"/>
      <c r="HM386" s="41"/>
      <c r="HN386" s="41"/>
      <c r="HO386" s="41"/>
      <c r="HP386" s="41"/>
      <c r="HQ386" s="41"/>
      <c r="HR386" s="41"/>
      <c r="HS386" s="41"/>
      <c r="HT386" s="41"/>
      <c r="HU386" s="41"/>
      <c r="HV386" s="41"/>
      <c r="HW386" s="41"/>
      <c r="HX386" s="41"/>
      <c r="HY386" s="41"/>
      <c r="HZ386" s="41"/>
      <c r="IA386" s="41"/>
      <c r="IB386" s="41"/>
      <c r="IC386" s="41"/>
      <c r="ID386" s="41"/>
      <c r="IE386" s="41"/>
      <c r="IF386" s="41"/>
      <c r="IG386" s="41"/>
      <c r="IH386" s="41"/>
      <c r="II386" s="41"/>
      <c r="IJ386" s="41"/>
      <c r="IK386" s="41"/>
      <c r="IL386" s="41"/>
      <c r="IM386" s="41"/>
      <c r="IN386" s="41"/>
      <c r="IO386" s="41"/>
      <c r="IP386" s="41"/>
      <c r="IQ386" s="41"/>
      <c r="IR386" s="41"/>
      <c r="IS386" s="41"/>
      <c r="IT386" s="41"/>
      <c r="IU386" s="41"/>
      <c r="IV386" s="41"/>
      <c r="IW386" s="41"/>
      <c r="IX386" s="41"/>
      <c r="IY386" s="41"/>
      <c r="IZ386" s="41"/>
      <c r="JA386" s="41"/>
      <c r="JB386" s="41"/>
      <c r="JC386" s="41"/>
      <c r="JD386" s="41"/>
      <c r="JE386" s="41"/>
      <c r="JF386" s="41"/>
      <c r="JG386" s="41"/>
      <c r="JH386" s="41"/>
      <c r="JI386" s="41"/>
      <c r="JJ386" s="41"/>
      <c r="JK386" s="41"/>
      <c r="JL386" s="41"/>
      <c r="JM386" s="41"/>
      <c r="JN386" s="41"/>
      <c r="JO386" s="41"/>
      <c r="JP386" s="41"/>
      <c r="JQ386" s="41"/>
      <c r="JR386" s="41"/>
      <c r="JS386" s="41"/>
      <c r="JT386" s="41"/>
      <c r="JU386" s="41"/>
    </row>
    <row r="387" spans="20:281" x14ac:dyDescent="0.25">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c r="AY387" s="41"/>
      <c r="AZ387" s="41"/>
      <c r="BA387" s="41"/>
      <c r="BB387" s="41"/>
      <c r="BC387" s="41"/>
      <c r="BD387" s="41"/>
      <c r="BE387" s="41"/>
      <c r="BF387" s="41"/>
      <c r="BG387" s="41"/>
      <c r="BH387" s="41"/>
      <c r="BI387" s="41"/>
      <c r="BJ387" s="41"/>
      <c r="BK387" s="41"/>
      <c r="BL387" s="41"/>
      <c r="BM387" s="41"/>
      <c r="BN387" s="41"/>
      <c r="BO387" s="41"/>
      <c r="BP387" s="41"/>
      <c r="BQ387" s="41"/>
      <c r="BR387" s="41"/>
      <c r="BS387" s="41"/>
      <c r="BT387" s="41"/>
      <c r="BU387" s="41"/>
      <c r="BV387" s="41"/>
      <c r="BW387" s="41"/>
      <c r="BX387" s="41"/>
      <c r="BY387" s="41"/>
      <c r="BZ387" s="41"/>
      <c r="CA387" s="41"/>
      <c r="CB387" s="41"/>
      <c r="CC387" s="41"/>
      <c r="CD387" s="41"/>
      <c r="CE387" s="41"/>
      <c r="CF387" s="41"/>
      <c r="CG387" s="41"/>
      <c r="CH387" s="41"/>
      <c r="CI387" s="41"/>
      <c r="CJ387" s="41"/>
      <c r="CK387" s="41"/>
      <c r="CL387" s="41"/>
      <c r="CM387" s="41"/>
      <c r="CN387" s="41"/>
      <c r="CO387" s="41"/>
      <c r="CP387" s="41"/>
      <c r="CQ387" s="41"/>
      <c r="CR387" s="41"/>
      <c r="CS387" s="41"/>
      <c r="CT387" s="41"/>
      <c r="CU387" s="41"/>
      <c r="CV387" s="41"/>
      <c r="CW387" s="41"/>
      <c r="CX387" s="41"/>
      <c r="CY387" s="41"/>
      <c r="CZ387" s="41"/>
      <c r="DA387" s="41"/>
      <c r="DB387" s="41"/>
      <c r="DC387" s="41"/>
      <c r="DD387" s="41"/>
      <c r="DE387" s="41"/>
      <c r="DF387" s="41"/>
      <c r="DG387" s="41"/>
      <c r="DH387" s="41"/>
      <c r="DI387" s="41"/>
      <c r="DJ387" s="41"/>
      <c r="DK387" s="41"/>
      <c r="DL387" s="41"/>
      <c r="DM387" s="41"/>
      <c r="DN387" s="41"/>
      <c r="DO387" s="41"/>
      <c r="DP387" s="41"/>
      <c r="DQ387" s="41"/>
      <c r="DR387" s="41"/>
      <c r="DS387" s="41"/>
      <c r="DT387" s="41"/>
      <c r="DU387" s="41"/>
      <c r="DV387" s="41"/>
      <c r="DW387" s="41"/>
      <c r="DX387" s="41"/>
      <c r="DY387" s="41"/>
      <c r="DZ387" s="41"/>
      <c r="EA387" s="41"/>
      <c r="EB387" s="41"/>
      <c r="EC387" s="41"/>
      <c r="ED387" s="41"/>
      <c r="EE387" s="41"/>
      <c r="EF387" s="41"/>
      <c r="EG387" s="41"/>
      <c r="EH387" s="41"/>
      <c r="EI387" s="41"/>
      <c r="EJ387" s="41"/>
      <c r="EK387" s="41"/>
      <c r="EL387" s="41"/>
      <c r="EM387" s="41"/>
      <c r="EN387" s="41"/>
      <c r="EO387" s="41"/>
      <c r="EP387" s="41"/>
      <c r="EQ387" s="41"/>
      <c r="ER387" s="41"/>
      <c r="ES387" s="41"/>
      <c r="ET387" s="41"/>
      <c r="EU387" s="41"/>
      <c r="EV387" s="41"/>
      <c r="EW387" s="41"/>
      <c r="EX387" s="41"/>
      <c r="EY387" s="41"/>
      <c r="EZ387" s="41"/>
      <c r="FA387" s="41"/>
      <c r="FB387" s="41"/>
      <c r="FC387" s="41"/>
      <c r="FD387" s="41"/>
      <c r="FE387" s="41"/>
      <c r="FF387" s="41"/>
      <c r="FG387" s="41"/>
      <c r="FH387" s="41"/>
      <c r="FI387" s="41"/>
      <c r="FJ387" s="41"/>
      <c r="FK387" s="41"/>
      <c r="FL387" s="41"/>
      <c r="FM387" s="41"/>
      <c r="FN387" s="41"/>
      <c r="FO387" s="41"/>
      <c r="FP387" s="41"/>
      <c r="FQ387" s="41"/>
      <c r="FR387" s="41"/>
      <c r="FS387" s="41"/>
      <c r="FT387" s="41"/>
      <c r="FU387" s="41"/>
      <c r="FV387" s="41"/>
      <c r="FW387" s="41"/>
      <c r="FX387" s="41"/>
      <c r="FY387" s="41"/>
      <c r="FZ387" s="41"/>
      <c r="GA387" s="41"/>
      <c r="GB387" s="41"/>
      <c r="GC387" s="41"/>
      <c r="GD387" s="41"/>
      <c r="GE387" s="41"/>
      <c r="GF387" s="41"/>
      <c r="GG387" s="41"/>
      <c r="GH387" s="41"/>
      <c r="GI387" s="41"/>
      <c r="GJ387" s="41"/>
      <c r="GK387" s="41"/>
      <c r="GL387" s="41"/>
      <c r="GM387" s="41"/>
      <c r="GN387" s="41"/>
      <c r="GO387" s="41"/>
      <c r="GP387" s="41"/>
      <c r="GQ387" s="41"/>
      <c r="GR387" s="41"/>
      <c r="GS387" s="41"/>
      <c r="GT387" s="41"/>
      <c r="GU387" s="41"/>
      <c r="GV387" s="41"/>
      <c r="GW387" s="41"/>
      <c r="GX387" s="41"/>
      <c r="GY387" s="41"/>
      <c r="GZ387" s="41"/>
      <c r="HA387" s="41"/>
      <c r="HB387" s="41"/>
      <c r="HC387" s="41"/>
      <c r="HD387" s="41"/>
      <c r="HE387" s="41"/>
      <c r="HF387" s="41"/>
      <c r="HG387" s="41"/>
      <c r="HH387" s="41"/>
      <c r="HI387" s="41"/>
      <c r="HJ387" s="41"/>
      <c r="HK387" s="41"/>
      <c r="HL387" s="41"/>
      <c r="HM387" s="41"/>
      <c r="HN387" s="41"/>
      <c r="HO387" s="41"/>
      <c r="HP387" s="41"/>
      <c r="HQ387" s="41"/>
      <c r="HR387" s="41"/>
      <c r="HS387" s="41"/>
      <c r="HT387" s="41"/>
      <c r="HU387" s="41"/>
      <c r="HV387" s="41"/>
      <c r="HW387" s="41"/>
      <c r="HX387" s="41"/>
      <c r="HY387" s="41"/>
      <c r="HZ387" s="41"/>
      <c r="IA387" s="41"/>
      <c r="IB387" s="41"/>
      <c r="IC387" s="41"/>
      <c r="ID387" s="41"/>
      <c r="IE387" s="41"/>
      <c r="IF387" s="41"/>
      <c r="IG387" s="41"/>
      <c r="IH387" s="41"/>
      <c r="II387" s="41"/>
      <c r="IJ387" s="41"/>
      <c r="IK387" s="41"/>
      <c r="IL387" s="41"/>
      <c r="IM387" s="41"/>
      <c r="IN387" s="41"/>
      <c r="IO387" s="41"/>
      <c r="IP387" s="41"/>
      <c r="IQ387" s="41"/>
      <c r="IR387" s="41"/>
      <c r="IS387" s="41"/>
      <c r="IT387" s="41"/>
      <c r="IU387" s="41"/>
      <c r="IV387" s="41"/>
      <c r="IW387" s="41"/>
      <c r="IX387" s="41"/>
      <c r="IY387" s="41"/>
      <c r="IZ387" s="41"/>
      <c r="JA387" s="41"/>
      <c r="JB387" s="41"/>
      <c r="JC387" s="41"/>
      <c r="JD387" s="41"/>
      <c r="JE387" s="41"/>
      <c r="JF387" s="41"/>
      <c r="JG387" s="41"/>
      <c r="JH387" s="41"/>
      <c r="JI387" s="41"/>
      <c r="JJ387" s="41"/>
      <c r="JK387" s="41"/>
      <c r="JL387" s="41"/>
      <c r="JM387" s="41"/>
      <c r="JN387" s="41"/>
      <c r="JO387" s="41"/>
      <c r="JP387" s="41"/>
      <c r="JQ387" s="41"/>
      <c r="JR387" s="41"/>
      <c r="JS387" s="41"/>
      <c r="JT387" s="41"/>
      <c r="JU387" s="41"/>
    </row>
    <row r="388" spans="20:281" x14ac:dyDescent="0.25">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c r="AY388" s="41"/>
      <c r="AZ388" s="41"/>
      <c r="BA388" s="41"/>
      <c r="BB388" s="41"/>
      <c r="BC388" s="41"/>
      <c r="BD388" s="41"/>
      <c r="BE388" s="41"/>
      <c r="BF388" s="41"/>
      <c r="BG388" s="41"/>
      <c r="BH388" s="41"/>
      <c r="BI388" s="41"/>
      <c r="BJ388" s="41"/>
      <c r="BK388" s="41"/>
      <c r="BL388" s="41"/>
      <c r="BM388" s="41"/>
      <c r="BN388" s="41"/>
      <c r="BO388" s="41"/>
      <c r="BP388" s="41"/>
      <c r="BQ388" s="41"/>
      <c r="BR388" s="41"/>
      <c r="BS388" s="41"/>
      <c r="BT388" s="41"/>
      <c r="BU388" s="41"/>
      <c r="BV388" s="41"/>
      <c r="BW388" s="41"/>
      <c r="BX388" s="41"/>
      <c r="BY388" s="41"/>
      <c r="BZ388" s="41"/>
      <c r="CA388" s="41"/>
      <c r="CB388" s="41"/>
      <c r="CC388" s="41"/>
      <c r="CD388" s="41"/>
      <c r="CE388" s="41"/>
      <c r="CF388" s="41"/>
      <c r="CG388" s="41"/>
      <c r="CH388" s="41"/>
      <c r="CI388" s="41"/>
      <c r="CJ388" s="41"/>
      <c r="CK388" s="41"/>
      <c r="CL388" s="41"/>
      <c r="CM388" s="41"/>
      <c r="CN388" s="41"/>
      <c r="CO388" s="41"/>
      <c r="CP388" s="41"/>
      <c r="CQ388" s="41"/>
      <c r="CR388" s="41"/>
      <c r="CS388" s="41"/>
      <c r="CT388" s="41"/>
      <c r="CU388" s="41"/>
      <c r="CV388" s="41"/>
      <c r="CW388" s="41"/>
      <c r="CX388" s="41"/>
      <c r="CY388" s="41"/>
      <c r="CZ388" s="41"/>
      <c r="DA388" s="41"/>
      <c r="DB388" s="41"/>
      <c r="DC388" s="41"/>
      <c r="DD388" s="41"/>
      <c r="DE388" s="41"/>
      <c r="DF388" s="41"/>
      <c r="DG388" s="41"/>
      <c r="DH388" s="41"/>
      <c r="DI388" s="41"/>
      <c r="DJ388" s="41"/>
      <c r="DK388" s="41"/>
      <c r="DL388" s="41"/>
      <c r="DM388" s="41"/>
      <c r="DN388" s="41"/>
      <c r="DO388" s="41"/>
      <c r="DP388" s="41"/>
      <c r="DQ388" s="41"/>
      <c r="DR388" s="41"/>
      <c r="DS388" s="41"/>
      <c r="DT388" s="41"/>
      <c r="DU388" s="41"/>
      <c r="DV388" s="41"/>
      <c r="DW388" s="41"/>
      <c r="DX388" s="41"/>
      <c r="DY388" s="41"/>
      <c r="DZ388" s="41"/>
      <c r="EA388" s="41"/>
      <c r="EB388" s="41"/>
      <c r="EC388" s="41"/>
      <c r="ED388" s="41"/>
      <c r="EE388" s="41"/>
      <c r="EF388" s="41"/>
      <c r="EG388" s="41"/>
      <c r="EH388" s="41"/>
      <c r="EI388" s="41"/>
      <c r="EJ388" s="41"/>
      <c r="EK388" s="41"/>
      <c r="EL388" s="41"/>
      <c r="EM388" s="41"/>
      <c r="EN388" s="41"/>
      <c r="EO388" s="41"/>
      <c r="EP388" s="41"/>
      <c r="EQ388" s="41"/>
      <c r="ER388" s="41"/>
      <c r="ES388" s="41"/>
      <c r="ET388" s="41"/>
      <c r="EU388" s="41"/>
      <c r="EV388" s="41"/>
      <c r="EW388" s="41"/>
      <c r="EX388" s="41"/>
      <c r="EY388" s="41"/>
      <c r="EZ388" s="41"/>
      <c r="FA388" s="41"/>
      <c r="FB388" s="41"/>
      <c r="FC388" s="41"/>
      <c r="FD388" s="41"/>
      <c r="FE388" s="41"/>
      <c r="FF388" s="41"/>
      <c r="FG388" s="41"/>
      <c r="FH388" s="41"/>
      <c r="FI388" s="41"/>
      <c r="FJ388" s="41"/>
      <c r="FK388" s="41"/>
      <c r="FL388" s="41"/>
      <c r="FM388" s="41"/>
      <c r="FN388" s="41"/>
      <c r="FO388" s="41"/>
      <c r="FP388" s="41"/>
      <c r="FQ388" s="41"/>
      <c r="FR388" s="41"/>
      <c r="FS388" s="41"/>
      <c r="FT388" s="41"/>
      <c r="FU388" s="41"/>
      <c r="FV388" s="41"/>
      <c r="FW388" s="41"/>
      <c r="FX388" s="41"/>
      <c r="FY388" s="41"/>
      <c r="FZ388" s="41"/>
      <c r="GA388" s="41"/>
      <c r="GB388" s="41"/>
      <c r="GC388" s="41"/>
      <c r="GD388" s="41"/>
      <c r="GE388" s="41"/>
      <c r="GF388" s="41"/>
      <c r="GG388" s="41"/>
      <c r="GH388" s="41"/>
      <c r="GI388" s="41"/>
      <c r="GJ388" s="41"/>
      <c r="GK388" s="41"/>
      <c r="GL388" s="41"/>
      <c r="GM388" s="41"/>
      <c r="GN388" s="41"/>
      <c r="GO388" s="41"/>
      <c r="GP388" s="41"/>
      <c r="GQ388" s="41"/>
      <c r="GR388" s="41"/>
      <c r="GS388" s="41"/>
      <c r="GT388" s="41"/>
      <c r="GU388" s="41"/>
      <c r="GV388" s="41"/>
      <c r="GW388" s="41"/>
      <c r="GX388" s="41"/>
      <c r="GY388" s="41"/>
      <c r="GZ388" s="41"/>
      <c r="HA388" s="41"/>
      <c r="HB388" s="41"/>
      <c r="HC388" s="41"/>
      <c r="HD388" s="41"/>
      <c r="HE388" s="41"/>
      <c r="HF388" s="41"/>
      <c r="HG388" s="41"/>
      <c r="HH388" s="41"/>
      <c r="HI388" s="41"/>
      <c r="HJ388" s="41"/>
      <c r="HK388" s="41"/>
      <c r="HL388" s="41"/>
      <c r="HM388" s="41"/>
      <c r="HN388" s="41"/>
      <c r="HO388" s="41"/>
      <c r="HP388" s="41"/>
      <c r="HQ388" s="41"/>
      <c r="HR388" s="41"/>
      <c r="HS388" s="41"/>
      <c r="HT388" s="41"/>
      <c r="HU388" s="41"/>
      <c r="HV388" s="41"/>
      <c r="HW388" s="41"/>
      <c r="HX388" s="41"/>
      <c r="HY388" s="41"/>
      <c r="HZ388" s="41"/>
      <c r="IA388" s="41"/>
      <c r="IB388" s="41"/>
      <c r="IC388" s="41"/>
      <c r="ID388" s="41"/>
      <c r="IE388" s="41"/>
      <c r="IF388" s="41"/>
      <c r="IG388" s="41"/>
      <c r="IH388" s="41"/>
      <c r="II388" s="41"/>
      <c r="IJ388" s="41"/>
      <c r="IK388" s="41"/>
      <c r="IL388" s="41"/>
      <c r="IM388" s="41"/>
      <c r="IN388" s="41"/>
      <c r="IO388" s="41"/>
      <c r="IP388" s="41"/>
      <c r="IQ388" s="41"/>
      <c r="IR388" s="41"/>
      <c r="IS388" s="41"/>
      <c r="IT388" s="41"/>
      <c r="IU388" s="41"/>
      <c r="IV388" s="41"/>
      <c r="IW388" s="41"/>
      <c r="IX388" s="41"/>
      <c r="IY388" s="41"/>
      <c r="IZ388" s="41"/>
      <c r="JA388" s="41"/>
      <c r="JB388" s="41"/>
      <c r="JC388" s="41"/>
      <c r="JD388" s="41"/>
      <c r="JE388" s="41"/>
      <c r="JF388" s="41"/>
      <c r="JG388" s="41"/>
      <c r="JH388" s="41"/>
      <c r="JI388" s="41"/>
      <c r="JJ388" s="41"/>
      <c r="JK388" s="41"/>
      <c r="JL388" s="41"/>
      <c r="JM388" s="41"/>
      <c r="JN388" s="41"/>
      <c r="JO388" s="41"/>
      <c r="JP388" s="41"/>
      <c r="JQ388" s="41"/>
      <c r="JR388" s="41"/>
      <c r="JS388" s="41"/>
      <c r="JT388" s="41"/>
      <c r="JU388" s="41"/>
    </row>
    <row r="389" spans="20:281" x14ac:dyDescent="0.25">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c r="AX389" s="41"/>
      <c r="AY389" s="41"/>
      <c r="AZ389" s="41"/>
      <c r="BA389" s="41"/>
      <c r="BB389" s="41"/>
      <c r="BC389" s="41"/>
      <c r="BD389" s="41"/>
      <c r="BE389" s="41"/>
      <c r="BF389" s="41"/>
      <c r="BG389" s="41"/>
      <c r="BH389" s="41"/>
      <c r="BI389" s="41"/>
      <c r="BJ389" s="41"/>
      <c r="BK389" s="41"/>
      <c r="BL389" s="41"/>
      <c r="BM389" s="41"/>
      <c r="BN389" s="41"/>
      <c r="BO389" s="41"/>
      <c r="BP389" s="41"/>
      <c r="BQ389" s="41"/>
      <c r="BR389" s="41"/>
      <c r="BS389" s="41"/>
      <c r="BT389" s="41"/>
      <c r="BU389" s="41"/>
      <c r="BV389" s="41"/>
      <c r="BW389" s="41"/>
      <c r="BX389" s="41"/>
      <c r="BY389" s="41"/>
      <c r="BZ389" s="41"/>
      <c r="CA389" s="41"/>
      <c r="CB389" s="41"/>
      <c r="CC389" s="41"/>
      <c r="CD389" s="41"/>
      <c r="CE389" s="41"/>
      <c r="CF389" s="41"/>
      <c r="CG389" s="41"/>
      <c r="CH389" s="41"/>
      <c r="CI389" s="41"/>
      <c r="CJ389" s="41"/>
      <c r="CK389" s="41"/>
      <c r="CL389" s="41"/>
      <c r="CM389" s="41"/>
      <c r="CN389" s="41"/>
      <c r="CO389" s="41"/>
      <c r="CP389" s="41"/>
      <c r="CQ389" s="41"/>
      <c r="CR389" s="41"/>
      <c r="CS389" s="41"/>
      <c r="CT389" s="41"/>
      <c r="CU389" s="41"/>
      <c r="CV389" s="41"/>
      <c r="CW389" s="41"/>
      <c r="CX389" s="41"/>
      <c r="CY389" s="41"/>
      <c r="CZ389" s="41"/>
      <c r="DA389" s="41"/>
      <c r="DB389" s="41"/>
      <c r="DC389" s="41"/>
      <c r="DD389" s="41"/>
      <c r="DE389" s="41"/>
      <c r="DF389" s="41"/>
      <c r="DG389" s="41"/>
      <c r="DH389" s="41"/>
      <c r="DI389" s="41"/>
      <c r="DJ389" s="41"/>
      <c r="DK389" s="41"/>
      <c r="DL389" s="41"/>
      <c r="DM389" s="41"/>
      <c r="DN389" s="41"/>
      <c r="DO389" s="41"/>
      <c r="DP389" s="41"/>
      <c r="DQ389" s="41"/>
      <c r="DR389" s="41"/>
      <c r="DS389" s="41"/>
      <c r="DT389" s="41"/>
      <c r="DU389" s="41"/>
      <c r="DV389" s="41"/>
      <c r="DW389" s="41"/>
      <c r="DX389" s="41"/>
      <c r="DY389" s="41"/>
      <c r="DZ389" s="41"/>
      <c r="EA389" s="41"/>
      <c r="EB389" s="41"/>
      <c r="EC389" s="41"/>
      <c r="ED389" s="41"/>
      <c r="EE389" s="41"/>
      <c r="EF389" s="41"/>
      <c r="EG389" s="41"/>
      <c r="EH389" s="41"/>
      <c r="EI389" s="41"/>
      <c r="EJ389" s="41"/>
      <c r="EK389" s="41"/>
      <c r="EL389" s="41"/>
      <c r="EM389" s="41"/>
      <c r="EN389" s="41"/>
      <c r="EO389" s="41"/>
      <c r="EP389" s="41"/>
      <c r="EQ389" s="41"/>
      <c r="ER389" s="41"/>
      <c r="ES389" s="41"/>
      <c r="ET389" s="41"/>
      <c r="EU389" s="41"/>
      <c r="EV389" s="41"/>
      <c r="EW389" s="41"/>
      <c r="EX389" s="41"/>
      <c r="EY389" s="41"/>
      <c r="EZ389" s="41"/>
      <c r="FA389" s="41"/>
      <c r="FB389" s="41"/>
      <c r="FC389" s="41"/>
      <c r="FD389" s="41"/>
      <c r="FE389" s="41"/>
      <c r="FF389" s="41"/>
      <c r="FG389" s="41"/>
      <c r="FH389" s="41"/>
      <c r="FI389" s="41"/>
      <c r="FJ389" s="41"/>
      <c r="FK389" s="41"/>
      <c r="FL389" s="41"/>
      <c r="FM389" s="41"/>
      <c r="FN389" s="41"/>
      <c r="FO389" s="41"/>
      <c r="FP389" s="41"/>
      <c r="FQ389" s="41"/>
      <c r="FR389" s="41"/>
      <c r="FS389" s="41"/>
      <c r="FT389" s="41"/>
      <c r="FU389" s="41"/>
      <c r="FV389" s="41"/>
      <c r="FW389" s="41"/>
      <c r="FX389" s="41"/>
      <c r="FY389" s="41"/>
      <c r="FZ389" s="41"/>
      <c r="GA389" s="41"/>
      <c r="GB389" s="41"/>
      <c r="GC389" s="41"/>
      <c r="GD389" s="41"/>
      <c r="GE389" s="41"/>
      <c r="GF389" s="41"/>
      <c r="GG389" s="41"/>
      <c r="GH389" s="41"/>
      <c r="GI389" s="41"/>
      <c r="GJ389" s="41"/>
      <c r="GK389" s="41"/>
      <c r="GL389" s="41"/>
      <c r="GM389" s="41"/>
      <c r="GN389" s="41"/>
      <c r="GO389" s="41"/>
      <c r="GP389" s="41"/>
      <c r="GQ389" s="41"/>
      <c r="GR389" s="41"/>
      <c r="GS389" s="41"/>
      <c r="GT389" s="41"/>
      <c r="GU389" s="41"/>
      <c r="GV389" s="41"/>
      <c r="GW389" s="41"/>
      <c r="GX389" s="41"/>
      <c r="GY389" s="41"/>
      <c r="GZ389" s="41"/>
      <c r="HA389" s="41"/>
      <c r="HB389" s="41"/>
      <c r="HC389" s="41"/>
      <c r="HD389" s="41"/>
      <c r="HE389" s="41"/>
      <c r="HF389" s="41"/>
      <c r="HG389" s="41"/>
      <c r="HH389" s="41"/>
      <c r="HI389" s="41"/>
      <c r="HJ389" s="41"/>
      <c r="HK389" s="41"/>
      <c r="HL389" s="41"/>
      <c r="HM389" s="41"/>
      <c r="HN389" s="41"/>
      <c r="HO389" s="41"/>
      <c r="HP389" s="41"/>
      <c r="HQ389" s="41"/>
      <c r="HR389" s="41"/>
      <c r="HS389" s="41"/>
      <c r="HT389" s="41"/>
      <c r="HU389" s="41"/>
      <c r="HV389" s="41"/>
      <c r="HW389" s="41"/>
      <c r="HX389" s="41"/>
      <c r="HY389" s="41"/>
      <c r="HZ389" s="41"/>
      <c r="IA389" s="41"/>
      <c r="IB389" s="41"/>
      <c r="IC389" s="41"/>
      <c r="ID389" s="41"/>
      <c r="IE389" s="41"/>
      <c r="IF389" s="41"/>
      <c r="IG389" s="41"/>
      <c r="IH389" s="41"/>
      <c r="II389" s="41"/>
      <c r="IJ389" s="41"/>
      <c r="IK389" s="41"/>
      <c r="IL389" s="41"/>
      <c r="IM389" s="41"/>
      <c r="IN389" s="41"/>
      <c r="IO389" s="41"/>
      <c r="IP389" s="41"/>
      <c r="IQ389" s="41"/>
      <c r="IR389" s="41"/>
      <c r="IS389" s="41"/>
      <c r="IT389" s="41"/>
      <c r="IU389" s="41"/>
      <c r="IV389" s="41"/>
      <c r="IW389" s="41"/>
      <c r="IX389" s="41"/>
      <c r="IY389" s="41"/>
      <c r="IZ389" s="41"/>
      <c r="JA389" s="41"/>
      <c r="JB389" s="41"/>
      <c r="JC389" s="41"/>
      <c r="JD389" s="41"/>
      <c r="JE389" s="41"/>
      <c r="JF389" s="41"/>
      <c r="JG389" s="41"/>
      <c r="JH389" s="41"/>
      <c r="JI389" s="41"/>
      <c r="JJ389" s="41"/>
      <c r="JK389" s="41"/>
      <c r="JL389" s="41"/>
      <c r="JM389" s="41"/>
      <c r="JN389" s="41"/>
      <c r="JO389" s="41"/>
      <c r="JP389" s="41"/>
      <c r="JQ389" s="41"/>
      <c r="JR389" s="41"/>
      <c r="JS389" s="41"/>
      <c r="JT389" s="41"/>
      <c r="JU389" s="41"/>
    </row>
    <row r="390" spans="20:281" x14ac:dyDescent="0.25">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c r="AX390" s="41"/>
      <c r="AY390" s="41"/>
      <c r="AZ390" s="41"/>
      <c r="BA390" s="41"/>
      <c r="BB390" s="41"/>
      <c r="BC390" s="41"/>
      <c r="BD390" s="41"/>
      <c r="BE390" s="41"/>
      <c r="BF390" s="41"/>
      <c r="BG390" s="41"/>
      <c r="BH390" s="41"/>
      <c r="BI390" s="41"/>
      <c r="BJ390" s="41"/>
      <c r="BK390" s="41"/>
      <c r="BL390" s="41"/>
      <c r="BM390" s="41"/>
      <c r="BN390" s="41"/>
      <c r="BO390" s="41"/>
      <c r="BP390" s="41"/>
      <c r="BQ390" s="41"/>
      <c r="BR390" s="41"/>
      <c r="BS390" s="41"/>
      <c r="BT390" s="41"/>
      <c r="BU390" s="41"/>
      <c r="BV390" s="41"/>
      <c r="BW390" s="41"/>
      <c r="BX390" s="41"/>
      <c r="BY390" s="41"/>
      <c r="BZ390" s="41"/>
      <c r="CA390" s="41"/>
      <c r="CB390" s="41"/>
      <c r="CC390" s="41"/>
      <c r="CD390" s="41"/>
      <c r="CE390" s="41"/>
      <c r="CF390" s="41"/>
      <c r="CG390" s="41"/>
      <c r="CH390" s="41"/>
      <c r="CI390" s="41"/>
      <c r="CJ390" s="41"/>
      <c r="CK390" s="41"/>
      <c r="CL390" s="41"/>
      <c r="CM390" s="41"/>
      <c r="CN390" s="41"/>
      <c r="CO390" s="41"/>
      <c r="CP390" s="41"/>
      <c r="CQ390" s="41"/>
      <c r="CR390" s="41"/>
      <c r="CS390" s="41"/>
      <c r="CT390" s="41"/>
      <c r="CU390" s="41"/>
      <c r="CV390" s="41"/>
      <c r="CW390" s="41"/>
      <c r="CX390" s="41"/>
      <c r="CY390" s="41"/>
      <c r="CZ390" s="41"/>
      <c r="DA390" s="41"/>
      <c r="DB390" s="41"/>
      <c r="DC390" s="41"/>
      <c r="DD390" s="41"/>
      <c r="DE390" s="41"/>
      <c r="DF390" s="41"/>
      <c r="DG390" s="41"/>
      <c r="DH390" s="41"/>
      <c r="DI390" s="41"/>
      <c r="DJ390" s="41"/>
      <c r="DK390" s="41"/>
      <c r="DL390" s="41"/>
      <c r="DM390" s="41"/>
      <c r="DN390" s="41"/>
      <c r="DO390" s="41"/>
      <c r="DP390" s="41"/>
      <c r="DQ390" s="41"/>
      <c r="DR390" s="41"/>
      <c r="DS390" s="41"/>
      <c r="DT390" s="41"/>
      <c r="DU390" s="41"/>
      <c r="DV390" s="41"/>
      <c r="DW390" s="41"/>
      <c r="DX390" s="41"/>
      <c r="DY390" s="41"/>
      <c r="DZ390" s="41"/>
      <c r="EA390" s="41"/>
      <c r="EB390" s="41"/>
      <c r="EC390" s="41"/>
      <c r="ED390" s="41"/>
      <c r="EE390" s="41"/>
      <c r="EF390" s="41"/>
      <c r="EG390" s="41"/>
      <c r="EH390" s="41"/>
      <c r="EI390" s="41"/>
      <c r="EJ390" s="41"/>
      <c r="EK390" s="41"/>
      <c r="EL390" s="41"/>
      <c r="EM390" s="41"/>
      <c r="EN390" s="41"/>
      <c r="EO390" s="41"/>
      <c r="EP390" s="41"/>
      <c r="EQ390" s="41"/>
      <c r="ER390" s="41"/>
      <c r="ES390" s="41"/>
      <c r="ET390" s="41"/>
      <c r="EU390" s="41"/>
      <c r="EV390" s="41"/>
      <c r="EW390" s="41"/>
      <c r="EX390" s="41"/>
      <c r="EY390" s="41"/>
      <c r="EZ390" s="41"/>
      <c r="FA390" s="41"/>
      <c r="FB390" s="41"/>
      <c r="FC390" s="41"/>
      <c r="FD390" s="41"/>
      <c r="FE390" s="41"/>
      <c r="FF390" s="41"/>
      <c r="FG390" s="41"/>
      <c r="FH390" s="41"/>
      <c r="FI390" s="41"/>
      <c r="FJ390" s="41"/>
      <c r="FK390" s="41"/>
      <c r="FL390" s="41"/>
      <c r="FM390" s="41"/>
      <c r="FN390" s="41"/>
      <c r="FO390" s="41"/>
      <c r="FP390" s="41"/>
      <c r="FQ390" s="41"/>
      <c r="FR390" s="41"/>
      <c r="FS390" s="41"/>
      <c r="FT390" s="41"/>
      <c r="FU390" s="41"/>
      <c r="FV390" s="41"/>
      <c r="FW390" s="41"/>
      <c r="FX390" s="41"/>
      <c r="FY390" s="41"/>
      <c r="FZ390" s="41"/>
      <c r="GA390" s="41"/>
      <c r="GB390" s="41"/>
      <c r="GC390" s="41"/>
      <c r="GD390" s="41"/>
      <c r="GE390" s="41"/>
      <c r="GF390" s="41"/>
      <c r="GG390" s="41"/>
      <c r="GH390" s="41"/>
      <c r="GI390" s="41"/>
      <c r="GJ390" s="41"/>
      <c r="GK390" s="41"/>
      <c r="GL390" s="41"/>
      <c r="GM390" s="41"/>
      <c r="GN390" s="41"/>
      <c r="GO390" s="41"/>
      <c r="GP390" s="41"/>
      <c r="GQ390" s="41"/>
      <c r="GR390" s="41"/>
      <c r="GS390" s="41"/>
      <c r="GT390" s="41"/>
      <c r="GU390" s="41"/>
      <c r="GV390" s="41"/>
      <c r="GW390" s="41"/>
      <c r="GX390" s="41"/>
      <c r="GY390" s="41"/>
      <c r="GZ390" s="41"/>
      <c r="HA390" s="41"/>
      <c r="HB390" s="41"/>
      <c r="HC390" s="41"/>
      <c r="HD390" s="41"/>
      <c r="HE390" s="41"/>
      <c r="HF390" s="41"/>
      <c r="HG390" s="41"/>
      <c r="HH390" s="41"/>
      <c r="HI390" s="41"/>
      <c r="HJ390" s="41"/>
      <c r="HK390" s="41"/>
      <c r="HL390" s="41"/>
      <c r="HM390" s="41"/>
      <c r="HN390" s="41"/>
      <c r="HO390" s="41"/>
      <c r="HP390" s="41"/>
      <c r="HQ390" s="41"/>
      <c r="HR390" s="41"/>
      <c r="HS390" s="41"/>
      <c r="HT390" s="41"/>
      <c r="HU390" s="41"/>
      <c r="HV390" s="41"/>
      <c r="HW390" s="41"/>
      <c r="HX390" s="41"/>
      <c r="HY390" s="41"/>
      <c r="HZ390" s="41"/>
      <c r="IA390" s="41"/>
      <c r="IB390" s="41"/>
      <c r="IC390" s="41"/>
      <c r="ID390" s="41"/>
      <c r="IE390" s="41"/>
      <c r="IF390" s="41"/>
      <c r="IG390" s="41"/>
      <c r="IH390" s="41"/>
      <c r="II390" s="41"/>
      <c r="IJ390" s="41"/>
      <c r="IK390" s="41"/>
      <c r="IL390" s="41"/>
      <c r="IM390" s="41"/>
      <c r="IN390" s="41"/>
      <c r="IO390" s="41"/>
      <c r="IP390" s="41"/>
      <c r="IQ390" s="41"/>
      <c r="IR390" s="41"/>
      <c r="IS390" s="41"/>
      <c r="IT390" s="41"/>
      <c r="IU390" s="41"/>
      <c r="IV390" s="41"/>
      <c r="IW390" s="41"/>
      <c r="IX390" s="41"/>
      <c r="IY390" s="41"/>
      <c r="IZ390" s="41"/>
      <c r="JA390" s="41"/>
      <c r="JB390" s="41"/>
      <c r="JC390" s="41"/>
      <c r="JD390" s="41"/>
      <c r="JE390" s="41"/>
      <c r="JF390" s="41"/>
      <c r="JG390" s="41"/>
      <c r="JH390" s="41"/>
      <c r="JI390" s="41"/>
      <c r="JJ390" s="41"/>
      <c r="JK390" s="41"/>
      <c r="JL390" s="41"/>
      <c r="JM390" s="41"/>
      <c r="JN390" s="41"/>
      <c r="JO390" s="41"/>
      <c r="JP390" s="41"/>
      <c r="JQ390" s="41"/>
      <c r="JR390" s="41"/>
      <c r="JS390" s="41"/>
      <c r="JT390" s="41"/>
      <c r="JU390" s="41"/>
    </row>
    <row r="391" spans="20:281" x14ac:dyDescent="0.25">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c r="BI391" s="41"/>
      <c r="BJ391" s="41"/>
      <c r="BK391" s="41"/>
      <c r="BL391" s="41"/>
      <c r="BM391" s="41"/>
      <c r="BN391" s="41"/>
      <c r="BO391" s="41"/>
      <c r="BP391" s="41"/>
      <c r="BQ391" s="41"/>
      <c r="BR391" s="41"/>
      <c r="BS391" s="41"/>
      <c r="BT391" s="41"/>
      <c r="BU391" s="41"/>
      <c r="BV391" s="41"/>
      <c r="BW391" s="41"/>
      <c r="BX391" s="41"/>
      <c r="BY391" s="41"/>
      <c r="BZ391" s="41"/>
      <c r="CA391" s="41"/>
      <c r="CB391" s="41"/>
      <c r="CC391" s="41"/>
      <c r="CD391" s="41"/>
      <c r="CE391" s="41"/>
      <c r="CF391" s="41"/>
      <c r="CG391" s="41"/>
      <c r="CH391" s="41"/>
      <c r="CI391" s="41"/>
      <c r="CJ391" s="41"/>
      <c r="CK391" s="41"/>
      <c r="CL391" s="41"/>
      <c r="CM391" s="41"/>
      <c r="CN391" s="41"/>
      <c r="CO391" s="41"/>
      <c r="CP391" s="41"/>
      <c r="CQ391" s="41"/>
      <c r="CR391" s="41"/>
      <c r="CS391" s="41"/>
      <c r="CT391" s="41"/>
      <c r="CU391" s="41"/>
      <c r="CV391" s="41"/>
      <c r="CW391" s="41"/>
      <c r="CX391" s="41"/>
      <c r="CY391" s="41"/>
      <c r="CZ391" s="41"/>
      <c r="DA391" s="41"/>
      <c r="DB391" s="41"/>
      <c r="DC391" s="41"/>
      <c r="DD391" s="41"/>
      <c r="DE391" s="41"/>
      <c r="DF391" s="41"/>
      <c r="DG391" s="41"/>
      <c r="DH391" s="41"/>
      <c r="DI391" s="41"/>
      <c r="DJ391" s="41"/>
      <c r="DK391" s="41"/>
      <c r="DL391" s="41"/>
      <c r="DM391" s="41"/>
      <c r="DN391" s="41"/>
      <c r="DO391" s="41"/>
      <c r="DP391" s="41"/>
      <c r="DQ391" s="41"/>
      <c r="DR391" s="41"/>
      <c r="DS391" s="41"/>
      <c r="DT391" s="41"/>
      <c r="DU391" s="41"/>
      <c r="DV391" s="41"/>
      <c r="DW391" s="41"/>
      <c r="DX391" s="41"/>
      <c r="DY391" s="41"/>
      <c r="DZ391" s="41"/>
      <c r="EA391" s="41"/>
      <c r="EB391" s="41"/>
      <c r="EC391" s="41"/>
      <c r="ED391" s="41"/>
      <c r="EE391" s="41"/>
      <c r="EF391" s="41"/>
      <c r="EG391" s="41"/>
      <c r="EH391" s="41"/>
      <c r="EI391" s="41"/>
      <c r="EJ391" s="41"/>
      <c r="EK391" s="41"/>
      <c r="EL391" s="41"/>
      <c r="EM391" s="41"/>
      <c r="EN391" s="41"/>
      <c r="EO391" s="41"/>
      <c r="EP391" s="41"/>
      <c r="EQ391" s="41"/>
      <c r="ER391" s="41"/>
      <c r="ES391" s="41"/>
      <c r="ET391" s="41"/>
      <c r="EU391" s="41"/>
      <c r="EV391" s="41"/>
      <c r="EW391" s="41"/>
      <c r="EX391" s="41"/>
      <c r="EY391" s="41"/>
      <c r="EZ391" s="41"/>
      <c r="FA391" s="41"/>
      <c r="FB391" s="41"/>
      <c r="FC391" s="41"/>
      <c r="FD391" s="41"/>
      <c r="FE391" s="41"/>
      <c r="FF391" s="41"/>
      <c r="FG391" s="41"/>
      <c r="FH391" s="41"/>
      <c r="FI391" s="41"/>
      <c r="FJ391" s="41"/>
      <c r="FK391" s="41"/>
      <c r="FL391" s="41"/>
      <c r="FM391" s="41"/>
      <c r="FN391" s="41"/>
      <c r="FO391" s="41"/>
      <c r="FP391" s="41"/>
      <c r="FQ391" s="41"/>
      <c r="FR391" s="41"/>
      <c r="FS391" s="41"/>
      <c r="FT391" s="41"/>
      <c r="FU391" s="41"/>
      <c r="FV391" s="41"/>
      <c r="FW391" s="41"/>
      <c r="FX391" s="41"/>
      <c r="FY391" s="41"/>
      <c r="FZ391" s="41"/>
      <c r="GA391" s="41"/>
      <c r="GB391" s="41"/>
      <c r="GC391" s="41"/>
      <c r="GD391" s="41"/>
      <c r="GE391" s="41"/>
      <c r="GF391" s="41"/>
      <c r="GG391" s="41"/>
      <c r="GH391" s="41"/>
      <c r="GI391" s="41"/>
      <c r="GJ391" s="41"/>
      <c r="GK391" s="41"/>
      <c r="GL391" s="41"/>
      <c r="GM391" s="41"/>
      <c r="GN391" s="41"/>
      <c r="GO391" s="41"/>
      <c r="GP391" s="41"/>
      <c r="GQ391" s="41"/>
      <c r="GR391" s="41"/>
      <c r="GS391" s="41"/>
      <c r="GT391" s="41"/>
      <c r="GU391" s="41"/>
      <c r="GV391" s="41"/>
      <c r="GW391" s="41"/>
      <c r="GX391" s="41"/>
      <c r="GY391" s="41"/>
      <c r="GZ391" s="41"/>
      <c r="HA391" s="41"/>
      <c r="HB391" s="41"/>
      <c r="HC391" s="41"/>
      <c r="HD391" s="41"/>
      <c r="HE391" s="41"/>
      <c r="HF391" s="41"/>
      <c r="HG391" s="41"/>
      <c r="HH391" s="41"/>
      <c r="HI391" s="41"/>
      <c r="HJ391" s="41"/>
      <c r="HK391" s="41"/>
      <c r="HL391" s="41"/>
      <c r="HM391" s="41"/>
      <c r="HN391" s="41"/>
      <c r="HO391" s="41"/>
      <c r="HP391" s="41"/>
      <c r="HQ391" s="41"/>
      <c r="HR391" s="41"/>
      <c r="HS391" s="41"/>
      <c r="HT391" s="41"/>
      <c r="HU391" s="41"/>
      <c r="HV391" s="41"/>
      <c r="HW391" s="41"/>
      <c r="HX391" s="41"/>
      <c r="HY391" s="41"/>
      <c r="HZ391" s="41"/>
      <c r="IA391" s="41"/>
      <c r="IB391" s="41"/>
      <c r="IC391" s="41"/>
      <c r="ID391" s="41"/>
      <c r="IE391" s="41"/>
      <c r="IF391" s="41"/>
      <c r="IG391" s="41"/>
      <c r="IH391" s="41"/>
      <c r="II391" s="41"/>
      <c r="IJ391" s="41"/>
      <c r="IK391" s="41"/>
      <c r="IL391" s="41"/>
      <c r="IM391" s="41"/>
      <c r="IN391" s="41"/>
      <c r="IO391" s="41"/>
      <c r="IP391" s="41"/>
      <c r="IQ391" s="41"/>
      <c r="IR391" s="41"/>
      <c r="IS391" s="41"/>
      <c r="IT391" s="41"/>
      <c r="IU391" s="41"/>
      <c r="IV391" s="41"/>
      <c r="IW391" s="41"/>
      <c r="IX391" s="41"/>
      <c r="IY391" s="41"/>
      <c r="IZ391" s="41"/>
      <c r="JA391" s="41"/>
      <c r="JB391" s="41"/>
      <c r="JC391" s="41"/>
      <c r="JD391" s="41"/>
      <c r="JE391" s="41"/>
      <c r="JF391" s="41"/>
      <c r="JG391" s="41"/>
      <c r="JH391" s="41"/>
      <c r="JI391" s="41"/>
      <c r="JJ391" s="41"/>
      <c r="JK391" s="41"/>
      <c r="JL391" s="41"/>
      <c r="JM391" s="41"/>
      <c r="JN391" s="41"/>
      <c r="JO391" s="41"/>
      <c r="JP391" s="41"/>
      <c r="JQ391" s="41"/>
      <c r="JR391" s="41"/>
      <c r="JS391" s="41"/>
      <c r="JT391" s="41"/>
      <c r="JU391" s="41"/>
    </row>
    <row r="392" spans="20:281" x14ac:dyDescent="0.25">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c r="AX392" s="41"/>
      <c r="AY392" s="41"/>
      <c r="AZ392" s="41"/>
      <c r="BA392" s="41"/>
      <c r="BB392" s="41"/>
      <c r="BC392" s="41"/>
      <c r="BD392" s="41"/>
      <c r="BE392" s="41"/>
      <c r="BF392" s="41"/>
      <c r="BG392" s="41"/>
      <c r="BH392" s="41"/>
      <c r="BI392" s="41"/>
      <c r="BJ392" s="41"/>
      <c r="BK392" s="41"/>
      <c r="BL392" s="41"/>
      <c r="BM392" s="41"/>
      <c r="BN392" s="41"/>
      <c r="BO392" s="41"/>
      <c r="BP392" s="41"/>
      <c r="BQ392" s="41"/>
      <c r="BR392" s="41"/>
      <c r="BS392" s="41"/>
      <c r="BT392" s="41"/>
      <c r="BU392" s="41"/>
      <c r="BV392" s="41"/>
      <c r="BW392" s="41"/>
      <c r="BX392" s="41"/>
      <c r="BY392" s="41"/>
      <c r="BZ392" s="41"/>
      <c r="CA392" s="41"/>
      <c r="CB392" s="41"/>
      <c r="CC392" s="41"/>
      <c r="CD392" s="41"/>
      <c r="CE392" s="41"/>
      <c r="CF392" s="41"/>
      <c r="CG392" s="41"/>
      <c r="CH392" s="41"/>
      <c r="CI392" s="41"/>
      <c r="CJ392" s="41"/>
      <c r="CK392" s="41"/>
      <c r="CL392" s="41"/>
      <c r="CM392" s="41"/>
      <c r="CN392" s="41"/>
      <c r="CO392" s="41"/>
      <c r="CP392" s="41"/>
      <c r="CQ392" s="41"/>
      <c r="CR392" s="41"/>
      <c r="CS392" s="41"/>
      <c r="CT392" s="41"/>
      <c r="CU392" s="41"/>
      <c r="CV392" s="41"/>
      <c r="CW392" s="41"/>
      <c r="CX392" s="41"/>
      <c r="CY392" s="41"/>
      <c r="CZ392" s="41"/>
      <c r="DA392" s="41"/>
      <c r="DB392" s="41"/>
      <c r="DC392" s="41"/>
      <c r="DD392" s="41"/>
      <c r="DE392" s="41"/>
      <c r="DF392" s="41"/>
      <c r="DG392" s="41"/>
      <c r="DH392" s="41"/>
      <c r="DI392" s="41"/>
      <c r="DJ392" s="41"/>
      <c r="DK392" s="41"/>
      <c r="DL392" s="41"/>
      <c r="DM392" s="41"/>
      <c r="DN392" s="41"/>
      <c r="DO392" s="41"/>
      <c r="DP392" s="41"/>
      <c r="DQ392" s="41"/>
      <c r="DR392" s="41"/>
      <c r="DS392" s="41"/>
      <c r="DT392" s="41"/>
      <c r="DU392" s="41"/>
      <c r="DV392" s="41"/>
      <c r="DW392" s="41"/>
      <c r="DX392" s="41"/>
      <c r="DY392" s="41"/>
      <c r="DZ392" s="41"/>
      <c r="EA392" s="41"/>
      <c r="EB392" s="41"/>
      <c r="EC392" s="41"/>
      <c r="ED392" s="41"/>
      <c r="EE392" s="41"/>
      <c r="EF392" s="41"/>
      <c r="EG392" s="41"/>
      <c r="EH392" s="41"/>
      <c r="EI392" s="41"/>
      <c r="EJ392" s="41"/>
      <c r="EK392" s="41"/>
      <c r="EL392" s="41"/>
      <c r="EM392" s="41"/>
      <c r="EN392" s="41"/>
      <c r="EO392" s="41"/>
      <c r="EP392" s="41"/>
      <c r="EQ392" s="41"/>
      <c r="ER392" s="41"/>
      <c r="ES392" s="41"/>
      <c r="ET392" s="41"/>
      <c r="EU392" s="41"/>
      <c r="EV392" s="41"/>
      <c r="EW392" s="41"/>
      <c r="EX392" s="41"/>
      <c r="EY392" s="41"/>
      <c r="EZ392" s="41"/>
      <c r="FA392" s="41"/>
      <c r="FB392" s="41"/>
      <c r="FC392" s="41"/>
      <c r="FD392" s="41"/>
      <c r="FE392" s="41"/>
      <c r="FF392" s="41"/>
      <c r="FG392" s="41"/>
      <c r="FH392" s="41"/>
      <c r="FI392" s="41"/>
      <c r="FJ392" s="41"/>
      <c r="FK392" s="41"/>
      <c r="FL392" s="41"/>
      <c r="FM392" s="41"/>
      <c r="FN392" s="41"/>
      <c r="FO392" s="41"/>
      <c r="FP392" s="41"/>
      <c r="FQ392" s="41"/>
      <c r="FR392" s="41"/>
      <c r="FS392" s="41"/>
      <c r="FT392" s="41"/>
      <c r="FU392" s="41"/>
      <c r="FV392" s="41"/>
      <c r="FW392" s="41"/>
      <c r="FX392" s="41"/>
      <c r="FY392" s="41"/>
      <c r="FZ392" s="41"/>
      <c r="GA392" s="41"/>
      <c r="GB392" s="41"/>
      <c r="GC392" s="41"/>
      <c r="GD392" s="41"/>
      <c r="GE392" s="41"/>
      <c r="GF392" s="41"/>
      <c r="GG392" s="41"/>
      <c r="GH392" s="41"/>
      <c r="GI392" s="41"/>
      <c r="GJ392" s="41"/>
      <c r="GK392" s="41"/>
      <c r="GL392" s="41"/>
      <c r="GM392" s="41"/>
      <c r="GN392" s="41"/>
      <c r="GO392" s="41"/>
      <c r="GP392" s="41"/>
      <c r="GQ392" s="41"/>
      <c r="GR392" s="41"/>
      <c r="GS392" s="41"/>
      <c r="GT392" s="41"/>
      <c r="GU392" s="41"/>
      <c r="GV392" s="41"/>
      <c r="GW392" s="41"/>
      <c r="GX392" s="41"/>
      <c r="GY392" s="41"/>
      <c r="GZ392" s="41"/>
      <c r="HA392" s="41"/>
      <c r="HB392" s="41"/>
      <c r="HC392" s="41"/>
      <c r="HD392" s="41"/>
      <c r="HE392" s="41"/>
      <c r="HF392" s="41"/>
      <c r="HG392" s="41"/>
      <c r="HH392" s="41"/>
      <c r="HI392" s="41"/>
      <c r="HJ392" s="41"/>
      <c r="HK392" s="41"/>
      <c r="HL392" s="41"/>
      <c r="HM392" s="41"/>
      <c r="HN392" s="41"/>
      <c r="HO392" s="41"/>
      <c r="HP392" s="41"/>
      <c r="HQ392" s="41"/>
      <c r="HR392" s="41"/>
      <c r="HS392" s="41"/>
      <c r="HT392" s="41"/>
      <c r="HU392" s="41"/>
      <c r="HV392" s="41"/>
      <c r="HW392" s="41"/>
      <c r="HX392" s="41"/>
      <c r="HY392" s="41"/>
      <c r="HZ392" s="41"/>
      <c r="IA392" s="41"/>
      <c r="IB392" s="41"/>
      <c r="IC392" s="41"/>
      <c r="ID392" s="41"/>
      <c r="IE392" s="41"/>
      <c r="IF392" s="41"/>
      <c r="IG392" s="41"/>
      <c r="IH392" s="41"/>
      <c r="II392" s="41"/>
      <c r="IJ392" s="41"/>
      <c r="IK392" s="41"/>
      <c r="IL392" s="41"/>
      <c r="IM392" s="41"/>
      <c r="IN392" s="41"/>
      <c r="IO392" s="41"/>
      <c r="IP392" s="41"/>
      <c r="IQ392" s="41"/>
      <c r="IR392" s="41"/>
      <c r="IS392" s="41"/>
      <c r="IT392" s="41"/>
      <c r="IU392" s="41"/>
      <c r="IV392" s="41"/>
      <c r="IW392" s="41"/>
      <c r="IX392" s="41"/>
      <c r="IY392" s="41"/>
      <c r="IZ392" s="41"/>
      <c r="JA392" s="41"/>
      <c r="JB392" s="41"/>
      <c r="JC392" s="41"/>
      <c r="JD392" s="41"/>
      <c r="JE392" s="41"/>
      <c r="JF392" s="41"/>
      <c r="JG392" s="41"/>
      <c r="JH392" s="41"/>
      <c r="JI392" s="41"/>
      <c r="JJ392" s="41"/>
      <c r="JK392" s="41"/>
      <c r="JL392" s="41"/>
      <c r="JM392" s="41"/>
      <c r="JN392" s="41"/>
      <c r="JO392" s="41"/>
      <c r="JP392" s="41"/>
      <c r="JQ392" s="41"/>
      <c r="JR392" s="41"/>
      <c r="JS392" s="41"/>
      <c r="JT392" s="41"/>
      <c r="JU392" s="41"/>
    </row>
    <row r="393" spans="20:281" x14ac:dyDescent="0.25">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c r="AY393" s="41"/>
      <c r="AZ393" s="41"/>
      <c r="BA393" s="41"/>
      <c r="BB393" s="41"/>
      <c r="BC393" s="41"/>
      <c r="BD393" s="41"/>
      <c r="BE393" s="41"/>
      <c r="BF393" s="41"/>
      <c r="BG393" s="41"/>
      <c r="BH393" s="41"/>
      <c r="BI393" s="41"/>
      <c r="BJ393" s="41"/>
      <c r="BK393" s="41"/>
      <c r="BL393" s="41"/>
      <c r="BM393" s="41"/>
      <c r="BN393" s="41"/>
      <c r="BO393" s="41"/>
      <c r="BP393" s="41"/>
      <c r="BQ393" s="41"/>
      <c r="BR393" s="41"/>
      <c r="BS393" s="41"/>
      <c r="BT393" s="41"/>
      <c r="BU393" s="41"/>
      <c r="BV393" s="41"/>
      <c r="BW393" s="41"/>
      <c r="BX393" s="41"/>
      <c r="BY393" s="41"/>
      <c r="BZ393" s="41"/>
      <c r="CA393" s="41"/>
      <c r="CB393" s="41"/>
      <c r="CC393" s="41"/>
      <c r="CD393" s="41"/>
      <c r="CE393" s="41"/>
      <c r="CF393" s="41"/>
      <c r="CG393" s="41"/>
      <c r="CH393" s="41"/>
      <c r="CI393" s="41"/>
      <c r="CJ393" s="41"/>
      <c r="CK393" s="41"/>
      <c r="CL393" s="41"/>
      <c r="CM393" s="41"/>
      <c r="CN393" s="41"/>
      <c r="CO393" s="41"/>
      <c r="CP393" s="41"/>
      <c r="CQ393" s="41"/>
      <c r="CR393" s="41"/>
      <c r="CS393" s="41"/>
      <c r="CT393" s="41"/>
      <c r="CU393" s="41"/>
      <c r="CV393" s="41"/>
      <c r="CW393" s="41"/>
      <c r="CX393" s="41"/>
      <c r="CY393" s="41"/>
      <c r="CZ393" s="41"/>
      <c r="DA393" s="41"/>
      <c r="DB393" s="41"/>
      <c r="DC393" s="41"/>
      <c r="DD393" s="41"/>
      <c r="DE393" s="41"/>
      <c r="DF393" s="41"/>
      <c r="DG393" s="41"/>
      <c r="DH393" s="41"/>
      <c r="DI393" s="41"/>
      <c r="DJ393" s="41"/>
      <c r="DK393" s="41"/>
      <c r="DL393" s="41"/>
      <c r="DM393" s="41"/>
      <c r="DN393" s="41"/>
      <c r="DO393" s="41"/>
      <c r="DP393" s="41"/>
      <c r="DQ393" s="41"/>
      <c r="DR393" s="41"/>
      <c r="DS393" s="41"/>
      <c r="DT393" s="41"/>
      <c r="DU393" s="41"/>
      <c r="DV393" s="41"/>
      <c r="DW393" s="41"/>
      <c r="DX393" s="41"/>
      <c r="DY393" s="41"/>
      <c r="DZ393" s="41"/>
      <c r="EA393" s="41"/>
      <c r="EB393" s="41"/>
      <c r="EC393" s="41"/>
      <c r="ED393" s="41"/>
      <c r="EE393" s="41"/>
      <c r="EF393" s="41"/>
      <c r="EG393" s="41"/>
      <c r="EH393" s="41"/>
      <c r="EI393" s="41"/>
      <c r="EJ393" s="41"/>
      <c r="EK393" s="41"/>
      <c r="EL393" s="41"/>
      <c r="EM393" s="41"/>
      <c r="EN393" s="41"/>
      <c r="EO393" s="41"/>
      <c r="EP393" s="41"/>
      <c r="EQ393" s="41"/>
      <c r="ER393" s="41"/>
      <c r="ES393" s="41"/>
      <c r="ET393" s="41"/>
      <c r="EU393" s="41"/>
      <c r="EV393" s="41"/>
      <c r="EW393" s="41"/>
      <c r="EX393" s="41"/>
      <c r="EY393" s="41"/>
      <c r="EZ393" s="41"/>
      <c r="FA393" s="41"/>
      <c r="FB393" s="41"/>
      <c r="FC393" s="41"/>
      <c r="FD393" s="41"/>
      <c r="FE393" s="41"/>
      <c r="FF393" s="41"/>
      <c r="FG393" s="41"/>
      <c r="FH393" s="41"/>
      <c r="FI393" s="41"/>
      <c r="FJ393" s="41"/>
      <c r="FK393" s="41"/>
      <c r="FL393" s="41"/>
      <c r="FM393" s="41"/>
      <c r="FN393" s="41"/>
      <c r="FO393" s="41"/>
      <c r="FP393" s="41"/>
      <c r="FQ393" s="41"/>
      <c r="FR393" s="41"/>
      <c r="FS393" s="41"/>
      <c r="FT393" s="41"/>
      <c r="FU393" s="41"/>
      <c r="FV393" s="41"/>
      <c r="FW393" s="41"/>
      <c r="FX393" s="41"/>
      <c r="FY393" s="41"/>
      <c r="FZ393" s="41"/>
      <c r="GA393" s="41"/>
      <c r="GB393" s="41"/>
      <c r="GC393" s="41"/>
      <c r="GD393" s="41"/>
      <c r="GE393" s="41"/>
      <c r="GF393" s="41"/>
      <c r="GG393" s="41"/>
      <c r="GH393" s="41"/>
      <c r="GI393" s="41"/>
      <c r="GJ393" s="41"/>
      <c r="GK393" s="41"/>
      <c r="GL393" s="41"/>
      <c r="GM393" s="41"/>
      <c r="GN393" s="41"/>
      <c r="GO393" s="41"/>
      <c r="GP393" s="41"/>
      <c r="GQ393" s="41"/>
      <c r="GR393" s="41"/>
      <c r="GS393" s="41"/>
      <c r="GT393" s="41"/>
      <c r="GU393" s="41"/>
      <c r="GV393" s="41"/>
      <c r="GW393" s="41"/>
      <c r="GX393" s="41"/>
      <c r="GY393" s="41"/>
      <c r="GZ393" s="41"/>
      <c r="HA393" s="41"/>
      <c r="HB393" s="41"/>
      <c r="HC393" s="41"/>
      <c r="HD393" s="41"/>
      <c r="HE393" s="41"/>
      <c r="HF393" s="41"/>
      <c r="HG393" s="41"/>
      <c r="HH393" s="41"/>
      <c r="HI393" s="41"/>
      <c r="HJ393" s="41"/>
      <c r="HK393" s="41"/>
      <c r="HL393" s="41"/>
      <c r="HM393" s="41"/>
      <c r="HN393" s="41"/>
      <c r="HO393" s="41"/>
      <c r="HP393" s="41"/>
      <c r="HQ393" s="41"/>
      <c r="HR393" s="41"/>
      <c r="HS393" s="41"/>
      <c r="HT393" s="41"/>
      <c r="HU393" s="41"/>
      <c r="HV393" s="41"/>
      <c r="HW393" s="41"/>
      <c r="HX393" s="41"/>
      <c r="HY393" s="41"/>
      <c r="HZ393" s="41"/>
      <c r="IA393" s="41"/>
      <c r="IB393" s="41"/>
      <c r="IC393" s="41"/>
      <c r="ID393" s="41"/>
      <c r="IE393" s="41"/>
      <c r="IF393" s="41"/>
      <c r="IG393" s="41"/>
      <c r="IH393" s="41"/>
      <c r="II393" s="41"/>
      <c r="IJ393" s="41"/>
      <c r="IK393" s="41"/>
      <c r="IL393" s="41"/>
      <c r="IM393" s="41"/>
      <c r="IN393" s="41"/>
      <c r="IO393" s="41"/>
      <c r="IP393" s="41"/>
      <c r="IQ393" s="41"/>
      <c r="IR393" s="41"/>
      <c r="IS393" s="41"/>
      <c r="IT393" s="41"/>
      <c r="IU393" s="41"/>
      <c r="IV393" s="41"/>
      <c r="IW393" s="41"/>
      <c r="IX393" s="41"/>
      <c r="IY393" s="41"/>
      <c r="IZ393" s="41"/>
      <c r="JA393" s="41"/>
      <c r="JB393" s="41"/>
      <c r="JC393" s="41"/>
      <c r="JD393" s="41"/>
      <c r="JE393" s="41"/>
      <c r="JF393" s="41"/>
      <c r="JG393" s="41"/>
      <c r="JH393" s="41"/>
      <c r="JI393" s="41"/>
      <c r="JJ393" s="41"/>
      <c r="JK393" s="41"/>
      <c r="JL393" s="41"/>
      <c r="JM393" s="41"/>
      <c r="JN393" s="41"/>
      <c r="JO393" s="41"/>
      <c r="JP393" s="41"/>
      <c r="JQ393" s="41"/>
      <c r="JR393" s="41"/>
      <c r="JS393" s="41"/>
      <c r="JT393" s="41"/>
      <c r="JU393" s="41"/>
    </row>
    <row r="394" spans="20:281" x14ac:dyDescent="0.25">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c r="BI394" s="41"/>
      <c r="BJ394" s="41"/>
      <c r="BK394" s="41"/>
      <c r="BL394" s="41"/>
      <c r="BM394" s="41"/>
      <c r="BN394" s="41"/>
      <c r="BO394" s="41"/>
      <c r="BP394" s="41"/>
      <c r="BQ394" s="41"/>
      <c r="BR394" s="41"/>
      <c r="BS394" s="41"/>
      <c r="BT394" s="41"/>
      <c r="BU394" s="41"/>
      <c r="BV394" s="41"/>
      <c r="BW394" s="41"/>
      <c r="BX394" s="41"/>
      <c r="BY394" s="41"/>
      <c r="BZ394" s="41"/>
      <c r="CA394" s="41"/>
      <c r="CB394" s="41"/>
      <c r="CC394" s="41"/>
      <c r="CD394" s="41"/>
      <c r="CE394" s="41"/>
      <c r="CF394" s="41"/>
      <c r="CG394" s="41"/>
      <c r="CH394" s="41"/>
      <c r="CI394" s="41"/>
      <c r="CJ394" s="41"/>
      <c r="CK394" s="41"/>
      <c r="CL394" s="41"/>
      <c r="CM394" s="41"/>
      <c r="CN394" s="41"/>
      <c r="CO394" s="41"/>
      <c r="CP394" s="41"/>
      <c r="CQ394" s="41"/>
      <c r="CR394" s="41"/>
      <c r="CS394" s="41"/>
      <c r="CT394" s="41"/>
      <c r="CU394" s="41"/>
      <c r="CV394" s="41"/>
      <c r="CW394" s="41"/>
      <c r="CX394" s="41"/>
      <c r="CY394" s="41"/>
      <c r="CZ394" s="41"/>
      <c r="DA394" s="41"/>
      <c r="DB394" s="41"/>
      <c r="DC394" s="41"/>
      <c r="DD394" s="41"/>
      <c r="DE394" s="41"/>
      <c r="DF394" s="41"/>
      <c r="DG394" s="41"/>
      <c r="DH394" s="41"/>
      <c r="DI394" s="41"/>
      <c r="DJ394" s="41"/>
      <c r="DK394" s="41"/>
      <c r="DL394" s="41"/>
      <c r="DM394" s="41"/>
      <c r="DN394" s="41"/>
      <c r="DO394" s="41"/>
      <c r="DP394" s="41"/>
      <c r="DQ394" s="41"/>
      <c r="DR394" s="41"/>
      <c r="DS394" s="41"/>
      <c r="DT394" s="41"/>
      <c r="DU394" s="41"/>
      <c r="DV394" s="41"/>
      <c r="DW394" s="41"/>
      <c r="DX394" s="41"/>
      <c r="DY394" s="41"/>
      <c r="DZ394" s="41"/>
      <c r="EA394" s="41"/>
      <c r="EB394" s="41"/>
      <c r="EC394" s="41"/>
      <c r="ED394" s="41"/>
      <c r="EE394" s="41"/>
      <c r="EF394" s="41"/>
      <c r="EG394" s="41"/>
      <c r="EH394" s="41"/>
      <c r="EI394" s="41"/>
      <c r="EJ394" s="41"/>
      <c r="EK394" s="41"/>
      <c r="EL394" s="41"/>
      <c r="EM394" s="41"/>
      <c r="EN394" s="41"/>
      <c r="EO394" s="41"/>
      <c r="EP394" s="41"/>
      <c r="EQ394" s="41"/>
      <c r="ER394" s="41"/>
      <c r="ES394" s="41"/>
      <c r="ET394" s="41"/>
      <c r="EU394" s="41"/>
      <c r="EV394" s="41"/>
      <c r="EW394" s="41"/>
      <c r="EX394" s="41"/>
      <c r="EY394" s="41"/>
      <c r="EZ394" s="41"/>
      <c r="FA394" s="41"/>
      <c r="FB394" s="41"/>
      <c r="FC394" s="41"/>
      <c r="FD394" s="41"/>
      <c r="FE394" s="41"/>
      <c r="FF394" s="41"/>
      <c r="FG394" s="41"/>
      <c r="FH394" s="41"/>
      <c r="FI394" s="41"/>
      <c r="FJ394" s="41"/>
      <c r="FK394" s="41"/>
      <c r="FL394" s="41"/>
      <c r="FM394" s="41"/>
      <c r="FN394" s="41"/>
      <c r="FO394" s="41"/>
      <c r="FP394" s="41"/>
      <c r="FQ394" s="41"/>
      <c r="FR394" s="41"/>
      <c r="FS394" s="41"/>
      <c r="FT394" s="41"/>
      <c r="FU394" s="41"/>
      <c r="FV394" s="41"/>
      <c r="FW394" s="41"/>
      <c r="FX394" s="41"/>
      <c r="FY394" s="41"/>
      <c r="FZ394" s="41"/>
      <c r="GA394" s="41"/>
      <c r="GB394" s="41"/>
      <c r="GC394" s="41"/>
      <c r="GD394" s="41"/>
      <c r="GE394" s="41"/>
      <c r="GF394" s="41"/>
      <c r="GG394" s="41"/>
      <c r="GH394" s="41"/>
      <c r="GI394" s="41"/>
      <c r="GJ394" s="41"/>
      <c r="GK394" s="41"/>
      <c r="GL394" s="41"/>
      <c r="GM394" s="41"/>
      <c r="GN394" s="41"/>
      <c r="GO394" s="41"/>
      <c r="GP394" s="41"/>
      <c r="GQ394" s="41"/>
      <c r="GR394" s="41"/>
      <c r="GS394" s="41"/>
      <c r="GT394" s="41"/>
      <c r="GU394" s="41"/>
      <c r="GV394" s="41"/>
      <c r="GW394" s="41"/>
      <c r="GX394" s="41"/>
      <c r="GY394" s="41"/>
      <c r="GZ394" s="41"/>
      <c r="HA394" s="41"/>
      <c r="HB394" s="41"/>
      <c r="HC394" s="41"/>
      <c r="HD394" s="41"/>
      <c r="HE394" s="41"/>
      <c r="HF394" s="41"/>
      <c r="HG394" s="41"/>
      <c r="HH394" s="41"/>
      <c r="HI394" s="41"/>
      <c r="HJ394" s="41"/>
      <c r="HK394" s="41"/>
      <c r="HL394" s="41"/>
      <c r="HM394" s="41"/>
      <c r="HN394" s="41"/>
      <c r="HO394" s="41"/>
      <c r="HP394" s="41"/>
      <c r="HQ394" s="41"/>
      <c r="HR394" s="41"/>
      <c r="HS394" s="41"/>
      <c r="HT394" s="41"/>
      <c r="HU394" s="41"/>
      <c r="HV394" s="41"/>
      <c r="HW394" s="41"/>
      <c r="HX394" s="41"/>
      <c r="HY394" s="41"/>
      <c r="HZ394" s="41"/>
      <c r="IA394" s="41"/>
      <c r="IB394" s="41"/>
      <c r="IC394" s="41"/>
      <c r="ID394" s="41"/>
      <c r="IE394" s="41"/>
      <c r="IF394" s="41"/>
      <c r="IG394" s="41"/>
      <c r="IH394" s="41"/>
      <c r="II394" s="41"/>
      <c r="IJ394" s="41"/>
      <c r="IK394" s="41"/>
      <c r="IL394" s="41"/>
      <c r="IM394" s="41"/>
      <c r="IN394" s="41"/>
      <c r="IO394" s="41"/>
      <c r="IP394" s="41"/>
      <c r="IQ394" s="41"/>
      <c r="IR394" s="41"/>
      <c r="IS394" s="41"/>
      <c r="IT394" s="41"/>
      <c r="IU394" s="41"/>
      <c r="IV394" s="41"/>
      <c r="IW394" s="41"/>
      <c r="IX394" s="41"/>
      <c r="IY394" s="41"/>
      <c r="IZ394" s="41"/>
      <c r="JA394" s="41"/>
      <c r="JB394" s="41"/>
      <c r="JC394" s="41"/>
      <c r="JD394" s="41"/>
      <c r="JE394" s="41"/>
      <c r="JF394" s="41"/>
      <c r="JG394" s="41"/>
      <c r="JH394" s="41"/>
      <c r="JI394" s="41"/>
      <c r="JJ394" s="41"/>
      <c r="JK394" s="41"/>
      <c r="JL394" s="41"/>
      <c r="JM394" s="41"/>
      <c r="JN394" s="41"/>
      <c r="JO394" s="41"/>
      <c r="JP394" s="41"/>
      <c r="JQ394" s="41"/>
      <c r="JR394" s="41"/>
      <c r="JS394" s="41"/>
      <c r="JT394" s="41"/>
      <c r="JU394" s="41"/>
    </row>
    <row r="395" spans="20:281" x14ac:dyDescent="0.25">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c r="AX395" s="41"/>
      <c r="AY395" s="41"/>
      <c r="AZ395" s="41"/>
      <c r="BA395" s="41"/>
      <c r="BB395" s="41"/>
      <c r="BC395" s="41"/>
      <c r="BD395" s="41"/>
      <c r="BE395" s="41"/>
      <c r="BF395" s="41"/>
      <c r="BG395" s="41"/>
      <c r="BH395" s="41"/>
      <c r="BI395" s="41"/>
      <c r="BJ395" s="41"/>
      <c r="BK395" s="41"/>
      <c r="BL395" s="41"/>
      <c r="BM395" s="41"/>
      <c r="BN395" s="41"/>
      <c r="BO395" s="41"/>
      <c r="BP395" s="41"/>
      <c r="BQ395" s="41"/>
      <c r="BR395" s="41"/>
      <c r="BS395" s="41"/>
      <c r="BT395" s="41"/>
      <c r="BU395" s="41"/>
      <c r="BV395" s="41"/>
      <c r="BW395" s="41"/>
      <c r="BX395" s="41"/>
      <c r="BY395" s="41"/>
      <c r="BZ395" s="41"/>
      <c r="CA395" s="41"/>
      <c r="CB395" s="41"/>
      <c r="CC395" s="41"/>
      <c r="CD395" s="41"/>
      <c r="CE395" s="41"/>
      <c r="CF395" s="41"/>
      <c r="CG395" s="41"/>
      <c r="CH395" s="41"/>
      <c r="CI395" s="41"/>
      <c r="CJ395" s="41"/>
      <c r="CK395" s="41"/>
      <c r="CL395" s="41"/>
      <c r="CM395" s="41"/>
      <c r="CN395" s="41"/>
      <c r="CO395" s="41"/>
      <c r="CP395" s="41"/>
      <c r="CQ395" s="41"/>
      <c r="CR395" s="41"/>
      <c r="CS395" s="41"/>
      <c r="CT395" s="41"/>
      <c r="CU395" s="41"/>
      <c r="CV395" s="41"/>
      <c r="CW395" s="41"/>
      <c r="CX395" s="41"/>
      <c r="CY395" s="41"/>
      <c r="CZ395" s="41"/>
      <c r="DA395" s="41"/>
      <c r="DB395" s="41"/>
      <c r="DC395" s="41"/>
      <c r="DD395" s="41"/>
      <c r="DE395" s="41"/>
      <c r="DF395" s="41"/>
      <c r="DG395" s="41"/>
      <c r="DH395" s="41"/>
      <c r="DI395" s="41"/>
      <c r="DJ395" s="41"/>
      <c r="DK395" s="41"/>
      <c r="DL395" s="41"/>
      <c r="DM395" s="41"/>
      <c r="DN395" s="41"/>
      <c r="DO395" s="41"/>
      <c r="DP395" s="41"/>
      <c r="DQ395" s="41"/>
      <c r="DR395" s="41"/>
      <c r="DS395" s="41"/>
      <c r="DT395" s="41"/>
      <c r="DU395" s="41"/>
      <c r="DV395" s="41"/>
      <c r="DW395" s="41"/>
      <c r="DX395" s="41"/>
      <c r="DY395" s="41"/>
      <c r="DZ395" s="41"/>
      <c r="EA395" s="41"/>
      <c r="EB395" s="41"/>
      <c r="EC395" s="41"/>
      <c r="ED395" s="41"/>
      <c r="EE395" s="41"/>
      <c r="EF395" s="41"/>
      <c r="EG395" s="41"/>
      <c r="EH395" s="41"/>
      <c r="EI395" s="41"/>
      <c r="EJ395" s="41"/>
      <c r="EK395" s="41"/>
      <c r="EL395" s="41"/>
      <c r="EM395" s="41"/>
      <c r="EN395" s="41"/>
      <c r="EO395" s="41"/>
      <c r="EP395" s="41"/>
      <c r="EQ395" s="41"/>
      <c r="ER395" s="41"/>
      <c r="ES395" s="41"/>
      <c r="ET395" s="41"/>
      <c r="EU395" s="41"/>
      <c r="EV395" s="41"/>
      <c r="EW395" s="41"/>
      <c r="EX395" s="41"/>
      <c r="EY395" s="41"/>
      <c r="EZ395" s="41"/>
      <c r="FA395" s="41"/>
      <c r="FB395" s="41"/>
      <c r="FC395" s="41"/>
      <c r="FD395" s="41"/>
      <c r="FE395" s="41"/>
      <c r="FF395" s="41"/>
      <c r="FG395" s="41"/>
      <c r="FH395" s="41"/>
      <c r="FI395" s="41"/>
      <c r="FJ395" s="41"/>
      <c r="FK395" s="41"/>
      <c r="FL395" s="41"/>
      <c r="FM395" s="41"/>
      <c r="FN395" s="41"/>
      <c r="FO395" s="41"/>
      <c r="FP395" s="41"/>
      <c r="FQ395" s="41"/>
      <c r="FR395" s="41"/>
      <c r="FS395" s="41"/>
      <c r="FT395" s="41"/>
      <c r="FU395" s="41"/>
      <c r="FV395" s="41"/>
      <c r="FW395" s="41"/>
      <c r="FX395" s="41"/>
      <c r="FY395" s="41"/>
      <c r="FZ395" s="41"/>
      <c r="GA395" s="41"/>
      <c r="GB395" s="41"/>
      <c r="GC395" s="41"/>
      <c r="GD395" s="41"/>
      <c r="GE395" s="41"/>
      <c r="GF395" s="41"/>
      <c r="GG395" s="41"/>
      <c r="GH395" s="41"/>
      <c r="GI395" s="41"/>
      <c r="GJ395" s="41"/>
      <c r="GK395" s="41"/>
      <c r="GL395" s="41"/>
      <c r="GM395" s="41"/>
      <c r="GN395" s="41"/>
      <c r="GO395" s="41"/>
      <c r="GP395" s="41"/>
      <c r="GQ395" s="41"/>
      <c r="GR395" s="41"/>
      <c r="GS395" s="41"/>
      <c r="GT395" s="41"/>
      <c r="GU395" s="41"/>
      <c r="GV395" s="41"/>
      <c r="GW395" s="41"/>
      <c r="GX395" s="41"/>
      <c r="GY395" s="41"/>
      <c r="GZ395" s="41"/>
      <c r="HA395" s="41"/>
      <c r="HB395" s="41"/>
      <c r="HC395" s="41"/>
      <c r="HD395" s="41"/>
      <c r="HE395" s="41"/>
      <c r="HF395" s="41"/>
      <c r="HG395" s="41"/>
      <c r="HH395" s="41"/>
      <c r="HI395" s="41"/>
      <c r="HJ395" s="41"/>
      <c r="HK395" s="41"/>
      <c r="HL395" s="41"/>
      <c r="HM395" s="41"/>
      <c r="HN395" s="41"/>
      <c r="HO395" s="41"/>
      <c r="HP395" s="41"/>
      <c r="HQ395" s="41"/>
      <c r="HR395" s="41"/>
      <c r="HS395" s="41"/>
      <c r="HT395" s="41"/>
      <c r="HU395" s="41"/>
      <c r="HV395" s="41"/>
      <c r="HW395" s="41"/>
      <c r="HX395" s="41"/>
      <c r="HY395" s="41"/>
      <c r="HZ395" s="41"/>
      <c r="IA395" s="41"/>
      <c r="IB395" s="41"/>
      <c r="IC395" s="41"/>
      <c r="ID395" s="41"/>
      <c r="IE395" s="41"/>
      <c r="IF395" s="41"/>
      <c r="IG395" s="41"/>
      <c r="IH395" s="41"/>
      <c r="II395" s="41"/>
      <c r="IJ395" s="41"/>
      <c r="IK395" s="41"/>
      <c r="IL395" s="41"/>
      <c r="IM395" s="41"/>
      <c r="IN395" s="41"/>
      <c r="IO395" s="41"/>
      <c r="IP395" s="41"/>
      <c r="IQ395" s="41"/>
      <c r="IR395" s="41"/>
      <c r="IS395" s="41"/>
      <c r="IT395" s="41"/>
      <c r="IU395" s="41"/>
      <c r="IV395" s="41"/>
      <c r="IW395" s="41"/>
      <c r="IX395" s="41"/>
      <c r="IY395" s="41"/>
      <c r="IZ395" s="41"/>
      <c r="JA395" s="41"/>
      <c r="JB395" s="41"/>
      <c r="JC395" s="41"/>
      <c r="JD395" s="41"/>
      <c r="JE395" s="41"/>
      <c r="JF395" s="41"/>
      <c r="JG395" s="41"/>
      <c r="JH395" s="41"/>
      <c r="JI395" s="41"/>
      <c r="JJ395" s="41"/>
      <c r="JK395" s="41"/>
      <c r="JL395" s="41"/>
      <c r="JM395" s="41"/>
      <c r="JN395" s="41"/>
      <c r="JO395" s="41"/>
      <c r="JP395" s="41"/>
      <c r="JQ395" s="41"/>
      <c r="JR395" s="41"/>
      <c r="JS395" s="41"/>
      <c r="JT395" s="41"/>
      <c r="JU395" s="41"/>
    </row>
    <row r="396" spans="20:281" x14ac:dyDescent="0.25">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c r="AX396" s="41"/>
      <c r="AY396" s="41"/>
      <c r="AZ396" s="41"/>
      <c r="BA396" s="41"/>
      <c r="BB396" s="41"/>
      <c r="BC396" s="41"/>
      <c r="BD396" s="41"/>
      <c r="BE396" s="41"/>
      <c r="BF396" s="41"/>
      <c r="BG396" s="41"/>
      <c r="BH396" s="41"/>
      <c r="BI396" s="41"/>
      <c r="BJ396" s="41"/>
      <c r="BK396" s="41"/>
      <c r="BL396" s="41"/>
      <c r="BM396" s="41"/>
      <c r="BN396" s="41"/>
      <c r="BO396" s="41"/>
      <c r="BP396" s="41"/>
      <c r="BQ396" s="41"/>
      <c r="BR396" s="41"/>
      <c r="BS396" s="41"/>
      <c r="BT396" s="41"/>
      <c r="BU396" s="41"/>
      <c r="BV396" s="41"/>
      <c r="BW396" s="41"/>
      <c r="BX396" s="41"/>
      <c r="BY396" s="41"/>
      <c r="BZ396" s="41"/>
      <c r="CA396" s="41"/>
      <c r="CB396" s="41"/>
      <c r="CC396" s="41"/>
      <c r="CD396" s="41"/>
      <c r="CE396" s="41"/>
      <c r="CF396" s="41"/>
      <c r="CG396" s="41"/>
      <c r="CH396" s="41"/>
      <c r="CI396" s="41"/>
      <c r="CJ396" s="41"/>
      <c r="CK396" s="41"/>
      <c r="CL396" s="41"/>
      <c r="CM396" s="41"/>
      <c r="CN396" s="41"/>
      <c r="CO396" s="41"/>
      <c r="CP396" s="41"/>
      <c r="CQ396" s="41"/>
      <c r="CR396" s="41"/>
      <c r="CS396" s="41"/>
      <c r="CT396" s="41"/>
      <c r="CU396" s="41"/>
      <c r="CV396" s="41"/>
      <c r="CW396" s="41"/>
      <c r="CX396" s="41"/>
      <c r="CY396" s="41"/>
      <c r="CZ396" s="41"/>
      <c r="DA396" s="41"/>
      <c r="DB396" s="41"/>
      <c r="DC396" s="41"/>
      <c r="DD396" s="41"/>
      <c r="DE396" s="41"/>
      <c r="DF396" s="41"/>
      <c r="DG396" s="41"/>
      <c r="DH396" s="41"/>
      <c r="DI396" s="41"/>
      <c r="DJ396" s="41"/>
      <c r="DK396" s="41"/>
      <c r="DL396" s="41"/>
      <c r="DM396" s="41"/>
      <c r="DN396" s="41"/>
      <c r="DO396" s="41"/>
      <c r="DP396" s="41"/>
      <c r="DQ396" s="41"/>
      <c r="DR396" s="41"/>
      <c r="DS396" s="41"/>
      <c r="DT396" s="41"/>
      <c r="DU396" s="41"/>
      <c r="DV396" s="41"/>
      <c r="DW396" s="41"/>
      <c r="DX396" s="41"/>
      <c r="DY396" s="41"/>
      <c r="DZ396" s="41"/>
      <c r="EA396" s="41"/>
      <c r="EB396" s="41"/>
      <c r="EC396" s="41"/>
      <c r="ED396" s="41"/>
      <c r="EE396" s="41"/>
      <c r="EF396" s="41"/>
      <c r="EG396" s="41"/>
      <c r="EH396" s="41"/>
      <c r="EI396" s="41"/>
      <c r="EJ396" s="41"/>
      <c r="EK396" s="41"/>
      <c r="EL396" s="41"/>
      <c r="EM396" s="41"/>
      <c r="EN396" s="41"/>
      <c r="EO396" s="41"/>
      <c r="EP396" s="41"/>
      <c r="EQ396" s="41"/>
      <c r="ER396" s="41"/>
      <c r="ES396" s="41"/>
      <c r="ET396" s="41"/>
      <c r="EU396" s="41"/>
      <c r="EV396" s="41"/>
      <c r="EW396" s="41"/>
      <c r="EX396" s="41"/>
      <c r="EY396" s="41"/>
      <c r="EZ396" s="41"/>
      <c r="FA396" s="41"/>
      <c r="FB396" s="41"/>
      <c r="FC396" s="41"/>
      <c r="FD396" s="41"/>
      <c r="FE396" s="41"/>
      <c r="FF396" s="41"/>
      <c r="FG396" s="41"/>
      <c r="FH396" s="41"/>
      <c r="FI396" s="41"/>
      <c r="FJ396" s="41"/>
      <c r="FK396" s="41"/>
      <c r="FL396" s="41"/>
      <c r="FM396" s="41"/>
      <c r="FN396" s="41"/>
      <c r="FO396" s="41"/>
      <c r="FP396" s="41"/>
      <c r="FQ396" s="41"/>
      <c r="FR396" s="41"/>
      <c r="FS396" s="41"/>
      <c r="FT396" s="41"/>
      <c r="FU396" s="41"/>
      <c r="FV396" s="41"/>
      <c r="FW396" s="41"/>
      <c r="FX396" s="41"/>
      <c r="FY396" s="41"/>
      <c r="FZ396" s="41"/>
      <c r="GA396" s="41"/>
      <c r="GB396" s="41"/>
      <c r="GC396" s="41"/>
      <c r="GD396" s="41"/>
      <c r="GE396" s="41"/>
      <c r="GF396" s="41"/>
      <c r="GG396" s="41"/>
      <c r="GH396" s="41"/>
      <c r="GI396" s="41"/>
      <c r="GJ396" s="41"/>
      <c r="GK396" s="41"/>
      <c r="GL396" s="41"/>
      <c r="GM396" s="41"/>
      <c r="GN396" s="41"/>
      <c r="GO396" s="41"/>
      <c r="GP396" s="41"/>
      <c r="GQ396" s="41"/>
      <c r="GR396" s="41"/>
      <c r="GS396" s="41"/>
      <c r="GT396" s="41"/>
      <c r="GU396" s="41"/>
      <c r="GV396" s="41"/>
      <c r="GW396" s="41"/>
      <c r="GX396" s="41"/>
      <c r="GY396" s="41"/>
      <c r="GZ396" s="41"/>
      <c r="HA396" s="41"/>
      <c r="HB396" s="41"/>
      <c r="HC396" s="41"/>
      <c r="HD396" s="41"/>
      <c r="HE396" s="41"/>
      <c r="HF396" s="41"/>
      <c r="HG396" s="41"/>
      <c r="HH396" s="41"/>
      <c r="HI396" s="41"/>
      <c r="HJ396" s="41"/>
      <c r="HK396" s="41"/>
      <c r="HL396" s="41"/>
      <c r="HM396" s="41"/>
      <c r="HN396" s="41"/>
      <c r="HO396" s="41"/>
      <c r="HP396" s="41"/>
      <c r="HQ396" s="41"/>
      <c r="HR396" s="41"/>
      <c r="HS396" s="41"/>
      <c r="HT396" s="41"/>
      <c r="HU396" s="41"/>
      <c r="HV396" s="41"/>
      <c r="HW396" s="41"/>
      <c r="HX396" s="41"/>
      <c r="HY396" s="41"/>
      <c r="HZ396" s="41"/>
      <c r="IA396" s="41"/>
      <c r="IB396" s="41"/>
      <c r="IC396" s="41"/>
      <c r="ID396" s="41"/>
      <c r="IE396" s="41"/>
      <c r="IF396" s="41"/>
      <c r="IG396" s="41"/>
      <c r="IH396" s="41"/>
      <c r="II396" s="41"/>
      <c r="IJ396" s="41"/>
      <c r="IK396" s="41"/>
      <c r="IL396" s="41"/>
      <c r="IM396" s="41"/>
      <c r="IN396" s="41"/>
      <c r="IO396" s="41"/>
      <c r="IP396" s="41"/>
      <c r="IQ396" s="41"/>
      <c r="IR396" s="41"/>
      <c r="IS396" s="41"/>
      <c r="IT396" s="41"/>
      <c r="IU396" s="41"/>
      <c r="IV396" s="41"/>
      <c r="IW396" s="41"/>
      <c r="IX396" s="41"/>
      <c r="IY396" s="41"/>
      <c r="IZ396" s="41"/>
      <c r="JA396" s="41"/>
      <c r="JB396" s="41"/>
      <c r="JC396" s="41"/>
      <c r="JD396" s="41"/>
      <c r="JE396" s="41"/>
      <c r="JF396" s="41"/>
      <c r="JG396" s="41"/>
      <c r="JH396" s="41"/>
      <c r="JI396" s="41"/>
      <c r="JJ396" s="41"/>
      <c r="JK396" s="41"/>
      <c r="JL396" s="41"/>
      <c r="JM396" s="41"/>
      <c r="JN396" s="41"/>
      <c r="JO396" s="41"/>
      <c r="JP396" s="41"/>
      <c r="JQ396" s="41"/>
      <c r="JR396" s="41"/>
      <c r="JS396" s="41"/>
      <c r="JT396" s="41"/>
      <c r="JU396" s="41"/>
    </row>
    <row r="397" spans="20:281" x14ac:dyDescent="0.25">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c r="AY397" s="41"/>
      <c r="AZ397" s="41"/>
      <c r="BA397" s="41"/>
      <c r="BB397" s="41"/>
      <c r="BC397" s="41"/>
      <c r="BD397" s="41"/>
      <c r="BE397" s="41"/>
      <c r="BF397" s="41"/>
      <c r="BG397" s="41"/>
      <c r="BH397" s="41"/>
      <c r="BI397" s="41"/>
      <c r="BJ397" s="41"/>
      <c r="BK397" s="41"/>
      <c r="BL397" s="41"/>
      <c r="BM397" s="41"/>
      <c r="BN397" s="41"/>
      <c r="BO397" s="41"/>
      <c r="BP397" s="41"/>
      <c r="BQ397" s="41"/>
      <c r="BR397" s="41"/>
      <c r="BS397" s="41"/>
      <c r="BT397" s="41"/>
      <c r="BU397" s="41"/>
      <c r="BV397" s="41"/>
      <c r="BW397" s="41"/>
      <c r="BX397" s="41"/>
      <c r="BY397" s="41"/>
      <c r="BZ397" s="41"/>
      <c r="CA397" s="41"/>
      <c r="CB397" s="41"/>
      <c r="CC397" s="41"/>
      <c r="CD397" s="41"/>
      <c r="CE397" s="41"/>
      <c r="CF397" s="41"/>
      <c r="CG397" s="41"/>
      <c r="CH397" s="41"/>
      <c r="CI397" s="41"/>
      <c r="CJ397" s="41"/>
      <c r="CK397" s="41"/>
      <c r="CL397" s="41"/>
      <c r="CM397" s="41"/>
      <c r="CN397" s="41"/>
      <c r="CO397" s="41"/>
      <c r="CP397" s="41"/>
      <c r="CQ397" s="41"/>
      <c r="CR397" s="41"/>
      <c r="CS397" s="41"/>
      <c r="CT397" s="41"/>
      <c r="CU397" s="41"/>
      <c r="CV397" s="41"/>
      <c r="CW397" s="41"/>
      <c r="CX397" s="41"/>
      <c r="CY397" s="41"/>
      <c r="CZ397" s="41"/>
      <c r="DA397" s="41"/>
      <c r="DB397" s="41"/>
      <c r="DC397" s="41"/>
      <c r="DD397" s="41"/>
      <c r="DE397" s="41"/>
      <c r="DF397" s="41"/>
      <c r="DG397" s="41"/>
      <c r="DH397" s="41"/>
      <c r="DI397" s="41"/>
      <c r="DJ397" s="41"/>
      <c r="DK397" s="41"/>
      <c r="DL397" s="41"/>
      <c r="DM397" s="41"/>
      <c r="DN397" s="41"/>
      <c r="DO397" s="41"/>
      <c r="DP397" s="41"/>
      <c r="DQ397" s="41"/>
      <c r="DR397" s="41"/>
      <c r="DS397" s="41"/>
      <c r="DT397" s="41"/>
      <c r="DU397" s="41"/>
      <c r="DV397" s="41"/>
      <c r="DW397" s="41"/>
      <c r="DX397" s="41"/>
      <c r="DY397" s="41"/>
      <c r="DZ397" s="41"/>
      <c r="EA397" s="41"/>
      <c r="EB397" s="41"/>
      <c r="EC397" s="41"/>
      <c r="ED397" s="41"/>
      <c r="EE397" s="41"/>
      <c r="EF397" s="41"/>
      <c r="EG397" s="41"/>
      <c r="EH397" s="41"/>
      <c r="EI397" s="41"/>
      <c r="EJ397" s="41"/>
      <c r="EK397" s="41"/>
      <c r="EL397" s="41"/>
      <c r="EM397" s="41"/>
      <c r="EN397" s="41"/>
      <c r="EO397" s="41"/>
      <c r="EP397" s="41"/>
      <c r="EQ397" s="41"/>
      <c r="ER397" s="41"/>
      <c r="ES397" s="41"/>
      <c r="ET397" s="41"/>
      <c r="EU397" s="41"/>
      <c r="EV397" s="41"/>
      <c r="EW397" s="41"/>
      <c r="EX397" s="41"/>
      <c r="EY397" s="41"/>
      <c r="EZ397" s="41"/>
      <c r="FA397" s="41"/>
      <c r="FB397" s="41"/>
      <c r="FC397" s="41"/>
      <c r="FD397" s="41"/>
      <c r="FE397" s="41"/>
      <c r="FF397" s="41"/>
      <c r="FG397" s="41"/>
      <c r="FH397" s="41"/>
      <c r="FI397" s="41"/>
      <c r="FJ397" s="41"/>
      <c r="FK397" s="41"/>
      <c r="FL397" s="41"/>
      <c r="FM397" s="41"/>
      <c r="FN397" s="41"/>
      <c r="FO397" s="41"/>
      <c r="FP397" s="41"/>
      <c r="FQ397" s="41"/>
      <c r="FR397" s="41"/>
      <c r="FS397" s="41"/>
      <c r="FT397" s="41"/>
      <c r="FU397" s="41"/>
      <c r="FV397" s="41"/>
      <c r="FW397" s="41"/>
      <c r="FX397" s="41"/>
      <c r="FY397" s="41"/>
      <c r="FZ397" s="41"/>
      <c r="GA397" s="41"/>
      <c r="GB397" s="41"/>
      <c r="GC397" s="41"/>
      <c r="GD397" s="41"/>
      <c r="GE397" s="41"/>
      <c r="GF397" s="41"/>
      <c r="GG397" s="41"/>
      <c r="GH397" s="41"/>
      <c r="GI397" s="41"/>
      <c r="GJ397" s="41"/>
      <c r="GK397" s="41"/>
      <c r="GL397" s="41"/>
      <c r="GM397" s="41"/>
      <c r="GN397" s="41"/>
      <c r="GO397" s="41"/>
      <c r="GP397" s="41"/>
      <c r="GQ397" s="41"/>
      <c r="GR397" s="41"/>
      <c r="GS397" s="41"/>
      <c r="GT397" s="41"/>
      <c r="GU397" s="41"/>
      <c r="GV397" s="41"/>
      <c r="GW397" s="41"/>
      <c r="GX397" s="41"/>
      <c r="GY397" s="41"/>
      <c r="GZ397" s="41"/>
      <c r="HA397" s="41"/>
      <c r="HB397" s="41"/>
      <c r="HC397" s="41"/>
      <c r="HD397" s="41"/>
      <c r="HE397" s="41"/>
      <c r="HF397" s="41"/>
      <c r="HG397" s="41"/>
      <c r="HH397" s="41"/>
      <c r="HI397" s="41"/>
      <c r="HJ397" s="41"/>
      <c r="HK397" s="41"/>
      <c r="HL397" s="41"/>
      <c r="HM397" s="41"/>
      <c r="HN397" s="41"/>
      <c r="HO397" s="41"/>
      <c r="HP397" s="41"/>
      <c r="HQ397" s="41"/>
      <c r="HR397" s="41"/>
      <c r="HS397" s="41"/>
      <c r="HT397" s="41"/>
      <c r="HU397" s="41"/>
      <c r="HV397" s="41"/>
      <c r="HW397" s="41"/>
      <c r="HX397" s="41"/>
      <c r="HY397" s="41"/>
      <c r="HZ397" s="41"/>
      <c r="IA397" s="41"/>
      <c r="IB397" s="41"/>
      <c r="IC397" s="41"/>
      <c r="ID397" s="41"/>
      <c r="IE397" s="41"/>
      <c r="IF397" s="41"/>
      <c r="IG397" s="41"/>
      <c r="IH397" s="41"/>
      <c r="II397" s="41"/>
      <c r="IJ397" s="41"/>
      <c r="IK397" s="41"/>
      <c r="IL397" s="41"/>
      <c r="IM397" s="41"/>
      <c r="IN397" s="41"/>
      <c r="IO397" s="41"/>
      <c r="IP397" s="41"/>
      <c r="IQ397" s="41"/>
      <c r="IR397" s="41"/>
      <c r="IS397" s="41"/>
      <c r="IT397" s="41"/>
      <c r="IU397" s="41"/>
      <c r="IV397" s="41"/>
      <c r="IW397" s="41"/>
      <c r="IX397" s="41"/>
      <c r="IY397" s="41"/>
      <c r="IZ397" s="41"/>
      <c r="JA397" s="41"/>
      <c r="JB397" s="41"/>
      <c r="JC397" s="41"/>
      <c r="JD397" s="41"/>
      <c r="JE397" s="41"/>
      <c r="JF397" s="41"/>
      <c r="JG397" s="41"/>
      <c r="JH397" s="41"/>
      <c r="JI397" s="41"/>
      <c r="JJ397" s="41"/>
      <c r="JK397" s="41"/>
      <c r="JL397" s="41"/>
      <c r="JM397" s="41"/>
      <c r="JN397" s="41"/>
      <c r="JO397" s="41"/>
      <c r="JP397" s="41"/>
      <c r="JQ397" s="41"/>
      <c r="JR397" s="41"/>
      <c r="JS397" s="41"/>
      <c r="JT397" s="41"/>
      <c r="JU397" s="41"/>
    </row>
    <row r="398" spans="20:281" x14ac:dyDescent="0.25">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c r="AY398" s="41"/>
      <c r="AZ398" s="41"/>
      <c r="BA398" s="41"/>
      <c r="BB398" s="41"/>
      <c r="BC398" s="41"/>
      <c r="BD398" s="41"/>
      <c r="BE398" s="41"/>
      <c r="BF398" s="41"/>
      <c r="BG398" s="41"/>
      <c r="BH398" s="41"/>
      <c r="BI398" s="41"/>
      <c r="BJ398" s="41"/>
      <c r="BK398" s="41"/>
      <c r="BL398" s="41"/>
      <c r="BM398" s="41"/>
      <c r="BN398" s="41"/>
      <c r="BO398" s="41"/>
      <c r="BP398" s="41"/>
      <c r="BQ398" s="41"/>
      <c r="BR398" s="41"/>
      <c r="BS398" s="41"/>
      <c r="BT398" s="41"/>
      <c r="BU398" s="41"/>
      <c r="BV398" s="41"/>
      <c r="BW398" s="41"/>
      <c r="BX398" s="41"/>
      <c r="BY398" s="41"/>
      <c r="BZ398" s="41"/>
      <c r="CA398" s="41"/>
      <c r="CB398" s="41"/>
      <c r="CC398" s="41"/>
      <c r="CD398" s="41"/>
      <c r="CE398" s="41"/>
      <c r="CF398" s="41"/>
      <c r="CG398" s="41"/>
      <c r="CH398" s="41"/>
      <c r="CI398" s="41"/>
      <c r="CJ398" s="41"/>
      <c r="CK398" s="41"/>
      <c r="CL398" s="41"/>
      <c r="CM398" s="41"/>
      <c r="CN398" s="41"/>
      <c r="CO398" s="41"/>
      <c r="CP398" s="41"/>
      <c r="CQ398" s="41"/>
      <c r="CR398" s="41"/>
      <c r="CS398" s="41"/>
      <c r="CT398" s="41"/>
      <c r="CU398" s="41"/>
      <c r="CV398" s="41"/>
      <c r="CW398" s="41"/>
      <c r="CX398" s="41"/>
      <c r="CY398" s="41"/>
      <c r="CZ398" s="41"/>
      <c r="DA398" s="41"/>
      <c r="DB398" s="41"/>
      <c r="DC398" s="41"/>
      <c r="DD398" s="41"/>
      <c r="DE398" s="41"/>
      <c r="DF398" s="41"/>
      <c r="DG398" s="41"/>
      <c r="DH398" s="41"/>
      <c r="DI398" s="41"/>
      <c r="DJ398" s="41"/>
      <c r="DK398" s="41"/>
      <c r="DL398" s="41"/>
      <c r="DM398" s="41"/>
      <c r="DN398" s="41"/>
      <c r="DO398" s="41"/>
      <c r="DP398" s="41"/>
      <c r="DQ398" s="41"/>
      <c r="DR398" s="41"/>
      <c r="DS398" s="41"/>
      <c r="DT398" s="41"/>
      <c r="DU398" s="41"/>
      <c r="DV398" s="41"/>
      <c r="DW398" s="41"/>
      <c r="DX398" s="41"/>
      <c r="DY398" s="41"/>
      <c r="DZ398" s="41"/>
      <c r="EA398" s="41"/>
      <c r="EB398" s="41"/>
      <c r="EC398" s="41"/>
      <c r="ED398" s="41"/>
      <c r="EE398" s="41"/>
      <c r="EF398" s="41"/>
      <c r="EG398" s="41"/>
      <c r="EH398" s="41"/>
      <c r="EI398" s="41"/>
      <c r="EJ398" s="41"/>
      <c r="EK398" s="41"/>
      <c r="EL398" s="41"/>
      <c r="EM398" s="41"/>
      <c r="EN398" s="41"/>
      <c r="EO398" s="41"/>
      <c r="EP398" s="41"/>
      <c r="EQ398" s="41"/>
      <c r="ER398" s="41"/>
      <c r="ES398" s="41"/>
      <c r="ET398" s="41"/>
      <c r="EU398" s="41"/>
      <c r="EV398" s="41"/>
      <c r="EW398" s="41"/>
      <c r="EX398" s="41"/>
      <c r="EY398" s="41"/>
      <c r="EZ398" s="41"/>
      <c r="FA398" s="41"/>
      <c r="FB398" s="41"/>
      <c r="FC398" s="41"/>
      <c r="FD398" s="41"/>
      <c r="FE398" s="41"/>
      <c r="FF398" s="41"/>
      <c r="FG398" s="41"/>
      <c r="FH398" s="41"/>
      <c r="FI398" s="41"/>
      <c r="FJ398" s="41"/>
      <c r="FK398" s="41"/>
      <c r="FL398" s="41"/>
      <c r="FM398" s="41"/>
      <c r="FN398" s="41"/>
      <c r="FO398" s="41"/>
      <c r="FP398" s="41"/>
      <c r="FQ398" s="41"/>
      <c r="FR398" s="41"/>
      <c r="FS398" s="41"/>
      <c r="FT398" s="41"/>
      <c r="FU398" s="41"/>
      <c r="FV398" s="41"/>
      <c r="FW398" s="41"/>
      <c r="FX398" s="41"/>
      <c r="FY398" s="41"/>
      <c r="FZ398" s="41"/>
      <c r="GA398" s="41"/>
      <c r="GB398" s="41"/>
      <c r="GC398" s="41"/>
      <c r="GD398" s="41"/>
      <c r="GE398" s="41"/>
      <c r="GF398" s="41"/>
      <c r="GG398" s="41"/>
      <c r="GH398" s="41"/>
      <c r="GI398" s="41"/>
      <c r="GJ398" s="41"/>
      <c r="GK398" s="41"/>
      <c r="GL398" s="41"/>
      <c r="GM398" s="41"/>
      <c r="GN398" s="41"/>
      <c r="GO398" s="41"/>
      <c r="GP398" s="41"/>
      <c r="GQ398" s="41"/>
      <c r="GR398" s="41"/>
      <c r="GS398" s="41"/>
      <c r="GT398" s="41"/>
      <c r="GU398" s="41"/>
      <c r="GV398" s="41"/>
      <c r="GW398" s="41"/>
      <c r="GX398" s="41"/>
      <c r="GY398" s="41"/>
      <c r="GZ398" s="41"/>
      <c r="HA398" s="41"/>
      <c r="HB398" s="41"/>
      <c r="HC398" s="41"/>
      <c r="HD398" s="41"/>
      <c r="HE398" s="41"/>
      <c r="HF398" s="41"/>
      <c r="HG398" s="41"/>
      <c r="HH398" s="41"/>
      <c r="HI398" s="41"/>
      <c r="HJ398" s="41"/>
      <c r="HK398" s="41"/>
      <c r="HL398" s="41"/>
      <c r="HM398" s="41"/>
      <c r="HN398" s="41"/>
      <c r="HO398" s="41"/>
      <c r="HP398" s="41"/>
      <c r="HQ398" s="41"/>
      <c r="HR398" s="41"/>
      <c r="HS398" s="41"/>
      <c r="HT398" s="41"/>
      <c r="HU398" s="41"/>
      <c r="HV398" s="41"/>
      <c r="HW398" s="41"/>
      <c r="HX398" s="41"/>
      <c r="HY398" s="41"/>
      <c r="HZ398" s="41"/>
      <c r="IA398" s="41"/>
      <c r="IB398" s="41"/>
      <c r="IC398" s="41"/>
      <c r="ID398" s="41"/>
      <c r="IE398" s="41"/>
      <c r="IF398" s="41"/>
      <c r="IG398" s="41"/>
      <c r="IH398" s="41"/>
      <c r="II398" s="41"/>
      <c r="IJ398" s="41"/>
      <c r="IK398" s="41"/>
      <c r="IL398" s="41"/>
      <c r="IM398" s="41"/>
      <c r="IN398" s="41"/>
      <c r="IO398" s="41"/>
      <c r="IP398" s="41"/>
      <c r="IQ398" s="41"/>
      <c r="IR398" s="41"/>
      <c r="IS398" s="41"/>
      <c r="IT398" s="41"/>
      <c r="IU398" s="41"/>
      <c r="IV398" s="41"/>
      <c r="IW398" s="41"/>
      <c r="IX398" s="41"/>
      <c r="IY398" s="41"/>
      <c r="IZ398" s="41"/>
      <c r="JA398" s="41"/>
      <c r="JB398" s="41"/>
      <c r="JC398" s="41"/>
      <c r="JD398" s="41"/>
      <c r="JE398" s="41"/>
      <c r="JF398" s="41"/>
      <c r="JG398" s="41"/>
      <c r="JH398" s="41"/>
      <c r="JI398" s="41"/>
      <c r="JJ398" s="41"/>
      <c r="JK398" s="41"/>
      <c r="JL398" s="41"/>
      <c r="JM398" s="41"/>
      <c r="JN398" s="41"/>
      <c r="JO398" s="41"/>
      <c r="JP398" s="41"/>
      <c r="JQ398" s="41"/>
      <c r="JR398" s="41"/>
      <c r="JS398" s="41"/>
      <c r="JT398" s="41"/>
      <c r="JU398" s="41"/>
    </row>
    <row r="399" spans="20:281" x14ac:dyDescent="0.25">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c r="AY399" s="41"/>
      <c r="AZ399" s="41"/>
      <c r="BA399" s="41"/>
      <c r="BB399" s="41"/>
      <c r="BC399" s="41"/>
      <c r="BD399" s="41"/>
      <c r="BE399" s="41"/>
      <c r="BF399" s="41"/>
      <c r="BG399" s="41"/>
      <c r="BH399" s="41"/>
      <c r="BI399" s="41"/>
      <c r="BJ399" s="41"/>
      <c r="BK399" s="41"/>
      <c r="BL399" s="41"/>
      <c r="BM399" s="41"/>
      <c r="BN399" s="41"/>
      <c r="BO399" s="41"/>
      <c r="BP399" s="41"/>
      <c r="BQ399" s="41"/>
      <c r="BR399" s="41"/>
      <c r="BS399" s="41"/>
      <c r="BT399" s="41"/>
      <c r="BU399" s="41"/>
      <c r="BV399" s="41"/>
      <c r="BW399" s="41"/>
      <c r="BX399" s="41"/>
      <c r="BY399" s="41"/>
      <c r="BZ399" s="41"/>
      <c r="CA399" s="41"/>
      <c r="CB399" s="41"/>
      <c r="CC399" s="41"/>
      <c r="CD399" s="41"/>
      <c r="CE399" s="41"/>
      <c r="CF399" s="41"/>
      <c r="CG399" s="41"/>
      <c r="CH399" s="41"/>
      <c r="CI399" s="41"/>
      <c r="CJ399" s="41"/>
      <c r="CK399" s="41"/>
      <c r="CL399" s="41"/>
      <c r="CM399" s="41"/>
      <c r="CN399" s="41"/>
      <c r="CO399" s="41"/>
      <c r="CP399" s="41"/>
      <c r="CQ399" s="41"/>
      <c r="CR399" s="41"/>
      <c r="CS399" s="41"/>
      <c r="CT399" s="41"/>
      <c r="CU399" s="41"/>
      <c r="CV399" s="41"/>
      <c r="CW399" s="41"/>
      <c r="CX399" s="41"/>
      <c r="CY399" s="41"/>
      <c r="CZ399" s="41"/>
      <c r="DA399" s="41"/>
      <c r="DB399" s="41"/>
      <c r="DC399" s="41"/>
      <c r="DD399" s="41"/>
      <c r="DE399" s="41"/>
      <c r="DF399" s="41"/>
      <c r="DG399" s="41"/>
      <c r="DH399" s="41"/>
      <c r="DI399" s="41"/>
      <c r="DJ399" s="41"/>
      <c r="DK399" s="41"/>
      <c r="DL399" s="41"/>
      <c r="DM399" s="41"/>
      <c r="DN399" s="41"/>
      <c r="DO399" s="41"/>
      <c r="DP399" s="41"/>
      <c r="DQ399" s="41"/>
      <c r="DR399" s="41"/>
      <c r="DS399" s="41"/>
      <c r="DT399" s="41"/>
      <c r="DU399" s="41"/>
      <c r="DV399" s="41"/>
      <c r="DW399" s="41"/>
      <c r="DX399" s="41"/>
      <c r="DY399" s="41"/>
      <c r="DZ399" s="41"/>
      <c r="EA399" s="41"/>
      <c r="EB399" s="41"/>
      <c r="EC399" s="41"/>
      <c r="ED399" s="41"/>
      <c r="EE399" s="41"/>
      <c r="EF399" s="41"/>
      <c r="EG399" s="41"/>
      <c r="EH399" s="41"/>
      <c r="EI399" s="41"/>
      <c r="EJ399" s="41"/>
      <c r="EK399" s="41"/>
      <c r="EL399" s="41"/>
      <c r="EM399" s="41"/>
      <c r="EN399" s="41"/>
      <c r="EO399" s="41"/>
      <c r="EP399" s="41"/>
      <c r="EQ399" s="41"/>
      <c r="ER399" s="41"/>
      <c r="ES399" s="41"/>
      <c r="ET399" s="41"/>
      <c r="EU399" s="41"/>
      <c r="EV399" s="41"/>
      <c r="EW399" s="41"/>
      <c r="EX399" s="41"/>
      <c r="EY399" s="41"/>
      <c r="EZ399" s="41"/>
      <c r="FA399" s="41"/>
      <c r="FB399" s="41"/>
      <c r="FC399" s="41"/>
      <c r="FD399" s="41"/>
      <c r="FE399" s="41"/>
      <c r="FF399" s="41"/>
      <c r="FG399" s="41"/>
      <c r="FH399" s="41"/>
      <c r="FI399" s="41"/>
      <c r="FJ399" s="41"/>
      <c r="FK399" s="41"/>
      <c r="FL399" s="41"/>
      <c r="FM399" s="41"/>
      <c r="FN399" s="41"/>
      <c r="FO399" s="41"/>
      <c r="FP399" s="41"/>
      <c r="FQ399" s="41"/>
      <c r="FR399" s="41"/>
      <c r="FS399" s="41"/>
      <c r="FT399" s="41"/>
      <c r="FU399" s="41"/>
      <c r="FV399" s="41"/>
      <c r="FW399" s="41"/>
      <c r="FX399" s="41"/>
      <c r="FY399" s="41"/>
      <c r="FZ399" s="41"/>
      <c r="GA399" s="41"/>
      <c r="GB399" s="41"/>
      <c r="GC399" s="41"/>
      <c r="GD399" s="41"/>
      <c r="GE399" s="41"/>
      <c r="GF399" s="41"/>
      <c r="GG399" s="41"/>
      <c r="GH399" s="41"/>
      <c r="GI399" s="41"/>
      <c r="GJ399" s="41"/>
      <c r="GK399" s="41"/>
      <c r="GL399" s="41"/>
      <c r="GM399" s="41"/>
      <c r="GN399" s="41"/>
      <c r="GO399" s="41"/>
      <c r="GP399" s="41"/>
      <c r="GQ399" s="41"/>
      <c r="GR399" s="41"/>
      <c r="GS399" s="41"/>
      <c r="GT399" s="41"/>
      <c r="GU399" s="41"/>
      <c r="GV399" s="41"/>
      <c r="GW399" s="41"/>
      <c r="GX399" s="41"/>
      <c r="GY399" s="41"/>
      <c r="GZ399" s="41"/>
      <c r="HA399" s="41"/>
      <c r="HB399" s="41"/>
      <c r="HC399" s="41"/>
      <c r="HD399" s="41"/>
      <c r="HE399" s="41"/>
      <c r="HF399" s="41"/>
      <c r="HG399" s="41"/>
      <c r="HH399" s="41"/>
      <c r="HI399" s="41"/>
      <c r="HJ399" s="41"/>
      <c r="HK399" s="41"/>
      <c r="HL399" s="41"/>
      <c r="HM399" s="41"/>
      <c r="HN399" s="41"/>
      <c r="HO399" s="41"/>
      <c r="HP399" s="41"/>
      <c r="HQ399" s="41"/>
      <c r="HR399" s="41"/>
      <c r="HS399" s="41"/>
      <c r="HT399" s="41"/>
      <c r="HU399" s="41"/>
      <c r="HV399" s="41"/>
      <c r="HW399" s="41"/>
      <c r="HX399" s="41"/>
      <c r="HY399" s="41"/>
      <c r="HZ399" s="41"/>
      <c r="IA399" s="41"/>
      <c r="IB399" s="41"/>
      <c r="IC399" s="41"/>
      <c r="ID399" s="41"/>
      <c r="IE399" s="41"/>
      <c r="IF399" s="41"/>
      <c r="IG399" s="41"/>
      <c r="IH399" s="41"/>
      <c r="II399" s="41"/>
      <c r="IJ399" s="41"/>
      <c r="IK399" s="41"/>
      <c r="IL399" s="41"/>
      <c r="IM399" s="41"/>
      <c r="IN399" s="41"/>
      <c r="IO399" s="41"/>
      <c r="IP399" s="41"/>
      <c r="IQ399" s="41"/>
      <c r="IR399" s="41"/>
      <c r="IS399" s="41"/>
      <c r="IT399" s="41"/>
      <c r="IU399" s="41"/>
      <c r="IV399" s="41"/>
      <c r="IW399" s="41"/>
      <c r="IX399" s="41"/>
      <c r="IY399" s="41"/>
      <c r="IZ399" s="41"/>
      <c r="JA399" s="41"/>
      <c r="JB399" s="41"/>
      <c r="JC399" s="41"/>
      <c r="JD399" s="41"/>
      <c r="JE399" s="41"/>
      <c r="JF399" s="41"/>
      <c r="JG399" s="41"/>
      <c r="JH399" s="41"/>
      <c r="JI399" s="41"/>
      <c r="JJ399" s="41"/>
      <c r="JK399" s="41"/>
      <c r="JL399" s="41"/>
      <c r="JM399" s="41"/>
      <c r="JN399" s="41"/>
      <c r="JO399" s="41"/>
      <c r="JP399" s="41"/>
      <c r="JQ399" s="41"/>
      <c r="JR399" s="41"/>
      <c r="JS399" s="41"/>
      <c r="JT399" s="41"/>
      <c r="JU399" s="41"/>
    </row>
    <row r="400" spans="20:281" x14ac:dyDescent="0.25">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c r="AY400" s="41"/>
      <c r="AZ400" s="41"/>
      <c r="BA400" s="41"/>
      <c r="BB400" s="41"/>
      <c r="BC400" s="41"/>
      <c r="BD400" s="41"/>
      <c r="BE400" s="41"/>
      <c r="BF400" s="41"/>
      <c r="BG400" s="41"/>
      <c r="BH400" s="41"/>
      <c r="BI400" s="41"/>
      <c r="BJ400" s="41"/>
      <c r="BK400" s="41"/>
      <c r="BL400" s="41"/>
      <c r="BM400" s="41"/>
      <c r="BN400" s="41"/>
      <c r="BO400" s="41"/>
      <c r="BP400" s="41"/>
      <c r="BQ400" s="41"/>
      <c r="BR400" s="41"/>
      <c r="BS400" s="41"/>
      <c r="BT400" s="41"/>
      <c r="BU400" s="41"/>
      <c r="BV400" s="41"/>
      <c r="BW400" s="41"/>
      <c r="BX400" s="41"/>
      <c r="BY400" s="41"/>
      <c r="BZ400" s="41"/>
      <c r="CA400" s="41"/>
      <c r="CB400" s="41"/>
      <c r="CC400" s="41"/>
      <c r="CD400" s="41"/>
      <c r="CE400" s="41"/>
      <c r="CF400" s="41"/>
      <c r="CG400" s="41"/>
      <c r="CH400" s="41"/>
      <c r="CI400" s="41"/>
      <c r="CJ400" s="41"/>
      <c r="CK400" s="41"/>
      <c r="CL400" s="41"/>
      <c r="CM400" s="41"/>
      <c r="CN400" s="41"/>
      <c r="CO400" s="41"/>
      <c r="CP400" s="41"/>
      <c r="CQ400" s="41"/>
      <c r="CR400" s="41"/>
      <c r="CS400" s="41"/>
      <c r="CT400" s="41"/>
      <c r="CU400" s="41"/>
      <c r="CV400" s="41"/>
      <c r="CW400" s="41"/>
      <c r="CX400" s="41"/>
      <c r="CY400" s="41"/>
      <c r="CZ400" s="41"/>
      <c r="DA400" s="41"/>
      <c r="DB400" s="41"/>
      <c r="DC400" s="41"/>
      <c r="DD400" s="41"/>
      <c r="DE400" s="41"/>
      <c r="DF400" s="41"/>
      <c r="DG400" s="41"/>
      <c r="DH400" s="41"/>
      <c r="DI400" s="41"/>
      <c r="DJ400" s="41"/>
      <c r="DK400" s="41"/>
      <c r="DL400" s="41"/>
      <c r="DM400" s="41"/>
      <c r="DN400" s="41"/>
      <c r="DO400" s="41"/>
      <c r="DP400" s="41"/>
      <c r="DQ400" s="41"/>
      <c r="DR400" s="41"/>
      <c r="DS400" s="41"/>
      <c r="DT400" s="41"/>
      <c r="DU400" s="41"/>
      <c r="DV400" s="41"/>
      <c r="DW400" s="41"/>
      <c r="DX400" s="41"/>
      <c r="DY400" s="41"/>
      <c r="DZ400" s="41"/>
      <c r="EA400" s="41"/>
      <c r="EB400" s="41"/>
      <c r="EC400" s="41"/>
      <c r="ED400" s="41"/>
      <c r="EE400" s="41"/>
      <c r="EF400" s="41"/>
      <c r="EG400" s="41"/>
      <c r="EH400" s="41"/>
      <c r="EI400" s="41"/>
      <c r="EJ400" s="41"/>
      <c r="EK400" s="41"/>
      <c r="EL400" s="41"/>
      <c r="EM400" s="41"/>
      <c r="EN400" s="41"/>
      <c r="EO400" s="41"/>
      <c r="EP400" s="41"/>
      <c r="EQ400" s="41"/>
      <c r="ER400" s="41"/>
      <c r="ES400" s="41"/>
      <c r="ET400" s="41"/>
      <c r="EU400" s="41"/>
      <c r="EV400" s="41"/>
      <c r="EW400" s="41"/>
      <c r="EX400" s="41"/>
      <c r="EY400" s="41"/>
      <c r="EZ400" s="41"/>
      <c r="FA400" s="41"/>
      <c r="FB400" s="41"/>
      <c r="FC400" s="41"/>
      <c r="FD400" s="41"/>
      <c r="FE400" s="41"/>
      <c r="FF400" s="41"/>
      <c r="FG400" s="41"/>
      <c r="FH400" s="41"/>
      <c r="FI400" s="41"/>
      <c r="FJ400" s="41"/>
      <c r="FK400" s="41"/>
      <c r="FL400" s="41"/>
      <c r="FM400" s="41"/>
      <c r="FN400" s="41"/>
      <c r="FO400" s="41"/>
      <c r="FP400" s="41"/>
      <c r="FQ400" s="41"/>
      <c r="FR400" s="41"/>
      <c r="FS400" s="41"/>
      <c r="FT400" s="41"/>
      <c r="FU400" s="41"/>
      <c r="FV400" s="41"/>
      <c r="FW400" s="41"/>
      <c r="FX400" s="41"/>
      <c r="FY400" s="41"/>
      <c r="FZ400" s="41"/>
      <c r="GA400" s="41"/>
      <c r="GB400" s="41"/>
      <c r="GC400" s="41"/>
      <c r="GD400" s="41"/>
      <c r="GE400" s="41"/>
      <c r="GF400" s="41"/>
      <c r="GG400" s="41"/>
      <c r="GH400" s="41"/>
      <c r="GI400" s="41"/>
      <c r="GJ400" s="41"/>
      <c r="GK400" s="41"/>
      <c r="GL400" s="41"/>
      <c r="GM400" s="41"/>
      <c r="GN400" s="41"/>
      <c r="GO400" s="41"/>
      <c r="GP400" s="41"/>
      <c r="GQ400" s="41"/>
      <c r="GR400" s="41"/>
      <c r="GS400" s="41"/>
      <c r="GT400" s="41"/>
      <c r="GU400" s="41"/>
      <c r="GV400" s="41"/>
      <c r="GW400" s="41"/>
      <c r="GX400" s="41"/>
      <c r="GY400" s="41"/>
      <c r="GZ400" s="41"/>
      <c r="HA400" s="41"/>
      <c r="HB400" s="41"/>
      <c r="HC400" s="41"/>
      <c r="HD400" s="41"/>
      <c r="HE400" s="41"/>
      <c r="HF400" s="41"/>
      <c r="HG400" s="41"/>
      <c r="HH400" s="41"/>
      <c r="HI400" s="41"/>
      <c r="HJ400" s="41"/>
      <c r="HK400" s="41"/>
      <c r="HL400" s="41"/>
      <c r="HM400" s="41"/>
      <c r="HN400" s="41"/>
      <c r="HO400" s="41"/>
      <c r="HP400" s="41"/>
      <c r="HQ400" s="41"/>
      <c r="HR400" s="41"/>
      <c r="HS400" s="41"/>
      <c r="HT400" s="41"/>
      <c r="HU400" s="41"/>
      <c r="HV400" s="41"/>
      <c r="HW400" s="41"/>
      <c r="HX400" s="41"/>
      <c r="HY400" s="41"/>
      <c r="HZ400" s="41"/>
      <c r="IA400" s="41"/>
      <c r="IB400" s="41"/>
      <c r="IC400" s="41"/>
      <c r="ID400" s="41"/>
      <c r="IE400" s="41"/>
      <c r="IF400" s="41"/>
      <c r="IG400" s="41"/>
      <c r="IH400" s="41"/>
      <c r="II400" s="41"/>
      <c r="IJ400" s="41"/>
      <c r="IK400" s="41"/>
      <c r="IL400" s="41"/>
      <c r="IM400" s="41"/>
      <c r="IN400" s="41"/>
      <c r="IO400" s="41"/>
      <c r="IP400" s="41"/>
      <c r="IQ400" s="41"/>
      <c r="IR400" s="41"/>
      <c r="IS400" s="41"/>
      <c r="IT400" s="41"/>
      <c r="IU400" s="41"/>
      <c r="IV400" s="41"/>
      <c r="IW400" s="41"/>
      <c r="IX400" s="41"/>
      <c r="IY400" s="41"/>
      <c r="IZ400" s="41"/>
      <c r="JA400" s="41"/>
      <c r="JB400" s="41"/>
      <c r="JC400" s="41"/>
      <c r="JD400" s="41"/>
      <c r="JE400" s="41"/>
      <c r="JF400" s="41"/>
      <c r="JG400" s="41"/>
      <c r="JH400" s="41"/>
      <c r="JI400" s="41"/>
      <c r="JJ400" s="41"/>
      <c r="JK400" s="41"/>
      <c r="JL400" s="41"/>
      <c r="JM400" s="41"/>
      <c r="JN400" s="41"/>
      <c r="JO400" s="41"/>
      <c r="JP400" s="41"/>
      <c r="JQ400" s="41"/>
      <c r="JR400" s="41"/>
      <c r="JS400" s="41"/>
      <c r="JT400" s="41"/>
      <c r="JU400" s="41"/>
    </row>
    <row r="401" spans="20:281" x14ac:dyDescent="0.25">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c r="AY401" s="41"/>
      <c r="AZ401" s="41"/>
      <c r="BA401" s="41"/>
      <c r="BB401" s="41"/>
      <c r="BC401" s="41"/>
      <c r="BD401" s="41"/>
      <c r="BE401" s="41"/>
      <c r="BF401" s="41"/>
      <c r="BG401" s="41"/>
      <c r="BH401" s="41"/>
      <c r="BI401" s="41"/>
      <c r="BJ401" s="41"/>
      <c r="BK401" s="41"/>
      <c r="BL401" s="41"/>
      <c r="BM401" s="41"/>
      <c r="BN401" s="41"/>
      <c r="BO401" s="41"/>
      <c r="BP401" s="41"/>
      <c r="BQ401" s="41"/>
      <c r="BR401" s="41"/>
      <c r="BS401" s="41"/>
      <c r="BT401" s="41"/>
      <c r="BU401" s="41"/>
      <c r="BV401" s="41"/>
      <c r="BW401" s="41"/>
      <c r="BX401" s="41"/>
      <c r="BY401" s="41"/>
      <c r="BZ401" s="41"/>
      <c r="CA401" s="41"/>
      <c r="CB401" s="41"/>
      <c r="CC401" s="41"/>
      <c r="CD401" s="41"/>
      <c r="CE401" s="41"/>
      <c r="CF401" s="41"/>
      <c r="CG401" s="41"/>
      <c r="CH401" s="41"/>
      <c r="CI401" s="41"/>
      <c r="CJ401" s="41"/>
      <c r="CK401" s="41"/>
      <c r="CL401" s="41"/>
      <c r="CM401" s="41"/>
      <c r="CN401" s="41"/>
      <c r="CO401" s="41"/>
      <c r="CP401" s="41"/>
      <c r="CQ401" s="41"/>
      <c r="CR401" s="41"/>
      <c r="CS401" s="41"/>
      <c r="CT401" s="41"/>
      <c r="CU401" s="41"/>
      <c r="CV401" s="41"/>
      <c r="CW401" s="41"/>
      <c r="CX401" s="41"/>
      <c r="CY401" s="41"/>
      <c r="CZ401" s="41"/>
      <c r="DA401" s="41"/>
      <c r="DB401" s="41"/>
      <c r="DC401" s="41"/>
      <c r="DD401" s="41"/>
      <c r="DE401" s="41"/>
      <c r="DF401" s="41"/>
      <c r="DG401" s="41"/>
      <c r="DH401" s="41"/>
      <c r="DI401" s="41"/>
      <c r="DJ401" s="41"/>
      <c r="DK401" s="41"/>
      <c r="DL401" s="41"/>
      <c r="DM401" s="41"/>
      <c r="DN401" s="41"/>
      <c r="DO401" s="41"/>
      <c r="DP401" s="41"/>
      <c r="DQ401" s="41"/>
      <c r="DR401" s="41"/>
      <c r="DS401" s="41"/>
      <c r="DT401" s="41"/>
      <c r="DU401" s="41"/>
      <c r="DV401" s="41"/>
      <c r="DW401" s="41"/>
      <c r="DX401" s="41"/>
      <c r="DY401" s="41"/>
      <c r="DZ401" s="41"/>
      <c r="EA401" s="41"/>
      <c r="EB401" s="41"/>
      <c r="EC401" s="41"/>
      <c r="ED401" s="41"/>
      <c r="EE401" s="41"/>
      <c r="EF401" s="41"/>
      <c r="EG401" s="41"/>
      <c r="EH401" s="41"/>
      <c r="EI401" s="41"/>
      <c r="EJ401" s="41"/>
      <c r="EK401" s="41"/>
      <c r="EL401" s="41"/>
      <c r="EM401" s="41"/>
      <c r="EN401" s="41"/>
      <c r="EO401" s="41"/>
      <c r="EP401" s="41"/>
      <c r="EQ401" s="41"/>
      <c r="ER401" s="41"/>
      <c r="ES401" s="41"/>
      <c r="ET401" s="41"/>
      <c r="EU401" s="41"/>
      <c r="EV401" s="41"/>
      <c r="EW401" s="41"/>
      <c r="EX401" s="41"/>
      <c r="EY401" s="41"/>
      <c r="EZ401" s="41"/>
      <c r="FA401" s="41"/>
      <c r="FB401" s="41"/>
      <c r="FC401" s="41"/>
      <c r="FD401" s="41"/>
      <c r="FE401" s="41"/>
      <c r="FF401" s="41"/>
      <c r="FG401" s="41"/>
      <c r="FH401" s="41"/>
      <c r="FI401" s="41"/>
      <c r="FJ401" s="41"/>
      <c r="FK401" s="41"/>
      <c r="FL401" s="41"/>
      <c r="FM401" s="41"/>
      <c r="FN401" s="41"/>
      <c r="FO401" s="41"/>
      <c r="FP401" s="41"/>
      <c r="FQ401" s="41"/>
      <c r="FR401" s="41"/>
      <c r="FS401" s="41"/>
      <c r="FT401" s="41"/>
      <c r="FU401" s="41"/>
      <c r="FV401" s="41"/>
      <c r="FW401" s="41"/>
      <c r="FX401" s="41"/>
      <c r="FY401" s="41"/>
      <c r="FZ401" s="41"/>
      <c r="GA401" s="41"/>
      <c r="GB401" s="41"/>
      <c r="GC401" s="41"/>
      <c r="GD401" s="41"/>
      <c r="GE401" s="41"/>
      <c r="GF401" s="41"/>
      <c r="GG401" s="41"/>
      <c r="GH401" s="41"/>
      <c r="GI401" s="41"/>
      <c r="GJ401" s="41"/>
      <c r="GK401" s="41"/>
      <c r="GL401" s="41"/>
      <c r="GM401" s="41"/>
      <c r="GN401" s="41"/>
      <c r="GO401" s="41"/>
      <c r="GP401" s="41"/>
      <c r="GQ401" s="41"/>
      <c r="GR401" s="41"/>
      <c r="GS401" s="41"/>
      <c r="GT401" s="41"/>
      <c r="GU401" s="41"/>
      <c r="GV401" s="41"/>
      <c r="GW401" s="41"/>
      <c r="GX401" s="41"/>
      <c r="GY401" s="41"/>
      <c r="GZ401" s="41"/>
      <c r="HA401" s="41"/>
      <c r="HB401" s="41"/>
      <c r="HC401" s="41"/>
      <c r="HD401" s="41"/>
      <c r="HE401" s="41"/>
      <c r="HF401" s="41"/>
      <c r="HG401" s="41"/>
      <c r="HH401" s="41"/>
      <c r="HI401" s="41"/>
      <c r="HJ401" s="41"/>
      <c r="HK401" s="41"/>
      <c r="HL401" s="41"/>
      <c r="HM401" s="41"/>
      <c r="HN401" s="41"/>
      <c r="HO401" s="41"/>
      <c r="HP401" s="41"/>
      <c r="HQ401" s="41"/>
      <c r="HR401" s="41"/>
      <c r="HS401" s="41"/>
      <c r="HT401" s="41"/>
      <c r="HU401" s="41"/>
      <c r="HV401" s="41"/>
      <c r="HW401" s="41"/>
      <c r="HX401" s="41"/>
      <c r="HY401" s="41"/>
      <c r="HZ401" s="41"/>
      <c r="IA401" s="41"/>
      <c r="IB401" s="41"/>
      <c r="IC401" s="41"/>
      <c r="ID401" s="41"/>
      <c r="IE401" s="41"/>
      <c r="IF401" s="41"/>
      <c r="IG401" s="41"/>
      <c r="IH401" s="41"/>
      <c r="II401" s="41"/>
      <c r="IJ401" s="41"/>
      <c r="IK401" s="41"/>
      <c r="IL401" s="41"/>
      <c r="IM401" s="41"/>
      <c r="IN401" s="41"/>
      <c r="IO401" s="41"/>
      <c r="IP401" s="41"/>
      <c r="IQ401" s="41"/>
      <c r="IR401" s="41"/>
      <c r="IS401" s="41"/>
      <c r="IT401" s="41"/>
      <c r="IU401" s="41"/>
      <c r="IV401" s="41"/>
      <c r="IW401" s="41"/>
      <c r="IX401" s="41"/>
      <c r="IY401" s="41"/>
      <c r="IZ401" s="41"/>
      <c r="JA401" s="41"/>
      <c r="JB401" s="41"/>
      <c r="JC401" s="41"/>
      <c r="JD401" s="41"/>
      <c r="JE401" s="41"/>
      <c r="JF401" s="41"/>
      <c r="JG401" s="41"/>
      <c r="JH401" s="41"/>
      <c r="JI401" s="41"/>
      <c r="JJ401" s="41"/>
      <c r="JK401" s="41"/>
      <c r="JL401" s="41"/>
      <c r="JM401" s="41"/>
      <c r="JN401" s="41"/>
      <c r="JO401" s="41"/>
      <c r="JP401" s="41"/>
      <c r="JQ401" s="41"/>
      <c r="JR401" s="41"/>
      <c r="JS401" s="41"/>
      <c r="JT401" s="41"/>
      <c r="JU401" s="41"/>
    </row>
    <row r="402" spans="20:281" x14ac:dyDescent="0.25">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c r="AX402" s="41"/>
      <c r="AY402" s="41"/>
      <c r="AZ402" s="41"/>
      <c r="BA402" s="41"/>
      <c r="BB402" s="41"/>
      <c r="BC402" s="41"/>
      <c r="BD402" s="41"/>
      <c r="BE402" s="41"/>
      <c r="BF402" s="41"/>
      <c r="BG402" s="41"/>
      <c r="BH402" s="41"/>
      <c r="BI402" s="41"/>
      <c r="BJ402" s="41"/>
      <c r="BK402" s="41"/>
      <c r="BL402" s="41"/>
      <c r="BM402" s="41"/>
      <c r="BN402" s="41"/>
      <c r="BO402" s="41"/>
      <c r="BP402" s="41"/>
      <c r="BQ402" s="41"/>
      <c r="BR402" s="41"/>
      <c r="BS402" s="41"/>
      <c r="BT402" s="41"/>
      <c r="BU402" s="41"/>
      <c r="BV402" s="41"/>
      <c r="BW402" s="41"/>
      <c r="BX402" s="41"/>
      <c r="BY402" s="41"/>
      <c r="BZ402" s="41"/>
      <c r="CA402" s="41"/>
      <c r="CB402" s="41"/>
      <c r="CC402" s="41"/>
      <c r="CD402" s="41"/>
      <c r="CE402" s="41"/>
      <c r="CF402" s="41"/>
      <c r="CG402" s="41"/>
      <c r="CH402" s="41"/>
      <c r="CI402" s="41"/>
      <c r="CJ402" s="41"/>
      <c r="CK402" s="41"/>
      <c r="CL402" s="41"/>
      <c r="CM402" s="41"/>
      <c r="CN402" s="41"/>
      <c r="CO402" s="41"/>
      <c r="CP402" s="41"/>
      <c r="CQ402" s="41"/>
      <c r="CR402" s="41"/>
      <c r="CS402" s="41"/>
      <c r="CT402" s="41"/>
      <c r="CU402" s="41"/>
      <c r="CV402" s="41"/>
      <c r="CW402" s="41"/>
      <c r="CX402" s="41"/>
      <c r="CY402" s="41"/>
      <c r="CZ402" s="41"/>
      <c r="DA402" s="41"/>
      <c r="DB402" s="41"/>
      <c r="DC402" s="41"/>
      <c r="DD402" s="41"/>
      <c r="DE402" s="41"/>
      <c r="DF402" s="41"/>
      <c r="DG402" s="41"/>
      <c r="DH402" s="41"/>
      <c r="DI402" s="41"/>
      <c r="DJ402" s="41"/>
      <c r="DK402" s="41"/>
      <c r="DL402" s="41"/>
      <c r="DM402" s="41"/>
      <c r="DN402" s="41"/>
      <c r="DO402" s="41"/>
      <c r="DP402" s="41"/>
      <c r="DQ402" s="41"/>
      <c r="DR402" s="41"/>
      <c r="DS402" s="41"/>
      <c r="DT402" s="41"/>
      <c r="DU402" s="41"/>
      <c r="DV402" s="41"/>
      <c r="DW402" s="41"/>
      <c r="DX402" s="41"/>
      <c r="DY402" s="41"/>
      <c r="DZ402" s="41"/>
      <c r="EA402" s="41"/>
      <c r="EB402" s="41"/>
      <c r="EC402" s="41"/>
      <c r="ED402" s="41"/>
      <c r="EE402" s="41"/>
      <c r="EF402" s="41"/>
      <c r="EG402" s="41"/>
      <c r="EH402" s="41"/>
      <c r="EI402" s="41"/>
      <c r="EJ402" s="41"/>
      <c r="EK402" s="41"/>
      <c r="EL402" s="41"/>
      <c r="EM402" s="41"/>
      <c r="EN402" s="41"/>
      <c r="EO402" s="41"/>
      <c r="EP402" s="41"/>
      <c r="EQ402" s="41"/>
      <c r="ER402" s="41"/>
      <c r="ES402" s="41"/>
      <c r="ET402" s="41"/>
      <c r="EU402" s="41"/>
      <c r="EV402" s="41"/>
      <c r="EW402" s="41"/>
      <c r="EX402" s="41"/>
      <c r="EY402" s="41"/>
      <c r="EZ402" s="41"/>
      <c r="FA402" s="41"/>
      <c r="FB402" s="41"/>
      <c r="FC402" s="41"/>
      <c r="FD402" s="41"/>
      <c r="FE402" s="41"/>
      <c r="FF402" s="41"/>
      <c r="FG402" s="41"/>
      <c r="FH402" s="41"/>
      <c r="FI402" s="41"/>
      <c r="FJ402" s="41"/>
      <c r="FK402" s="41"/>
      <c r="FL402" s="41"/>
      <c r="FM402" s="41"/>
      <c r="FN402" s="41"/>
      <c r="FO402" s="41"/>
      <c r="FP402" s="41"/>
      <c r="FQ402" s="41"/>
      <c r="FR402" s="41"/>
      <c r="FS402" s="41"/>
      <c r="FT402" s="41"/>
      <c r="FU402" s="41"/>
      <c r="FV402" s="41"/>
      <c r="FW402" s="41"/>
      <c r="FX402" s="41"/>
      <c r="FY402" s="41"/>
      <c r="FZ402" s="41"/>
      <c r="GA402" s="41"/>
      <c r="GB402" s="41"/>
      <c r="GC402" s="41"/>
      <c r="GD402" s="41"/>
      <c r="GE402" s="41"/>
      <c r="GF402" s="41"/>
      <c r="GG402" s="41"/>
      <c r="GH402" s="41"/>
      <c r="GI402" s="41"/>
      <c r="GJ402" s="41"/>
      <c r="GK402" s="41"/>
      <c r="GL402" s="41"/>
      <c r="GM402" s="41"/>
      <c r="GN402" s="41"/>
      <c r="GO402" s="41"/>
      <c r="GP402" s="41"/>
      <c r="GQ402" s="41"/>
      <c r="GR402" s="41"/>
      <c r="GS402" s="41"/>
      <c r="GT402" s="41"/>
      <c r="GU402" s="41"/>
      <c r="GV402" s="41"/>
      <c r="GW402" s="41"/>
      <c r="GX402" s="41"/>
      <c r="GY402" s="41"/>
      <c r="GZ402" s="41"/>
      <c r="HA402" s="41"/>
      <c r="HB402" s="41"/>
      <c r="HC402" s="41"/>
      <c r="HD402" s="41"/>
      <c r="HE402" s="41"/>
      <c r="HF402" s="41"/>
      <c r="HG402" s="41"/>
      <c r="HH402" s="41"/>
      <c r="HI402" s="41"/>
      <c r="HJ402" s="41"/>
      <c r="HK402" s="41"/>
      <c r="HL402" s="41"/>
      <c r="HM402" s="41"/>
      <c r="HN402" s="41"/>
      <c r="HO402" s="41"/>
      <c r="HP402" s="41"/>
      <c r="HQ402" s="41"/>
      <c r="HR402" s="41"/>
      <c r="HS402" s="41"/>
      <c r="HT402" s="41"/>
      <c r="HU402" s="41"/>
      <c r="HV402" s="41"/>
      <c r="HW402" s="41"/>
      <c r="HX402" s="41"/>
      <c r="HY402" s="41"/>
      <c r="HZ402" s="41"/>
      <c r="IA402" s="41"/>
      <c r="IB402" s="41"/>
      <c r="IC402" s="41"/>
      <c r="ID402" s="41"/>
      <c r="IE402" s="41"/>
      <c r="IF402" s="41"/>
      <c r="IG402" s="41"/>
      <c r="IH402" s="41"/>
      <c r="II402" s="41"/>
      <c r="IJ402" s="41"/>
      <c r="IK402" s="41"/>
      <c r="IL402" s="41"/>
      <c r="IM402" s="41"/>
      <c r="IN402" s="41"/>
      <c r="IO402" s="41"/>
      <c r="IP402" s="41"/>
      <c r="IQ402" s="41"/>
      <c r="IR402" s="41"/>
      <c r="IS402" s="41"/>
      <c r="IT402" s="41"/>
      <c r="IU402" s="41"/>
      <c r="IV402" s="41"/>
      <c r="IW402" s="41"/>
      <c r="IX402" s="41"/>
      <c r="IY402" s="41"/>
      <c r="IZ402" s="41"/>
      <c r="JA402" s="41"/>
      <c r="JB402" s="41"/>
      <c r="JC402" s="41"/>
      <c r="JD402" s="41"/>
      <c r="JE402" s="41"/>
      <c r="JF402" s="41"/>
      <c r="JG402" s="41"/>
      <c r="JH402" s="41"/>
      <c r="JI402" s="41"/>
      <c r="JJ402" s="41"/>
      <c r="JK402" s="41"/>
      <c r="JL402" s="41"/>
      <c r="JM402" s="41"/>
      <c r="JN402" s="41"/>
      <c r="JO402" s="41"/>
      <c r="JP402" s="41"/>
      <c r="JQ402" s="41"/>
      <c r="JR402" s="41"/>
      <c r="JS402" s="41"/>
      <c r="JT402" s="41"/>
      <c r="JU402" s="41"/>
    </row>
    <row r="403" spans="20:281" x14ac:dyDescent="0.25">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41"/>
      <c r="BD403" s="41"/>
      <c r="BE403" s="41"/>
      <c r="BF403" s="41"/>
      <c r="BG403" s="41"/>
      <c r="BH403" s="41"/>
      <c r="BI403" s="41"/>
      <c r="BJ403" s="41"/>
      <c r="BK403" s="41"/>
      <c r="BL403" s="41"/>
      <c r="BM403" s="41"/>
      <c r="BN403" s="41"/>
      <c r="BO403" s="41"/>
      <c r="BP403" s="41"/>
      <c r="BQ403" s="41"/>
      <c r="BR403" s="41"/>
      <c r="BS403" s="41"/>
      <c r="BT403" s="41"/>
      <c r="BU403" s="41"/>
      <c r="BV403" s="41"/>
      <c r="BW403" s="41"/>
      <c r="BX403" s="41"/>
      <c r="BY403" s="41"/>
      <c r="BZ403" s="41"/>
      <c r="CA403" s="41"/>
      <c r="CB403" s="41"/>
      <c r="CC403" s="41"/>
      <c r="CD403" s="41"/>
      <c r="CE403" s="41"/>
      <c r="CF403" s="41"/>
      <c r="CG403" s="41"/>
      <c r="CH403" s="41"/>
      <c r="CI403" s="41"/>
      <c r="CJ403" s="41"/>
      <c r="CK403" s="41"/>
      <c r="CL403" s="41"/>
      <c r="CM403" s="41"/>
      <c r="CN403" s="41"/>
      <c r="CO403" s="41"/>
      <c r="CP403" s="41"/>
      <c r="CQ403" s="41"/>
      <c r="CR403" s="41"/>
      <c r="CS403" s="41"/>
      <c r="CT403" s="41"/>
      <c r="CU403" s="41"/>
      <c r="CV403" s="41"/>
      <c r="CW403" s="41"/>
      <c r="CX403" s="41"/>
      <c r="CY403" s="41"/>
      <c r="CZ403" s="41"/>
      <c r="DA403" s="41"/>
      <c r="DB403" s="41"/>
      <c r="DC403" s="41"/>
      <c r="DD403" s="41"/>
      <c r="DE403" s="41"/>
      <c r="DF403" s="41"/>
      <c r="DG403" s="41"/>
      <c r="DH403" s="41"/>
      <c r="DI403" s="41"/>
      <c r="DJ403" s="41"/>
      <c r="DK403" s="41"/>
      <c r="DL403" s="41"/>
      <c r="DM403" s="41"/>
      <c r="DN403" s="41"/>
      <c r="DO403" s="41"/>
      <c r="DP403" s="41"/>
      <c r="DQ403" s="41"/>
      <c r="DR403" s="41"/>
      <c r="DS403" s="41"/>
      <c r="DT403" s="41"/>
      <c r="DU403" s="41"/>
      <c r="DV403" s="41"/>
      <c r="DW403" s="41"/>
      <c r="DX403" s="41"/>
      <c r="DY403" s="41"/>
      <c r="DZ403" s="41"/>
      <c r="EA403" s="41"/>
      <c r="EB403" s="41"/>
      <c r="EC403" s="41"/>
      <c r="ED403" s="41"/>
      <c r="EE403" s="41"/>
      <c r="EF403" s="41"/>
      <c r="EG403" s="41"/>
      <c r="EH403" s="41"/>
      <c r="EI403" s="41"/>
      <c r="EJ403" s="41"/>
      <c r="EK403" s="41"/>
      <c r="EL403" s="41"/>
      <c r="EM403" s="41"/>
      <c r="EN403" s="41"/>
      <c r="EO403" s="41"/>
      <c r="EP403" s="41"/>
      <c r="EQ403" s="41"/>
      <c r="ER403" s="41"/>
      <c r="ES403" s="41"/>
      <c r="ET403" s="41"/>
      <c r="EU403" s="41"/>
      <c r="EV403" s="41"/>
      <c r="EW403" s="41"/>
      <c r="EX403" s="41"/>
      <c r="EY403" s="41"/>
      <c r="EZ403" s="41"/>
      <c r="FA403" s="41"/>
      <c r="FB403" s="41"/>
      <c r="FC403" s="41"/>
      <c r="FD403" s="41"/>
      <c r="FE403" s="41"/>
      <c r="FF403" s="41"/>
      <c r="FG403" s="41"/>
      <c r="FH403" s="41"/>
      <c r="FI403" s="41"/>
      <c r="FJ403" s="41"/>
      <c r="FK403" s="41"/>
      <c r="FL403" s="41"/>
      <c r="FM403" s="41"/>
      <c r="FN403" s="41"/>
      <c r="FO403" s="41"/>
      <c r="FP403" s="41"/>
      <c r="FQ403" s="41"/>
      <c r="FR403" s="41"/>
      <c r="FS403" s="41"/>
      <c r="FT403" s="41"/>
      <c r="FU403" s="41"/>
      <c r="FV403" s="41"/>
      <c r="FW403" s="41"/>
      <c r="FX403" s="41"/>
      <c r="FY403" s="41"/>
      <c r="FZ403" s="41"/>
      <c r="GA403" s="41"/>
      <c r="GB403" s="41"/>
      <c r="GC403" s="41"/>
      <c r="GD403" s="41"/>
      <c r="GE403" s="41"/>
      <c r="GF403" s="41"/>
      <c r="GG403" s="41"/>
      <c r="GH403" s="41"/>
      <c r="GI403" s="41"/>
      <c r="GJ403" s="41"/>
      <c r="GK403" s="41"/>
      <c r="GL403" s="41"/>
      <c r="GM403" s="41"/>
      <c r="GN403" s="41"/>
      <c r="GO403" s="41"/>
      <c r="GP403" s="41"/>
      <c r="GQ403" s="41"/>
      <c r="GR403" s="41"/>
      <c r="GS403" s="41"/>
      <c r="GT403" s="41"/>
      <c r="GU403" s="41"/>
      <c r="GV403" s="41"/>
      <c r="GW403" s="41"/>
      <c r="GX403" s="41"/>
      <c r="GY403" s="41"/>
      <c r="GZ403" s="41"/>
      <c r="HA403" s="41"/>
      <c r="HB403" s="41"/>
      <c r="HC403" s="41"/>
      <c r="HD403" s="41"/>
      <c r="HE403" s="41"/>
      <c r="HF403" s="41"/>
      <c r="HG403" s="41"/>
      <c r="HH403" s="41"/>
      <c r="HI403" s="41"/>
      <c r="HJ403" s="41"/>
      <c r="HK403" s="41"/>
      <c r="HL403" s="41"/>
      <c r="HM403" s="41"/>
      <c r="HN403" s="41"/>
      <c r="HO403" s="41"/>
      <c r="HP403" s="41"/>
      <c r="HQ403" s="41"/>
      <c r="HR403" s="41"/>
      <c r="HS403" s="41"/>
      <c r="HT403" s="41"/>
      <c r="HU403" s="41"/>
      <c r="HV403" s="41"/>
      <c r="HW403" s="41"/>
      <c r="HX403" s="41"/>
      <c r="HY403" s="41"/>
      <c r="HZ403" s="41"/>
      <c r="IA403" s="41"/>
      <c r="IB403" s="41"/>
      <c r="IC403" s="41"/>
      <c r="ID403" s="41"/>
      <c r="IE403" s="41"/>
      <c r="IF403" s="41"/>
      <c r="IG403" s="41"/>
      <c r="IH403" s="41"/>
      <c r="II403" s="41"/>
      <c r="IJ403" s="41"/>
      <c r="IK403" s="41"/>
      <c r="IL403" s="41"/>
      <c r="IM403" s="41"/>
      <c r="IN403" s="41"/>
      <c r="IO403" s="41"/>
      <c r="IP403" s="41"/>
      <c r="IQ403" s="41"/>
      <c r="IR403" s="41"/>
      <c r="IS403" s="41"/>
      <c r="IT403" s="41"/>
      <c r="IU403" s="41"/>
      <c r="IV403" s="41"/>
      <c r="IW403" s="41"/>
      <c r="IX403" s="41"/>
      <c r="IY403" s="41"/>
      <c r="IZ403" s="41"/>
      <c r="JA403" s="41"/>
      <c r="JB403" s="41"/>
      <c r="JC403" s="41"/>
      <c r="JD403" s="41"/>
      <c r="JE403" s="41"/>
      <c r="JF403" s="41"/>
      <c r="JG403" s="41"/>
      <c r="JH403" s="41"/>
      <c r="JI403" s="41"/>
      <c r="JJ403" s="41"/>
      <c r="JK403" s="41"/>
      <c r="JL403" s="41"/>
      <c r="JM403" s="41"/>
      <c r="JN403" s="41"/>
      <c r="JO403" s="41"/>
      <c r="JP403" s="41"/>
      <c r="JQ403" s="41"/>
      <c r="JR403" s="41"/>
      <c r="JS403" s="41"/>
      <c r="JT403" s="41"/>
      <c r="JU403" s="41"/>
    </row>
    <row r="404" spans="20:281" x14ac:dyDescent="0.25">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41"/>
      <c r="BD404" s="41"/>
      <c r="BE404" s="41"/>
      <c r="BF404" s="41"/>
      <c r="BG404" s="41"/>
      <c r="BH404" s="41"/>
      <c r="BI404" s="41"/>
      <c r="BJ404" s="41"/>
      <c r="BK404" s="41"/>
      <c r="BL404" s="41"/>
      <c r="BM404" s="41"/>
      <c r="BN404" s="41"/>
      <c r="BO404" s="41"/>
      <c r="BP404" s="41"/>
      <c r="BQ404" s="41"/>
      <c r="BR404" s="41"/>
      <c r="BS404" s="41"/>
      <c r="BT404" s="41"/>
      <c r="BU404" s="41"/>
      <c r="BV404" s="41"/>
      <c r="BW404" s="41"/>
      <c r="BX404" s="41"/>
      <c r="BY404" s="41"/>
      <c r="BZ404" s="41"/>
      <c r="CA404" s="41"/>
      <c r="CB404" s="41"/>
      <c r="CC404" s="41"/>
      <c r="CD404" s="41"/>
      <c r="CE404" s="41"/>
      <c r="CF404" s="41"/>
      <c r="CG404" s="41"/>
      <c r="CH404" s="41"/>
      <c r="CI404" s="41"/>
      <c r="CJ404" s="41"/>
      <c r="CK404" s="41"/>
      <c r="CL404" s="41"/>
      <c r="CM404" s="41"/>
      <c r="CN404" s="41"/>
      <c r="CO404" s="41"/>
      <c r="CP404" s="41"/>
      <c r="CQ404" s="41"/>
      <c r="CR404" s="41"/>
      <c r="CS404" s="41"/>
      <c r="CT404" s="41"/>
      <c r="CU404" s="41"/>
      <c r="CV404" s="41"/>
      <c r="CW404" s="41"/>
      <c r="CX404" s="41"/>
      <c r="CY404" s="41"/>
      <c r="CZ404" s="41"/>
      <c r="DA404" s="41"/>
      <c r="DB404" s="41"/>
      <c r="DC404" s="41"/>
      <c r="DD404" s="41"/>
      <c r="DE404" s="41"/>
      <c r="DF404" s="41"/>
      <c r="DG404" s="41"/>
      <c r="DH404" s="41"/>
      <c r="DI404" s="41"/>
      <c r="DJ404" s="41"/>
      <c r="DK404" s="41"/>
      <c r="DL404" s="41"/>
      <c r="DM404" s="41"/>
      <c r="DN404" s="41"/>
      <c r="DO404" s="41"/>
      <c r="DP404" s="41"/>
      <c r="DQ404" s="41"/>
      <c r="DR404" s="41"/>
      <c r="DS404" s="41"/>
      <c r="DT404" s="41"/>
      <c r="DU404" s="41"/>
      <c r="DV404" s="41"/>
      <c r="DW404" s="41"/>
      <c r="DX404" s="41"/>
      <c r="DY404" s="41"/>
      <c r="DZ404" s="41"/>
      <c r="EA404" s="41"/>
      <c r="EB404" s="41"/>
      <c r="EC404" s="41"/>
      <c r="ED404" s="41"/>
      <c r="EE404" s="41"/>
      <c r="EF404" s="41"/>
      <c r="EG404" s="41"/>
      <c r="EH404" s="41"/>
      <c r="EI404" s="41"/>
      <c r="EJ404" s="41"/>
      <c r="EK404" s="41"/>
      <c r="EL404" s="41"/>
      <c r="EM404" s="41"/>
      <c r="EN404" s="41"/>
      <c r="EO404" s="41"/>
      <c r="EP404" s="41"/>
      <c r="EQ404" s="41"/>
      <c r="ER404" s="41"/>
      <c r="ES404" s="41"/>
      <c r="ET404" s="41"/>
      <c r="EU404" s="41"/>
      <c r="EV404" s="41"/>
      <c r="EW404" s="41"/>
      <c r="EX404" s="41"/>
      <c r="EY404" s="41"/>
      <c r="EZ404" s="41"/>
      <c r="FA404" s="41"/>
      <c r="FB404" s="41"/>
      <c r="FC404" s="41"/>
      <c r="FD404" s="41"/>
      <c r="FE404" s="41"/>
      <c r="FF404" s="41"/>
      <c r="FG404" s="41"/>
      <c r="FH404" s="41"/>
      <c r="FI404" s="41"/>
      <c r="FJ404" s="41"/>
      <c r="FK404" s="41"/>
      <c r="FL404" s="41"/>
      <c r="FM404" s="41"/>
      <c r="FN404" s="41"/>
      <c r="FO404" s="41"/>
      <c r="FP404" s="41"/>
      <c r="FQ404" s="41"/>
      <c r="FR404" s="41"/>
      <c r="FS404" s="41"/>
      <c r="FT404" s="41"/>
      <c r="FU404" s="41"/>
      <c r="FV404" s="41"/>
      <c r="FW404" s="41"/>
      <c r="FX404" s="41"/>
      <c r="FY404" s="41"/>
      <c r="FZ404" s="41"/>
      <c r="GA404" s="41"/>
      <c r="GB404" s="41"/>
      <c r="GC404" s="41"/>
      <c r="GD404" s="41"/>
      <c r="GE404" s="41"/>
      <c r="GF404" s="41"/>
      <c r="GG404" s="41"/>
      <c r="GH404" s="41"/>
      <c r="GI404" s="41"/>
      <c r="GJ404" s="41"/>
      <c r="GK404" s="41"/>
      <c r="GL404" s="41"/>
      <c r="GM404" s="41"/>
      <c r="GN404" s="41"/>
      <c r="GO404" s="41"/>
      <c r="GP404" s="41"/>
      <c r="GQ404" s="41"/>
      <c r="GR404" s="41"/>
      <c r="GS404" s="41"/>
      <c r="GT404" s="41"/>
      <c r="GU404" s="41"/>
      <c r="GV404" s="41"/>
      <c r="GW404" s="41"/>
      <c r="GX404" s="41"/>
      <c r="GY404" s="41"/>
      <c r="GZ404" s="41"/>
      <c r="HA404" s="41"/>
      <c r="HB404" s="41"/>
      <c r="HC404" s="41"/>
      <c r="HD404" s="41"/>
      <c r="HE404" s="41"/>
      <c r="HF404" s="41"/>
      <c r="HG404" s="41"/>
      <c r="HH404" s="41"/>
      <c r="HI404" s="41"/>
      <c r="HJ404" s="41"/>
      <c r="HK404" s="41"/>
      <c r="HL404" s="41"/>
      <c r="HM404" s="41"/>
      <c r="HN404" s="41"/>
      <c r="HO404" s="41"/>
      <c r="HP404" s="41"/>
      <c r="HQ404" s="41"/>
      <c r="HR404" s="41"/>
      <c r="HS404" s="41"/>
      <c r="HT404" s="41"/>
      <c r="HU404" s="41"/>
      <c r="HV404" s="41"/>
      <c r="HW404" s="41"/>
      <c r="HX404" s="41"/>
      <c r="HY404" s="41"/>
      <c r="HZ404" s="41"/>
      <c r="IA404" s="41"/>
      <c r="IB404" s="41"/>
      <c r="IC404" s="41"/>
      <c r="ID404" s="41"/>
      <c r="IE404" s="41"/>
      <c r="IF404" s="41"/>
      <c r="IG404" s="41"/>
      <c r="IH404" s="41"/>
      <c r="II404" s="41"/>
      <c r="IJ404" s="41"/>
      <c r="IK404" s="41"/>
      <c r="IL404" s="41"/>
      <c r="IM404" s="41"/>
      <c r="IN404" s="41"/>
      <c r="IO404" s="41"/>
      <c r="IP404" s="41"/>
      <c r="IQ404" s="41"/>
      <c r="IR404" s="41"/>
      <c r="IS404" s="41"/>
      <c r="IT404" s="41"/>
      <c r="IU404" s="41"/>
      <c r="IV404" s="41"/>
      <c r="IW404" s="41"/>
      <c r="IX404" s="41"/>
      <c r="IY404" s="41"/>
      <c r="IZ404" s="41"/>
      <c r="JA404" s="41"/>
      <c r="JB404" s="41"/>
      <c r="JC404" s="41"/>
      <c r="JD404" s="41"/>
      <c r="JE404" s="41"/>
      <c r="JF404" s="41"/>
      <c r="JG404" s="41"/>
      <c r="JH404" s="41"/>
      <c r="JI404" s="41"/>
      <c r="JJ404" s="41"/>
      <c r="JK404" s="41"/>
      <c r="JL404" s="41"/>
      <c r="JM404" s="41"/>
      <c r="JN404" s="41"/>
      <c r="JO404" s="41"/>
      <c r="JP404" s="41"/>
      <c r="JQ404" s="41"/>
      <c r="JR404" s="41"/>
      <c r="JS404" s="41"/>
      <c r="JT404" s="41"/>
      <c r="JU404" s="41"/>
    </row>
    <row r="405" spans="20:281" x14ac:dyDescent="0.25">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c r="BA405" s="41"/>
      <c r="BB405" s="41"/>
      <c r="BC405" s="41"/>
      <c r="BD405" s="41"/>
      <c r="BE405" s="41"/>
      <c r="BF405" s="41"/>
      <c r="BG405" s="41"/>
      <c r="BH405" s="41"/>
      <c r="BI405" s="41"/>
      <c r="BJ405" s="41"/>
      <c r="BK405" s="41"/>
      <c r="BL405" s="41"/>
      <c r="BM405" s="41"/>
      <c r="BN405" s="41"/>
      <c r="BO405" s="41"/>
      <c r="BP405" s="41"/>
      <c r="BQ405" s="41"/>
      <c r="BR405" s="41"/>
      <c r="BS405" s="41"/>
      <c r="BT405" s="41"/>
      <c r="BU405" s="41"/>
      <c r="BV405" s="41"/>
      <c r="BW405" s="41"/>
      <c r="BX405" s="41"/>
      <c r="BY405" s="41"/>
      <c r="BZ405" s="41"/>
      <c r="CA405" s="41"/>
      <c r="CB405" s="41"/>
      <c r="CC405" s="41"/>
      <c r="CD405" s="41"/>
      <c r="CE405" s="41"/>
      <c r="CF405" s="41"/>
      <c r="CG405" s="41"/>
      <c r="CH405" s="41"/>
      <c r="CI405" s="41"/>
      <c r="CJ405" s="41"/>
      <c r="CK405" s="41"/>
      <c r="CL405" s="41"/>
      <c r="CM405" s="41"/>
      <c r="CN405" s="41"/>
      <c r="CO405" s="41"/>
      <c r="CP405" s="41"/>
      <c r="CQ405" s="41"/>
      <c r="CR405" s="41"/>
      <c r="CS405" s="41"/>
      <c r="CT405" s="41"/>
      <c r="CU405" s="41"/>
      <c r="CV405" s="41"/>
      <c r="CW405" s="41"/>
      <c r="CX405" s="41"/>
      <c r="CY405" s="41"/>
      <c r="CZ405" s="41"/>
      <c r="DA405" s="41"/>
      <c r="DB405" s="41"/>
      <c r="DC405" s="41"/>
      <c r="DD405" s="41"/>
      <c r="DE405" s="41"/>
      <c r="DF405" s="41"/>
      <c r="DG405" s="41"/>
      <c r="DH405" s="41"/>
      <c r="DI405" s="41"/>
      <c r="DJ405" s="41"/>
      <c r="DK405" s="41"/>
      <c r="DL405" s="41"/>
      <c r="DM405" s="41"/>
      <c r="DN405" s="41"/>
      <c r="DO405" s="41"/>
      <c r="DP405" s="41"/>
      <c r="DQ405" s="41"/>
      <c r="DR405" s="41"/>
      <c r="DS405" s="41"/>
      <c r="DT405" s="41"/>
      <c r="DU405" s="41"/>
      <c r="DV405" s="41"/>
      <c r="DW405" s="41"/>
      <c r="DX405" s="41"/>
      <c r="DY405" s="41"/>
      <c r="DZ405" s="41"/>
      <c r="EA405" s="41"/>
      <c r="EB405" s="41"/>
      <c r="EC405" s="41"/>
      <c r="ED405" s="41"/>
      <c r="EE405" s="41"/>
      <c r="EF405" s="41"/>
      <c r="EG405" s="41"/>
      <c r="EH405" s="41"/>
      <c r="EI405" s="41"/>
      <c r="EJ405" s="41"/>
      <c r="EK405" s="41"/>
      <c r="EL405" s="41"/>
      <c r="EM405" s="41"/>
      <c r="EN405" s="41"/>
      <c r="EO405" s="41"/>
      <c r="EP405" s="41"/>
      <c r="EQ405" s="41"/>
      <c r="ER405" s="41"/>
      <c r="ES405" s="41"/>
      <c r="ET405" s="41"/>
      <c r="EU405" s="41"/>
      <c r="EV405" s="41"/>
      <c r="EW405" s="41"/>
      <c r="EX405" s="41"/>
      <c r="EY405" s="41"/>
      <c r="EZ405" s="41"/>
      <c r="FA405" s="41"/>
      <c r="FB405" s="41"/>
      <c r="FC405" s="41"/>
      <c r="FD405" s="41"/>
      <c r="FE405" s="41"/>
      <c r="FF405" s="41"/>
      <c r="FG405" s="41"/>
      <c r="FH405" s="41"/>
      <c r="FI405" s="41"/>
      <c r="FJ405" s="41"/>
      <c r="FK405" s="41"/>
      <c r="FL405" s="41"/>
      <c r="FM405" s="41"/>
      <c r="FN405" s="41"/>
      <c r="FO405" s="41"/>
      <c r="FP405" s="41"/>
      <c r="FQ405" s="41"/>
      <c r="FR405" s="41"/>
      <c r="FS405" s="41"/>
      <c r="FT405" s="41"/>
      <c r="FU405" s="41"/>
      <c r="FV405" s="41"/>
      <c r="FW405" s="41"/>
      <c r="FX405" s="41"/>
      <c r="FY405" s="41"/>
      <c r="FZ405" s="41"/>
      <c r="GA405" s="41"/>
      <c r="GB405" s="41"/>
      <c r="GC405" s="41"/>
      <c r="GD405" s="41"/>
      <c r="GE405" s="41"/>
      <c r="GF405" s="41"/>
      <c r="GG405" s="41"/>
      <c r="GH405" s="41"/>
      <c r="GI405" s="41"/>
      <c r="GJ405" s="41"/>
      <c r="GK405" s="41"/>
      <c r="GL405" s="41"/>
      <c r="GM405" s="41"/>
      <c r="GN405" s="41"/>
      <c r="GO405" s="41"/>
      <c r="GP405" s="41"/>
      <c r="GQ405" s="41"/>
      <c r="GR405" s="41"/>
      <c r="GS405" s="41"/>
      <c r="GT405" s="41"/>
      <c r="GU405" s="41"/>
      <c r="GV405" s="41"/>
      <c r="GW405" s="41"/>
      <c r="GX405" s="41"/>
      <c r="GY405" s="41"/>
      <c r="GZ405" s="41"/>
      <c r="HA405" s="41"/>
      <c r="HB405" s="41"/>
      <c r="HC405" s="41"/>
      <c r="HD405" s="41"/>
      <c r="HE405" s="41"/>
      <c r="HF405" s="41"/>
      <c r="HG405" s="41"/>
      <c r="HH405" s="41"/>
      <c r="HI405" s="41"/>
      <c r="HJ405" s="41"/>
      <c r="HK405" s="41"/>
      <c r="HL405" s="41"/>
      <c r="HM405" s="41"/>
      <c r="HN405" s="41"/>
      <c r="HO405" s="41"/>
      <c r="HP405" s="41"/>
      <c r="HQ405" s="41"/>
      <c r="HR405" s="41"/>
      <c r="HS405" s="41"/>
      <c r="HT405" s="41"/>
      <c r="HU405" s="41"/>
      <c r="HV405" s="41"/>
      <c r="HW405" s="41"/>
      <c r="HX405" s="41"/>
      <c r="HY405" s="41"/>
      <c r="HZ405" s="41"/>
      <c r="IA405" s="41"/>
      <c r="IB405" s="41"/>
      <c r="IC405" s="41"/>
      <c r="ID405" s="41"/>
      <c r="IE405" s="41"/>
      <c r="IF405" s="41"/>
      <c r="IG405" s="41"/>
      <c r="IH405" s="41"/>
      <c r="II405" s="41"/>
      <c r="IJ405" s="41"/>
      <c r="IK405" s="41"/>
      <c r="IL405" s="41"/>
      <c r="IM405" s="41"/>
      <c r="IN405" s="41"/>
      <c r="IO405" s="41"/>
      <c r="IP405" s="41"/>
      <c r="IQ405" s="41"/>
      <c r="IR405" s="41"/>
      <c r="IS405" s="41"/>
      <c r="IT405" s="41"/>
      <c r="IU405" s="41"/>
      <c r="IV405" s="41"/>
      <c r="IW405" s="41"/>
      <c r="IX405" s="41"/>
      <c r="IY405" s="41"/>
      <c r="IZ405" s="41"/>
      <c r="JA405" s="41"/>
      <c r="JB405" s="41"/>
      <c r="JC405" s="41"/>
      <c r="JD405" s="41"/>
      <c r="JE405" s="41"/>
      <c r="JF405" s="41"/>
      <c r="JG405" s="41"/>
      <c r="JH405" s="41"/>
      <c r="JI405" s="41"/>
      <c r="JJ405" s="41"/>
      <c r="JK405" s="41"/>
      <c r="JL405" s="41"/>
      <c r="JM405" s="41"/>
      <c r="JN405" s="41"/>
      <c r="JO405" s="41"/>
      <c r="JP405" s="41"/>
      <c r="JQ405" s="41"/>
      <c r="JR405" s="41"/>
      <c r="JS405" s="41"/>
      <c r="JT405" s="41"/>
      <c r="JU405" s="41"/>
    </row>
    <row r="406" spans="20:281" x14ac:dyDescent="0.25">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41"/>
      <c r="BD406" s="41"/>
      <c r="BE406" s="41"/>
      <c r="BF406" s="41"/>
      <c r="BG406" s="41"/>
      <c r="BH406" s="41"/>
      <c r="BI406" s="41"/>
      <c r="BJ406" s="41"/>
      <c r="BK406" s="41"/>
      <c r="BL406" s="41"/>
      <c r="BM406" s="41"/>
      <c r="BN406" s="41"/>
      <c r="BO406" s="41"/>
      <c r="BP406" s="41"/>
      <c r="BQ406" s="41"/>
      <c r="BR406" s="41"/>
      <c r="BS406" s="41"/>
      <c r="BT406" s="41"/>
      <c r="BU406" s="41"/>
      <c r="BV406" s="41"/>
      <c r="BW406" s="41"/>
      <c r="BX406" s="41"/>
      <c r="BY406" s="41"/>
      <c r="BZ406" s="4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c r="DA406" s="41"/>
      <c r="DB406" s="41"/>
      <c r="DC406" s="41"/>
      <c r="DD406" s="41"/>
      <c r="DE406" s="41"/>
      <c r="DF406" s="41"/>
      <c r="DG406" s="41"/>
      <c r="DH406" s="41"/>
      <c r="DI406" s="41"/>
      <c r="DJ406" s="41"/>
      <c r="DK406" s="41"/>
      <c r="DL406" s="41"/>
      <c r="DM406" s="41"/>
      <c r="DN406" s="41"/>
      <c r="DO406" s="41"/>
      <c r="DP406" s="41"/>
      <c r="DQ406" s="41"/>
      <c r="DR406" s="41"/>
      <c r="DS406" s="41"/>
      <c r="DT406" s="41"/>
      <c r="DU406" s="41"/>
      <c r="DV406" s="41"/>
      <c r="DW406" s="41"/>
      <c r="DX406" s="41"/>
      <c r="DY406" s="41"/>
      <c r="DZ406" s="41"/>
      <c r="EA406" s="41"/>
      <c r="EB406" s="41"/>
      <c r="EC406" s="41"/>
      <c r="ED406" s="41"/>
      <c r="EE406" s="41"/>
      <c r="EF406" s="41"/>
      <c r="EG406" s="41"/>
      <c r="EH406" s="41"/>
      <c r="EI406" s="41"/>
      <c r="EJ406" s="41"/>
      <c r="EK406" s="41"/>
      <c r="EL406" s="41"/>
      <c r="EM406" s="41"/>
      <c r="EN406" s="41"/>
      <c r="EO406" s="41"/>
      <c r="EP406" s="41"/>
      <c r="EQ406" s="41"/>
      <c r="ER406" s="41"/>
      <c r="ES406" s="41"/>
      <c r="ET406" s="41"/>
      <c r="EU406" s="41"/>
      <c r="EV406" s="41"/>
      <c r="EW406" s="41"/>
      <c r="EX406" s="41"/>
      <c r="EY406" s="41"/>
      <c r="EZ406" s="41"/>
      <c r="FA406" s="41"/>
      <c r="FB406" s="41"/>
      <c r="FC406" s="41"/>
      <c r="FD406" s="41"/>
      <c r="FE406" s="41"/>
      <c r="FF406" s="41"/>
      <c r="FG406" s="41"/>
      <c r="FH406" s="41"/>
      <c r="FI406" s="41"/>
      <c r="FJ406" s="41"/>
      <c r="FK406" s="41"/>
      <c r="FL406" s="41"/>
      <c r="FM406" s="41"/>
      <c r="FN406" s="41"/>
      <c r="FO406" s="41"/>
      <c r="FP406" s="41"/>
      <c r="FQ406" s="41"/>
      <c r="FR406" s="41"/>
      <c r="FS406" s="41"/>
      <c r="FT406" s="41"/>
      <c r="FU406" s="41"/>
      <c r="FV406" s="41"/>
      <c r="FW406" s="41"/>
      <c r="FX406" s="41"/>
      <c r="FY406" s="41"/>
      <c r="FZ406" s="41"/>
      <c r="GA406" s="41"/>
      <c r="GB406" s="41"/>
      <c r="GC406" s="41"/>
      <c r="GD406" s="41"/>
      <c r="GE406" s="41"/>
      <c r="GF406" s="41"/>
      <c r="GG406" s="41"/>
      <c r="GH406" s="41"/>
      <c r="GI406" s="41"/>
      <c r="GJ406" s="41"/>
      <c r="GK406" s="41"/>
      <c r="GL406" s="41"/>
      <c r="GM406" s="41"/>
      <c r="GN406" s="41"/>
      <c r="GO406" s="41"/>
      <c r="GP406" s="41"/>
      <c r="GQ406" s="41"/>
      <c r="GR406" s="41"/>
      <c r="GS406" s="41"/>
      <c r="GT406" s="41"/>
      <c r="GU406" s="41"/>
      <c r="GV406" s="41"/>
      <c r="GW406" s="41"/>
      <c r="GX406" s="41"/>
      <c r="GY406" s="41"/>
      <c r="GZ406" s="41"/>
      <c r="HA406" s="41"/>
      <c r="HB406" s="41"/>
      <c r="HC406" s="41"/>
      <c r="HD406" s="41"/>
      <c r="HE406" s="41"/>
      <c r="HF406" s="41"/>
      <c r="HG406" s="41"/>
      <c r="HH406" s="41"/>
      <c r="HI406" s="41"/>
      <c r="HJ406" s="41"/>
      <c r="HK406" s="41"/>
      <c r="HL406" s="41"/>
      <c r="HM406" s="41"/>
      <c r="HN406" s="41"/>
      <c r="HO406" s="41"/>
      <c r="HP406" s="41"/>
      <c r="HQ406" s="41"/>
      <c r="HR406" s="41"/>
      <c r="HS406" s="41"/>
      <c r="HT406" s="41"/>
      <c r="HU406" s="41"/>
      <c r="HV406" s="41"/>
      <c r="HW406" s="41"/>
      <c r="HX406" s="41"/>
      <c r="HY406" s="41"/>
      <c r="HZ406" s="41"/>
      <c r="IA406" s="41"/>
      <c r="IB406" s="41"/>
      <c r="IC406" s="41"/>
      <c r="ID406" s="41"/>
      <c r="IE406" s="41"/>
      <c r="IF406" s="41"/>
      <c r="IG406" s="41"/>
      <c r="IH406" s="41"/>
      <c r="II406" s="41"/>
      <c r="IJ406" s="41"/>
      <c r="IK406" s="41"/>
      <c r="IL406" s="41"/>
      <c r="IM406" s="41"/>
      <c r="IN406" s="41"/>
      <c r="IO406" s="41"/>
      <c r="IP406" s="41"/>
      <c r="IQ406" s="41"/>
      <c r="IR406" s="41"/>
      <c r="IS406" s="41"/>
      <c r="IT406" s="41"/>
      <c r="IU406" s="41"/>
      <c r="IV406" s="41"/>
      <c r="IW406" s="41"/>
      <c r="IX406" s="41"/>
      <c r="IY406" s="41"/>
      <c r="IZ406" s="41"/>
      <c r="JA406" s="41"/>
      <c r="JB406" s="41"/>
      <c r="JC406" s="41"/>
      <c r="JD406" s="41"/>
      <c r="JE406" s="41"/>
      <c r="JF406" s="41"/>
      <c r="JG406" s="41"/>
      <c r="JH406" s="41"/>
      <c r="JI406" s="41"/>
      <c r="JJ406" s="41"/>
      <c r="JK406" s="41"/>
      <c r="JL406" s="41"/>
      <c r="JM406" s="41"/>
      <c r="JN406" s="41"/>
      <c r="JO406" s="41"/>
      <c r="JP406" s="41"/>
      <c r="JQ406" s="41"/>
      <c r="JR406" s="41"/>
      <c r="JS406" s="41"/>
      <c r="JT406" s="41"/>
      <c r="JU406" s="41"/>
    </row>
    <row r="407" spans="20:281" x14ac:dyDescent="0.25">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41"/>
      <c r="BI407" s="41"/>
      <c r="BJ407" s="41"/>
      <c r="BK407" s="41"/>
      <c r="BL407" s="41"/>
      <c r="BM407" s="41"/>
      <c r="BN407" s="41"/>
      <c r="BO407" s="41"/>
      <c r="BP407" s="41"/>
      <c r="BQ407" s="41"/>
      <c r="BR407" s="41"/>
      <c r="BS407" s="41"/>
      <c r="BT407" s="41"/>
      <c r="BU407" s="41"/>
      <c r="BV407" s="41"/>
      <c r="BW407" s="41"/>
      <c r="BX407" s="41"/>
      <c r="BY407" s="41"/>
      <c r="BZ407" s="41"/>
      <c r="CA407" s="41"/>
      <c r="CB407" s="41"/>
      <c r="CC407" s="41"/>
      <c r="CD407" s="41"/>
      <c r="CE407" s="41"/>
      <c r="CF407" s="41"/>
      <c r="CG407" s="41"/>
      <c r="CH407" s="41"/>
      <c r="CI407" s="41"/>
      <c r="CJ407" s="41"/>
      <c r="CK407" s="41"/>
      <c r="CL407" s="41"/>
      <c r="CM407" s="41"/>
      <c r="CN407" s="41"/>
      <c r="CO407" s="41"/>
      <c r="CP407" s="41"/>
      <c r="CQ407" s="41"/>
      <c r="CR407" s="41"/>
      <c r="CS407" s="41"/>
      <c r="CT407" s="41"/>
      <c r="CU407" s="41"/>
      <c r="CV407" s="41"/>
      <c r="CW407" s="41"/>
      <c r="CX407" s="41"/>
      <c r="CY407" s="41"/>
      <c r="CZ407" s="41"/>
      <c r="DA407" s="41"/>
      <c r="DB407" s="41"/>
      <c r="DC407" s="41"/>
      <c r="DD407" s="41"/>
      <c r="DE407" s="41"/>
      <c r="DF407" s="41"/>
      <c r="DG407" s="41"/>
      <c r="DH407" s="41"/>
      <c r="DI407" s="41"/>
      <c r="DJ407" s="41"/>
      <c r="DK407" s="41"/>
      <c r="DL407" s="41"/>
      <c r="DM407" s="41"/>
      <c r="DN407" s="41"/>
      <c r="DO407" s="41"/>
      <c r="DP407" s="41"/>
      <c r="DQ407" s="41"/>
      <c r="DR407" s="41"/>
      <c r="DS407" s="41"/>
      <c r="DT407" s="41"/>
      <c r="DU407" s="41"/>
      <c r="DV407" s="41"/>
      <c r="DW407" s="41"/>
      <c r="DX407" s="41"/>
      <c r="DY407" s="41"/>
      <c r="DZ407" s="41"/>
      <c r="EA407" s="41"/>
      <c r="EB407" s="41"/>
      <c r="EC407" s="41"/>
      <c r="ED407" s="41"/>
      <c r="EE407" s="41"/>
      <c r="EF407" s="41"/>
      <c r="EG407" s="41"/>
      <c r="EH407" s="41"/>
      <c r="EI407" s="41"/>
      <c r="EJ407" s="41"/>
      <c r="EK407" s="41"/>
      <c r="EL407" s="41"/>
      <c r="EM407" s="41"/>
      <c r="EN407" s="41"/>
      <c r="EO407" s="41"/>
      <c r="EP407" s="41"/>
      <c r="EQ407" s="41"/>
      <c r="ER407" s="41"/>
      <c r="ES407" s="41"/>
      <c r="ET407" s="41"/>
      <c r="EU407" s="41"/>
      <c r="EV407" s="41"/>
      <c r="EW407" s="41"/>
      <c r="EX407" s="41"/>
      <c r="EY407" s="41"/>
      <c r="EZ407" s="41"/>
      <c r="FA407" s="41"/>
      <c r="FB407" s="41"/>
      <c r="FC407" s="41"/>
      <c r="FD407" s="41"/>
      <c r="FE407" s="41"/>
      <c r="FF407" s="41"/>
      <c r="FG407" s="41"/>
      <c r="FH407" s="41"/>
      <c r="FI407" s="41"/>
      <c r="FJ407" s="41"/>
      <c r="FK407" s="41"/>
      <c r="FL407" s="41"/>
      <c r="FM407" s="41"/>
      <c r="FN407" s="41"/>
      <c r="FO407" s="41"/>
      <c r="FP407" s="41"/>
      <c r="FQ407" s="41"/>
      <c r="FR407" s="41"/>
      <c r="FS407" s="41"/>
      <c r="FT407" s="41"/>
      <c r="FU407" s="41"/>
      <c r="FV407" s="41"/>
      <c r="FW407" s="41"/>
      <c r="FX407" s="41"/>
      <c r="FY407" s="41"/>
      <c r="FZ407" s="41"/>
      <c r="GA407" s="41"/>
      <c r="GB407" s="41"/>
      <c r="GC407" s="41"/>
      <c r="GD407" s="41"/>
      <c r="GE407" s="41"/>
      <c r="GF407" s="41"/>
      <c r="GG407" s="41"/>
      <c r="GH407" s="41"/>
      <c r="GI407" s="41"/>
      <c r="GJ407" s="41"/>
      <c r="GK407" s="41"/>
      <c r="GL407" s="41"/>
      <c r="GM407" s="41"/>
      <c r="GN407" s="41"/>
      <c r="GO407" s="41"/>
      <c r="GP407" s="41"/>
      <c r="GQ407" s="41"/>
      <c r="GR407" s="41"/>
      <c r="GS407" s="41"/>
      <c r="GT407" s="41"/>
      <c r="GU407" s="41"/>
      <c r="GV407" s="41"/>
      <c r="GW407" s="41"/>
      <c r="GX407" s="41"/>
      <c r="GY407" s="41"/>
      <c r="GZ407" s="41"/>
      <c r="HA407" s="41"/>
      <c r="HB407" s="41"/>
      <c r="HC407" s="41"/>
      <c r="HD407" s="41"/>
      <c r="HE407" s="41"/>
      <c r="HF407" s="41"/>
      <c r="HG407" s="41"/>
      <c r="HH407" s="41"/>
      <c r="HI407" s="41"/>
      <c r="HJ407" s="41"/>
      <c r="HK407" s="41"/>
      <c r="HL407" s="41"/>
      <c r="HM407" s="41"/>
      <c r="HN407" s="41"/>
      <c r="HO407" s="41"/>
      <c r="HP407" s="41"/>
      <c r="HQ407" s="41"/>
      <c r="HR407" s="41"/>
      <c r="HS407" s="41"/>
      <c r="HT407" s="41"/>
      <c r="HU407" s="41"/>
      <c r="HV407" s="41"/>
      <c r="HW407" s="41"/>
      <c r="HX407" s="41"/>
      <c r="HY407" s="41"/>
      <c r="HZ407" s="41"/>
      <c r="IA407" s="41"/>
      <c r="IB407" s="41"/>
      <c r="IC407" s="41"/>
      <c r="ID407" s="41"/>
      <c r="IE407" s="41"/>
      <c r="IF407" s="41"/>
      <c r="IG407" s="41"/>
      <c r="IH407" s="41"/>
      <c r="II407" s="41"/>
      <c r="IJ407" s="41"/>
      <c r="IK407" s="41"/>
      <c r="IL407" s="41"/>
      <c r="IM407" s="41"/>
      <c r="IN407" s="41"/>
      <c r="IO407" s="41"/>
      <c r="IP407" s="41"/>
      <c r="IQ407" s="41"/>
      <c r="IR407" s="41"/>
      <c r="IS407" s="41"/>
      <c r="IT407" s="41"/>
      <c r="IU407" s="41"/>
      <c r="IV407" s="41"/>
      <c r="IW407" s="41"/>
      <c r="IX407" s="41"/>
      <c r="IY407" s="41"/>
      <c r="IZ407" s="41"/>
      <c r="JA407" s="41"/>
      <c r="JB407" s="41"/>
      <c r="JC407" s="41"/>
      <c r="JD407" s="41"/>
      <c r="JE407" s="41"/>
      <c r="JF407" s="41"/>
      <c r="JG407" s="41"/>
      <c r="JH407" s="41"/>
      <c r="JI407" s="41"/>
      <c r="JJ407" s="41"/>
      <c r="JK407" s="41"/>
      <c r="JL407" s="41"/>
      <c r="JM407" s="41"/>
      <c r="JN407" s="41"/>
      <c r="JO407" s="41"/>
      <c r="JP407" s="41"/>
      <c r="JQ407" s="41"/>
      <c r="JR407" s="41"/>
      <c r="JS407" s="41"/>
      <c r="JT407" s="41"/>
      <c r="JU407" s="41"/>
    </row>
    <row r="408" spans="20:281" x14ac:dyDescent="0.25">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41"/>
      <c r="BI408" s="41"/>
      <c r="BJ408" s="41"/>
      <c r="BK408" s="41"/>
      <c r="BL408" s="41"/>
      <c r="BM408" s="41"/>
      <c r="BN408" s="41"/>
      <c r="BO408" s="41"/>
      <c r="BP408" s="41"/>
      <c r="BQ408" s="41"/>
      <c r="BR408" s="41"/>
      <c r="BS408" s="41"/>
      <c r="BT408" s="41"/>
      <c r="BU408" s="41"/>
      <c r="BV408" s="41"/>
      <c r="BW408" s="41"/>
      <c r="BX408" s="41"/>
      <c r="BY408" s="41"/>
      <c r="BZ408" s="41"/>
      <c r="CA408" s="41"/>
      <c r="CB408" s="41"/>
      <c r="CC408" s="41"/>
      <c r="CD408" s="41"/>
      <c r="CE408" s="41"/>
      <c r="CF408" s="41"/>
      <c r="CG408" s="41"/>
      <c r="CH408" s="41"/>
      <c r="CI408" s="41"/>
      <c r="CJ408" s="41"/>
      <c r="CK408" s="41"/>
      <c r="CL408" s="41"/>
      <c r="CM408" s="41"/>
      <c r="CN408" s="41"/>
      <c r="CO408" s="41"/>
      <c r="CP408" s="41"/>
      <c r="CQ408" s="41"/>
      <c r="CR408" s="41"/>
      <c r="CS408" s="41"/>
      <c r="CT408" s="41"/>
      <c r="CU408" s="41"/>
      <c r="CV408" s="41"/>
      <c r="CW408" s="41"/>
      <c r="CX408" s="41"/>
      <c r="CY408" s="41"/>
      <c r="CZ408" s="41"/>
      <c r="DA408" s="41"/>
      <c r="DB408" s="41"/>
      <c r="DC408" s="41"/>
      <c r="DD408" s="41"/>
      <c r="DE408" s="41"/>
      <c r="DF408" s="41"/>
      <c r="DG408" s="41"/>
      <c r="DH408" s="41"/>
      <c r="DI408" s="41"/>
      <c r="DJ408" s="41"/>
      <c r="DK408" s="41"/>
      <c r="DL408" s="41"/>
      <c r="DM408" s="41"/>
      <c r="DN408" s="41"/>
      <c r="DO408" s="41"/>
      <c r="DP408" s="41"/>
      <c r="DQ408" s="41"/>
      <c r="DR408" s="41"/>
      <c r="DS408" s="41"/>
      <c r="DT408" s="41"/>
      <c r="DU408" s="41"/>
      <c r="DV408" s="41"/>
      <c r="DW408" s="41"/>
      <c r="DX408" s="41"/>
      <c r="DY408" s="41"/>
      <c r="DZ408" s="41"/>
      <c r="EA408" s="41"/>
      <c r="EB408" s="41"/>
      <c r="EC408" s="41"/>
      <c r="ED408" s="41"/>
      <c r="EE408" s="41"/>
      <c r="EF408" s="41"/>
      <c r="EG408" s="41"/>
      <c r="EH408" s="41"/>
      <c r="EI408" s="41"/>
      <c r="EJ408" s="41"/>
      <c r="EK408" s="41"/>
      <c r="EL408" s="41"/>
      <c r="EM408" s="41"/>
      <c r="EN408" s="41"/>
      <c r="EO408" s="41"/>
      <c r="EP408" s="41"/>
      <c r="EQ408" s="41"/>
      <c r="ER408" s="41"/>
      <c r="ES408" s="41"/>
      <c r="ET408" s="41"/>
      <c r="EU408" s="41"/>
      <c r="EV408" s="41"/>
      <c r="EW408" s="41"/>
      <c r="EX408" s="41"/>
      <c r="EY408" s="41"/>
      <c r="EZ408" s="41"/>
      <c r="FA408" s="41"/>
      <c r="FB408" s="41"/>
      <c r="FC408" s="41"/>
      <c r="FD408" s="41"/>
      <c r="FE408" s="41"/>
      <c r="FF408" s="41"/>
      <c r="FG408" s="41"/>
      <c r="FH408" s="41"/>
      <c r="FI408" s="41"/>
      <c r="FJ408" s="41"/>
      <c r="FK408" s="41"/>
      <c r="FL408" s="41"/>
      <c r="FM408" s="41"/>
      <c r="FN408" s="41"/>
      <c r="FO408" s="41"/>
      <c r="FP408" s="41"/>
      <c r="FQ408" s="41"/>
      <c r="FR408" s="41"/>
      <c r="FS408" s="41"/>
      <c r="FT408" s="41"/>
      <c r="FU408" s="41"/>
      <c r="FV408" s="41"/>
      <c r="FW408" s="41"/>
      <c r="FX408" s="41"/>
      <c r="FY408" s="41"/>
      <c r="FZ408" s="41"/>
      <c r="GA408" s="41"/>
      <c r="GB408" s="41"/>
      <c r="GC408" s="41"/>
      <c r="GD408" s="41"/>
      <c r="GE408" s="41"/>
      <c r="GF408" s="41"/>
      <c r="GG408" s="41"/>
      <c r="GH408" s="41"/>
      <c r="GI408" s="41"/>
      <c r="GJ408" s="41"/>
      <c r="GK408" s="41"/>
      <c r="GL408" s="41"/>
      <c r="GM408" s="41"/>
      <c r="GN408" s="41"/>
      <c r="GO408" s="41"/>
      <c r="GP408" s="41"/>
      <c r="GQ408" s="41"/>
      <c r="GR408" s="41"/>
      <c r="GS408" s="41"/>
      <c r="GT408" s="41"/>
      <c r="GU408" s="41"/>
      <c r="GV408" s="41"/>
      <c r="GW408" s="41"/>
      <c r="GX408" s="41"/>
      <c r="GY408" s="41"/>
      <c r="GZ408" s="41"/>
      <c r="HA408" s="41"/>
      <c r="HB408" s="41"/>
      <c r="HC408" s="41"/>
      <c r="HD408" s="41"/>
      <c r="HE408" s="41"/>
      <c r="HF408" s="41"/>
      <c r="HG408" s="41"/>
      <c r="HH408" s="41"/>
      <c r="HI408" s="41"/>
      <c r="HJ408" s="41"/>
      <c r="HK408" s="41"/>
      <c r="HL408" s="41"/>
      <c r="HM408" s="41"/>
      <c r="HN408" s="41"/>
      <c r="HO408" s="41"/>
      <c r="HP408" s="41"/>
      <c r="HQ408" s="41"/>
      <c r="HR408" s="41"/>
      <c r="HS408" s="41"/>
      <c r="HT408" s="41"/>
      <c r="HU408" s="41"/>
      <c r="HV408" s="41"/>
      <c r="HW408" s="41"/>
      <c r="HX408" s="41"/>
      <c r="HY408" s="41"/>
      <c r="HZ408" s="41"/>
      <c r="IA408" s="41"/>
      <c r="IB408" s="41"/>
      <c r="IC408" s="41"/>
      <c r="ID408" s="41"/>
      <c r="IE408" s="41"/>
      <c r="IF408" s="41"/>
      <c r="IG408" s="41"/>
      <c r="IH408" s="41"/>
      <c r="II408" s="41"/>
      <c r="IJ408" s="41"/>
      <c r="IK408" s="41"/>
      <c r="IL408" s="41"/>
      <c r="IM408" s="41"/>
      <c r="IN408" s="41"/>
      <c r="IO408" s="41"/>
      <c r="IP408" s="41"/>
      <c r="IQ408" s="41"/>
      <c r="IR408" s="41"/>
      <c r="IS408" s="41"/>
      <c r="IT408" s="41"/>
      <c r="IU408" s="41"/>
      <c r="IV408" s="41"/>
      <c r="IW408" s="41"/>
      <c r="IX408" s="41"/>
      <c r="IY408" s="41"/>
      <c r="IZ408" s="41"/>
      <c r="JA408" s="41"/>
      <c r="JB408" s="41"/>
      <c r="JC408" s="41"/>
      <c r="JD408" s="41"/>
      <c r="JE408" s="41"/>
      <c r="JF408" s="41"/>
      <c r="JG408" s="41"/>
      <c r="JH408" s="41"/>
      <c r="JI408" s="41"/>
      <c r="JJ408" s="41"/>
      <c r="JK408" s="41"/>
      <c r="JL408" s="41"/>
      <c r="JM408" s="41"/>
      <c r="JN408" s="41"/>
      <c r="JO408" s="41"/>
      <c r="JP408" s="41"/>
      <c r="JQ408" s="41"/>
      <c r="JR408" s="41"/>
      <c r="JS408" s="41"/>
      <c r="JT408" s="41"/>
      <c r="JU408" s="41"/>
    </row>
    <row r="409" spans="20:281" x14ac:dyDescent="0.25">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c r="DU409" s="41"/>
      <c r="DV409" s="41"/>
      <c r="DW409" s="41"/>
      <c r="DX409" s="41"/>
      <c r="DY409" s="41"/>
      <c r="DZ409" s="41"/>
      <c r="EA409" s="41"/>
      <c r="EB409" s="41"/>
      <c r="EC409" s="41"/>
      <c r="ED409" s="41"/>
      <c r="EE409" s="41"/>
      <c r="EF409" s="41"/>
      <c r="EG409" s="41"/>
      <c r="EH409" s="41"/>
      <c r="EI409" s="41"/>
      <c r="EJ409" s="41"/>
      <c r="EK409" s="41"/>
      <c r="EL409" s="41"/>
      <c r="EM409" s="41"/>
      <c r="EN409" s="41"/>
      <c r="EO409" s="41"/>
      <c r="EP409" s="41"/>
      <c r="EQ409" s="41"/>
      <c r="ER409" s="41"/>
      <c r="ES409" s="41"/>
      <c r="ET409" s="41"/>
      <c r="EU409" s="41"/>
      <c r="EV409" s="41"/>
      <c r="EW409" s="41"/>
      <c r="EX409" s="41"/>
      <c r="EY409" s="41"/>
      <c r="EZ409" s="41"/>
      <c r="FA409" s="41"/>
      <c r="FB409" s="41"/>
      <c r="FC409" s="41"/>
      <c r="FD409" s="41"/>
      <c r="FE409" s="41"/>
      <c r="FF409" s="41"/>
      <c r="FG409" s="41"/>
      <c r="FH409" s="41"/>
      <c r="FI409" s="41"/>
      <c r="FJ409" s="41"/>
      <c r="FK409" s="41"/>
      <c r="FL409" s="41"/>
      <c r="FM409" s="41"/>
      <c r="FN409" s="41"/>
      <c r="FO409" s="41"/>
      <c r="FP409" s="41"/>
      <c r="FQ409" s="41"/>
      <c r="FR409" s="41"/>
      <c r="FS409" s="41"/>
      <c r="FT409" s="41"/>
      <c r="FU409" s="41"/>
      <c r="FV409" s="41"/>
      <c r="FW409" s="41"/>
      <c r="FX409" s="41"/>
      <c r="FY409" s="41"/>
      <c r="FZ409" s="41"/>
      <c r="GA409" s="41"/>
      <c r="GB409" s="41"/>
      <c r="GC409" s="41"/>
      <c r="GD409" s="41"/>
      <c r="GE409" s="41"/>
      <c r="GF409" s="41"/>
      <c r="GG409" s="41"/>
      <c r="GH409" s="41"/>
      <c r="GI409" s="41"/>
      <c r="GJ409" s="41"/>
      <c r="GK409" s="41"/>
      <c r="GL409" s="41"/>
      <c r="GM409" s="41"/>
      <c r="GN409" s="41"/>
      <c r="GO409" s="41"/>
      <c r="GP409" s="41"/>
      <c r="GQ409" s="41"/>
      <c r="GR409" s="41"/>
      <c r="GS409" s="41"/>
      <c r="GT409" s="41"/>
      <c r="GU409" s="41"/>
      <c r="GV409" s="41"/>
      <c r="GW409" s="41"/>
      <c r="GX409" s="41"/>
      <c r="GY409" s="41"/>
      <c r="GZ409" s="41"/>
      <c r="HA409" s="41"/>
      <c r="HB409" s="41"/>
      <c r="HC409" s="41"/>
      <c r="HD409" s="41"/>
      <c r="HE409" s="41"/>
      <c r="HF409" s="41"/>
      <c r="HG409" s="41"/>
      <c r="HH409" s="41"/>
      <c r="HI409" s="41"/>
      <c r="HJ409" s="41"/>
      <c r="HK409" s="41"/>
      <c r="HL409" s="41"/>
      <c r="HM409" s="41"/>
      <c r="HN409" s="41"/>
      <c r="HO409" s="41"/>
      <c r="HP409" s="41"/>
      <c r="HQ409" s="41"/>
      <c r="HR409" s="41"/>
      <c r="HS409" s="41"/>
      <c r="HT409" s="41"/>
      <c r="HU409" s="41"/>
      <c r="HV409" s="41"/>
      <c r="HW409" s="41"/>
      <c r="HX409" s="41"/>
      <c r="HY409" s="41"/>
      <c r="HZ409" s="41"/>
      <c r="IA409" s="41"/>
      <c r="IB409" s="41"/>
      <c r="IC409" s="41"/>
      <c r="ID409" s="41"/>
      <c r="IE409" s="41"/>
      <c r="IF409" s="41"/>
      <c r="IG409" s="41"/>
      <c r="IH409" s="41"/>
      <c r="II409" s="41"/>
      <c r="IJ409" s="41"/>
      <c r="IK409" s="41"/>
      <c r="IL409" s="41"/>
      <c r="IM409" s="41"/>
      <c r="IN409" s="41"/>
      <c r="IO409" s="41"/>
      <c r="IP409" s="41"/>
      <c r="IQ409" s="41"/>
      <c r="IR409" s="41"/>
      <c r="IS409" s="41"/>
      <c r="IT409" s="41"/>
      <c r="IU409" s="41"/>
      <c r="IV409" s="41"/>
      <c r="IW409" s="41"/>
      <c r="IX409" s="41"/>
      <c r="IY409" s="41"/>
      <c r="IZ409" s="41"/>
      <c r="JA409" s="41"/>
      <c r="JB409" s="41"/>
      <c r="JC409" s="41"/>
      <c r="JD409" s="41"/>
      <c r="JE409" s="41"/>
      <c r="JF409" s="41"/>
      <c r="JG409" s="41"/>
      <c r="JH409" s="41"/>
      <c r="JI409" s="41"/>
      <c r="JJ409" s="41"/>
      <c r="JK409" s="41"/>
      <c r="JL409" s="41"/>
      <c r="JM409" s="41"/>
      <c r="JN409" s="41"/>
      <c r="JO409" s="41"/>
      <c r="JP409" s="41"/>
      <c r="JQ409" s="41"/>
      <c r="JR409" s="41"/>
      <c r="JS409" s="41"/>
      <c r="JT409" s="41"/>
      <c r="JU409" s="41"/>
    </row>
    <row r="410" spans="20:281" x14ac:dyDescent="0.25">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c r="BA410" s="41"/>
      <c r="BB410" s="41"/>
      <c r="BC410" s="41"/>
      <c r="BD410" s="41"/>
      <c r="BE410" s="41"/>
      <c r="BF410" s="41"/>
      <c r="BG410" s="41"/>
      <c r="BH410" s="41"/>
      <c r="BI410" s="41"/>
      <c r="BJ410" s="41"/>
      <c r="BK410" s="41"/>
      <c r="BL410" s="41"/>
      <c r="BM410" s="41"/>
      <c r="BN410" s="41"/>
      <c r="BO410" s="41"/>
      <c r="BP410" s="41"/>
      <c r="BQ410" s="41"/>
      <c r="BR410" s="41"/>
      <c r="BS410" s="41"/>
      <c r="BT410" s="41"/>
      <c r="BU410" s="41"/>
      <c r="BV410" s="41"/>
      <c r="BW410" s="41"/>
      <c r="BX410" s="41"/>
      <c r="BY410" s="41"/>
      <c r="BZ410" s="41"/>
      <c r="CA410" s="41"/>
      <c r="CB410" s="41"/>
      <c r="CC410" s="41"/>
      <c r="CD410" s="41"/>
      <c r="CE410" s="41"/>
      <c r="CF410" s="41"/>
      <c r="CG410" s="41"/>
      <c r="CH410" s="41"/>
      <c r="CI410" s="41"/>
      <c r="CJ410" s="41"/>
      <c r="CK410" s="41"/>
      <c r="CL410" s="41"/>
      <c r="CM410" s="41"/>
      <c r="CN410" s="41"/>
      <c r="CO410" s="41"/>
      <c r="CP410" s="41"/>
      <c r="CQ410" s="41"/>
      <c r="CR410" s="41"/>
      <c r="CS410" s="41"/>
      <c r="CT410" s="41"/>
      <c r="CU410" s="41"/>
      <c r="CV410" s="41"/>
      <c r="CW410" s="41"/>
      <c r="CX410" s="41"/>
      <c r="CY410" s="41"/>
      <c r="CZ410" s="41"/>
      <c r="DA410" s="41"/>
      <c r="DB410" s="41"/>
      <c r="DC410" s="41"/>
      <c r="DD410" s="41"/>
      <c r="DE410" s="41"/>
      <c r="DF410" s="41"/>
      <c r="DG410" s="41"/>
      <c r="DH410" s="41"/>
      <c r="DI410" s="41"/>
      <c r="DJ410" s="41"/>
      <c r="DK410" s="41"/>
      <c r="DL410" s="41"/>
      <c r="DM410" s="41"/>
      <c r="DN410" s="41"/>
      <c r="DO410" s="41"/>
      <c r="DP410" s="41"/>
      <c r="DQ410" s="41"/>
      <c r="DR410" s="41"/>
      <c r="DS410" s="41"/>
      <c r="DT410" s="41"/>
      <c r="DU410" s="41"/>
      <c r="DV410" s="41"/>
      <c r="DW410" s="41"/>
      <c r="DX410" s="41"/>
      <c r="DY410" s="41"/>
      <c r="DZ410" s="41"/>
      <c r="EA410" s="41"/>
      <c r="EB410" s="41"/>
      <c r="EC410" s="41"/>
      <c r="ED410" s="41"/>
      <c r="EE410" s="41"/>
      <c r="EF410" s="41"/>
      <c r="EG410" s="41"/>
      <c r="EH410" s="41"/>
      <c r="EI410" s="41"/>
      <c r="EJ410" s="41"/>
      <c r="EK410" s="41"/>
      <c r="EL410" s="41"/>
      <c r="EM410" s="41"/>
      <c r="EN410" s="41"/>
      <c r="EO410" s="41"/>
      <c r="EP410" s="41"/>
      <c r="EQ410" s="41"/>
      <c r="ER410" s="41"/>
      <c r="ES410" s="41"/>
      <c r="ET410" s="41"/>
      <c r="EU410" s="41"/>
      <c r="EV410" s="41"/>
      <c r="EW410" s="41"/>
      <c r="EX410" s="41"/>
      <c r="EY410" s="41"/>
      <c r="EZ410" s="41"/>
      <c r="FA410" s="41"/>
      <c r="FB410" s="41"/>
      <c r="FC410" s="41"/>
      <c r="FD410" s="41"/>
      <c r="FE410" s="41"/>
      <c r="FF410" s="41"/>
      <c r="FG410" s="41"/>
      <c r="FH410" s="41"/>
      <c r="FI410" s="41"/>
      <c r="FJ410" s="41"/>
      <c r="FK410" s="41"/>
      <c r="FL410" s="41"/>
      <c r="FM410" s="41"/>
      <c r="FN410" s="41"/>
      <c r="FO410" s="41"/>
      <c r="FP410" s="41"/>
      <c r="FQ410" s="41"/>
      <c r="FR410" s="41"/>
      <c r="FS410" s="41"/>
      <c r="FT410" s="41"/>
      <c r="FU410" s="41"/>
      <c r="FV410" s="41"/>
      <c r="FW410" s="41"/>
      <c r="FX410" s="41"/>
      <c r="FY410" s="41"/>
      <c r="FZ410" s="41"/>
      <c r="GA410" s="41"/>
      <c r="GB410" s="41"/>
      <c r="GC410" s="41"/>
      <c r="GD410" s="41"/>
      <c r="GE410" s="41"/>
      <c r="GF410" s="41"/>
      <c r="GG410" s="41"/>
      <c r="GH410" s="41"/>
      <c r="GI410" s="41"/>
      <c r="GJ410" s="41"/>
      <c r="GK410" s="41"/>
      <c r="GL410" s="41"/>
      <c r="GM410" s="41"/>
      <c r="GN410" s="41"/>
      <c r="GO410" s="41"/>
      <c r="GP410" s="41"/>
      <c r="GQ410" s="41"/>
      <c r="GR410" s="41"/>
      <c r="GS410" s="41"/>
      <c r="GT410" s="41"/>
      <c r="GU410" s="41"/>
      <c r="GV410" s="41"/>
      <c r="GW410" s="41"/>
      <c r="GX410" s="41"/>
      <c r="GY410" s="41"/>
      <c r="GZ410" s="41"/>
      <c r="HA410" s="41"/>
      <c r="HB410" s="41"/>
      <c r="HC410" s="41"/>
      <c r="HD410" s="41"/>
      <c r="HE410" s="41"/>
      <c r="HF410" s="41"/>
      <c r="HG410" s="41"/>
      <c r="HH410" s="41"/>
      <c r="HI410" s="41"/>
      <c r="HJ410" s="41"/>
      <c r="HK410" s="41"/>
      <c r="HL410" s="41"/>
      <c r="HM410" s="41"/>
      <c r="HN410" s="41"/>
      <c r="HO410" s="41"/>
      <c r="HP410" s="41"/>
      <c r="HQ410" s="41"/>
      <c r="HR410" s="41"/>
      <c r="HS410" s="41"/>
      <c r="HT410" s="41"/>
      <c r="HU410" s="41"/>
      <c r="HV410" s="41"/>
      <c r="HW410" s="41"/>
      <c r="HX410" s="41"/>
      <c r="HY410" s="41"/>
      <c r="HZ410" s="41"/>
      <c r="IA410" s="41"/>
      <c r="IB410" s="41"/>
      <c r="IC410" s="41"/>
      <c r="ID410" s="41"/>
      <c r="IE410" s="41"/>
      <c r="IF410" s="41"/>
      <c r="IG410" s="41"/>
      <c r="IH410" s="41"/>
      <c r="II410" s="41"/>
      <c r="IJ410" s="41"/>
      <c r="IK410" s="41"/>
      <c r="IL410" s="41"/>
      <c r="IM410" s="41"/>
      <c r="IN410" s="41"/>
      <c r="IO410" s="41"/>
      <c r="IP410" s="41"/>
      <c r="IQ410" s="41"/>
      <c r="IR410" s="41"/>
      <c r="IS410" s="41"/>
      <c r="IT410" s="41"/>
      <c r="IU410" s="41"/>
      <c r="IV410" s="41"/>
      <c r="IW410" s="41"/>
      <c r="IX410" s="41"/>
      <c r="IY410" s="41"/>
      <c r="IZ410" s="41"/>
      <c r="JA410" s="41"/>
      <c r="JB410" s="41"/>
      <c r="JC410" s="41"/>
      <c r="JD410" s="41"/>
      <c r="JE410" s="41"/>
      <c r="JF410" s="41"/>
      <c r="JG410" s="41"/>
      <c r="JH410" s="41"/>
      <c r="JI410" s="41"/>
      <c r="JJ410" s="41"/>
      <c r="JK410" s="41"/>
      <c r="JL410" s="41"/>
      <c r="JM410" s="41"/>
      <c r="JN410" s="41"/>
      <c r="JO410" s="41"/>
      <c r="JP410" s="41"/>
      <c r="JQ410" s="41"/>
      <c r="JR410" s="41"/>
      <c r="JS410" s="41"/>
      <c r="JT410" s="41"/>
      <c r="JU410" s="41"/>
    </row>
    <row r="411" spans="20:281" x14ac:dyDescent="0.25">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c r="EO411" s="41"/>
      <c r="EP411" s="41"/>
      <c r="EQ411" s="41"/>
      <c r="ER411" s="41"/>
      <c r="ES411" s="41"/>
      <c r="ET411" s="41"/>
      <c r="EU411" s="41"/>
      <c r="EV411" s="41"/>
      <c r="EW411" s="41"/>
      <c r="EX411" s="41"/>
      <c r="EY411" s="41"/>
      <c r="EZ411" s="41"/>
      <c r="FA411" s="41"/>
      <c r="FB411" s="41"/>
      <c r="FC411" s="41"/>
      <c r="FD411" s="41"/>
      <c r="FE411" s="41"/>
      <c r="FF411" s="41"/>
      <c r="FG411" s="41"/>
      <c r="FH411" s="41"/>
      <c r="FI411" s="41"/>
      <c r="FJ411" s="41"/>
      <c r="FK411" s="41"/>
      <c r="FL411" s="41"/>
      <c r="FM411" s="41"/>
      <c r="FN411" s="41"/>
      <c r="FO411" s="41"/>
      <c r="FP411" s="41"/>
      <c r="FQ411" s="41"/>
      <c r="FR411" s="41"/>
      <c r="FS411" s="41"/>
      <c r="FT411" s="41"/>
      <c r="FU411" s="41"/>
      <c r="FV411" s="41"/>
      <c r="FW411" s="41"/>
      <c r="FX411" s="41"/>
      <c r="FY411" s="41"/>
      <c r="FZ411" s="41"/>
      <c r="GA411" s="41"/>
      <c r="GB411" s="41"/>
      <c r="GC411" s="41"/>
      <c r="GD411" s="41"/>
      <c r="GE411" s="41"/>
      <c r="GF411" s="41"/>
      <c r="GG411" s="41"/>
      <c r="GH411" s="41"/>
      <c r="GI411" s="41"/>
      <c r="GJ411" s="41"/>
      <c r="GK411" s="41"/>
      <c r="GL411" s="41"/>
      <c r="GM411" s="41"/>
      <c r="GN411" s="41"/>
      <c r="GO411" s="41"/>
      <c r="GP411" s="41"/>
      <c r="GQ411" s="41"/>
      <c r="GR411" s="41"/>
      <c r="GS411" s="41"/>
      <c r="GT411" s="41"/>
      <c r="GU411" s="41"/>
      <c r="GV411" s="41"/>
      <c r="GW411" s="41"/>
      <c r="GX411" s="41"/>
      <c r="GY411" s="41"/>
      <c r="GZ411" s="41"/>
      <c r="HA411" s="41"/>
      <c r="HB411" s="41"/>
      <c r="HC411" s="41"/>
      <c r="HD411" s="41"/>
      <c r="HE411" s="41"/>
      <c r="HF411" s="41"/>
      <c r="HG411" s="41"/>
      <c r="HH411" s="41"/>
      <c r="HI411" s="41"/>
      <c r="HJ411" s="41"/>
      <c r="HK411" s="41"/>
      <c r="HL411" s="41"/>
      <c r="HM411" s="41"/>
      <c r="HN411" s="41"/>
      <c r="HO411" s="41"/>
      <c r="HP411" s="41"/>
      <c r="HQ411" s="41"/>
      <c r="HR411" s="41"/>
      <c r="HS411" s="41"/>
      <c r="HT411" s="41"/>
      <c r="HU411" s="41"/>
      <c r="HV411" s="41"/>
      <c r="HW411" s="41"/>
      <c r="HX411" s="41"/>
      <c r="HY411" s="41"/>
      <c r="HZ411" s="41"/>
      <c r="IA411" s="41"/>
      <c r="IB411" s="41"/>
      <c r="IC411" s="41"/>
      <c r="ID411" s="41"/>
      <c r="IE411" s="41"/>
      <c r="IF411" s="41"/>
      <c r="IG411" s="41"/>
      <c r="IH411" s="41"/>
      <c r="II411" s="41"/>
      <c r="IJ411" s="41"/>
      <c r="IK411" s="41"/>
      <c r="IL411" s="41"/>
      <c r="IM411" s="41"/>
      <c r="IN411" s="41"/>
      <c r="IO411" s="41"/>
      <c r="IP411" s="41"/>
      <c r="IQ411" s="41"/>
      <c r="IR411" s="41"/>
      <c r="IS411" s="41"/>
      <c r="IT411" s="41"/>
      <c r="IU411" s="41"/>
      <c r="IV411" s="41"/>
      <c r="IW411" s="41"/>
      <c r="IX411" s="41"/>
      <c r="IY411" s="41"/>
      <c r="IZ411" s="41"/>
      <c r="JA411" s="41"/>
      <c r="JB411" s="41"/>
      <c r="JC411" s="41"/>
      <c r="JD411" s="41"/>
      <c r="JE411" s="41"/>
      <c r="JF411" s="41"/>
      <c r="JG411" s="41"/>
      <c r="JH411" s="41"/>
      <c r="JI411" s="41"/>
      <c r="JJ411" s="41"/>
      <c r="JK411" s="41"/>
      <c r="JL411" s="41"/>
      <c r="JM411" s="41"/>
      <c r="JN411" s="41"/>
      <c r="JO411" s="41"/>
      <c r="JP411" s="41"/>
      <c r="JQ411" s="41"/>
      <c r="JR411" s="41"/>
      <c r="JS411" s="41"/>
      <c r="JT411" s="41"/>
      <c r="JU411" s="41"/>
    </row>
    <row r="412" spans="20:281" x14ac:dyDescent="0.25">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41"/>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41"/>
      <c r="EC412" s="41"/>
      <c r="ED412" s="41"/>
      <c r="EE412" s="41"/>
      <c r="EF412" s="41"/>
      <c r="EG412" s="41"/>
      <c r="EH412" s="41"/>
      <c r="EI412" s="41"/>
      <c r="EJ412" s="41"/>
      <c r="EK412" s="41"/>
      <c r="EL412" s="41"/>
      <c r="EM412" s="41"/>
      <c r="EN412" s="41"/>
      <c r="EO412" s="41"/>
      <c r="EP412" s="41"/>
      <c r="EQ412" s="41"/>
      <c r="ER412" s="41"/>
      <c r="ES412" s="41"/>
      <c r="ET412" s="41"/>
      <c r="EU412" s="41"/>
      <c r="EV412" s="41"/>
      <c r="EW412" s="41"/>
      <c r="EX412" s="41"/>
      <c r="EY412" s="41"/>
      <c r="EZ412" s="41"/>
      <c r="FA412" s="41"/>
      <c r="FB412" s="41"/>
      <c r="FC412" s="41"/>
      <c r="FD412" s="41"/>
      <c r="FE412" s="41"/>
      <c r="FF412" s="41"/>
      <c r="FG412" s="41"/>
      <c r="FH412" s="41"/>
      <c r="FI412" s="41"/>
      <c r="FJ412" s="41"/>
      <c r="FK412" s="41"/>
      <c r="FL412" s="41"/>
      <c r="FM412" s="41"/>
      <c r="FN412" s="41"/>
      <c r="FO412" s="41"/>
      <c r="FP412" s="41"/>
      <c r="FQ412" s="41"/>
      <c r="FR412" s="41"/>
      <c r="FS412" s="41"/>
      <c r="FT412" s="41"/>
      <c r="FU412" s="41"/>
      <c r="FV412" s="41"/>
      <c r="FW412" s="41"/>
      <c r="FX412" s="41"/>
      <c r="FY412" s="41"/>
      <c r="FZ412" s="41"/>
      <c r="GA412" s="41"/>
      <c r="GB412" s="41"/>
      <c r="GC412" s="41"/>
      <c r="GD412" s="41"/>
      <c r="GE412" s="41"/>
      <c r="GF412" s="41"/>
      <c r="GG412" s="41"/>
      <c r="GH412" s="41"/>
      <c r="GI412" s="41"/>
      <c r="GJ412" s="41"/>
      <c r="GK412" s="41"/>
      <c r="GL412" s="41"/>
      <c r="GM412" s="41"/>
      <c r="GN412" s="41"/>
      <c r="GO412" s="41"/>
      <c r="GP412" s="41"/>
      <c r="GQ412" s="41"/>
      <c r="GR412" s="41"/>
      <c r="GS412" s="41"/>
      <c r="GT412" s="41"/>
      <c r="GU412" s="41"/>
      <c r="GV412" s="41"/>
      <c r="GW412" s="41"/>
      <c r="GX412" s="41"/>
      <c r="GY412" s="41"/>
      <c r="GZ412" s="41"/>
      <c r="HA412" s="41"/>
      <c r="HB412" s="41"/>
      <c r="HC412" s="41"/>
      <c r="HD412" s="41"/>
      <c r="HE412" s="41"/>
      <c r="HF412" s="41"/>
      <c r="HG412" s="41"/>
      <c r="HH412" s="41"/>
      <c r="HI412" s="41"/>
      <c r="HJ412" s="41"/>
      <c r="HK412" s="41"/>
      <c r="HL412" s="41"/>
      <c r="HM412" s="41"/>
      <c r="HN412" s="41"/>
      <c r="HO412" s="41"/>
      <c r="HP412" s="41"/>
      <c r="HQ412" s="41"/>
      <c r="HR412" s="41"/>
      <c r="HS412" s="41"/>
      <c r="HT412" s="41"/>
      <c r="HU412" s="41"/>
      <c r="HV412" s="41"/>
      <c r="HW412" s="41"/>
      <c r="HX412" s="41"/>
      <c r="HY412" s="41"/>
      <c r="HZ412" s="41"/>
      <c r="IA412" s="41"/>
      <c r="IB412" s="41"/>
      <c r="IC412" s="41"/>
      <c r="ID412" s="41"/>
      <c r="IE412" s="41"/>
      <c r="IF412" s="41"/>
      <c r="IG412" s="41"/>
      <c r="IH412" s="41"/>
      <c r="II412" s="41"/>
      <c r="IJ412" s="41"/>
      <c r="IK412" s="41"/>
      <c r="IL412" s="41"/>
      <c r="IM412" s="41"/>
      <c r="IN412" s="41"/>
      <c r="IO412" s="41"/>
      <c r="IP412" s="41"/>
      <c r="IQ412" s="41"/>
      <c r="IR412" s="41"/>
      <c r="IS412" s="41"/>
      <c r="IT412" s="41"/>
      <c r="IU412" s="41"/>
      <c r="IV412" s="41"/>
      <c r="IW412" s="41"/>
      <c r="IX412" s="41"/>
      <c r="IY412" s="41"/>
      <c r="IZ412" s="41"/>
      <c r="JA412" s="41"/>
      <c r="JB412" s="41"/>
      <c r="JC412" s="41"/>
      <c r="JD412" s="41"/>
      <c r="JE412" s="41"/>
      <c r="JF412" s="41"/>
      <c r="JG412" s="41"/>
      <c r="JH412" s="41"/>
      <c r="JI412" s="41"/>
      <c r="JJ412" s="41"/>
      <c r="JK412" s="41"/>
      <c r="JL412" s="41"/>
      <c r="JM412" s="41"/>
      <c r="JN412" s="41"/>
      <c r="JO412" s="41"/>
      <c r="JP412" s="41"/>
      <c r="JQ412" s="41"/>
      <c r="JR412" s="41"/>
      <c r="JS412" s="41"/>
      <c r="JT412" s="41"/>
      <c r="JU412" s="41"/>
    </row>
    <row r="413" spans="20:281" x14ac:dyDescent="0.25">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c r="BT413" s="41"/>
      <c r="BU413" s="41"/>
      <c r="BV413" s="41"/>
      <c r="BW413" s="41"/>
      <c r="BX413" s="41"/>
      <c r="BY413" s="41"/>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41"/>
      <c r="EC413" s="41"/>
      <c r="ED413" s="41"/>
      <c r="EE413" s="41"/>
      <c r="EF413" s="41"/>
      <c r="EG413" s="41"/>
      <c r="EH413" s="41"/>
      <c r="EI413" s="41"/>
      <c r="EJ413" s="41"/>
      <c r="EK413" s="41"/>
      <c r="EL413" s="41"/>
      <c r="EM413" s="41"/>
      <c r="EN413" s="41"/>
      <c r="EO413" s="41"/>
      <c r="EP413" s="41"/>
      <c r="EQ413" s="41"/>
      <c r="ER413" s="41"/>
      <c r="ES413" s="41"/>
      <c r="ET413" s="41"/>
      <c r="EU413" s="41"/>
      <c r="EV413" s="41"/>
      <c r="EW413" s="41"/>
      <c r="EX413" s="41"/>
      <c r="EY413" s="41"/>
      <c r="EZ413" s="41"/>
      <c r="FA413" s="41"/>
      <c r="FB413" s="41"/>
      <c r="FC413" s="41"/>
      <c r="FD413" s="41"/>
      <c r="FE413" s="41"/>
      <c r="FF413" s="41"/>
      <c r="FG413" s="41"/>
      <c r="FH413" s="41"/>
      <c r="FI413" s="41"/>
      <c r="FJ413" s="41"/>
      <c r="FK413" s="41"/>
      <c r="FL413" s="41"/>
      <c r="FM413" s="41"/>
      <c r="FN413" s="41"/>
      <c r="FO413" s="41"/>
      <c r="FP413" s="41"/>
      <c r="FQ413" s="41"/>
      <c r="FR413" s="41"/>
      <c r="FS413" s="41"/>
      <c r="FT413" s="41"/>
      <c r="FU413" s="41"/>
      <c r="FV413" s="41"/>
      <c r="FW413" s="41"/>
      <c r="FX413" s="41"/>
      <c r="FY413" s="41"/>
      <c r="FZ413" s="41"/>
      <c r="GA413" s="41"/>
      <c r="GB413" s="41"/>
      <c r="GC413" s="41"/>
      <c r="GD413" s="41"/>
      <c r="GE413" s="41"/>
      <c r="GF413" s="41"/>
      <c r="GG413" s="41"/>
      <c r="GH413" s="41"/>
      <c r="GI413" s="41"/>
      <c r="GJ413" s="41"/>
      <c r="GK413" s="41"/>
      <c r="GL413" s="41"/>
      <c r="GM413" s="41"/>
      <c r="GN413" s="41"/>
      <c r="GO413" s="41"/>
      <c r="GP413" s="41"/>
      <c r="GQ413" s="41"/>
      <c r="GR413" s="41"/>
      <c r="GS413" s="41"/>
      <c r="GT413" s="41"/>
      <c r="GU413" s="41"/>
      <c r="GV413" s="41"/>
      <c r="GW413" s="41"/>
      <c r="GX413" s="41"/>
      <c r="GY413" s="41"/>
      <c r="GZ413" s="41"/>
      <c r="HA413" s="41"/>
      <c r="HB413" s="41"/>
      <c r="HC413" s="41"/>
      <c r="HD413" s="41"/>
      <c r="HE413" s="41"/>
      <c r="HF413" s="41"/>
      <c r="HG413" s="41"/>
      <c r="HH413" s="41"/>
      <c r="HI413" s="41"/>
      <c r="HJ413" s="41"/>
      <c r="HK413" s="41"/>
      <c r="HL413" s="41"/>
      <c r="HM413" s="41"/>
      <c r="HN413" s="41"/>
      <c r="HO413" s="41"/>
      <c r="HP413" s="41"/>
      <c r="HQ413" s="41"/>
      <c r="HR413" s="41"/>
      <c r="HS413" s="41"/>
      <c r="HT413" s="41"/>
      <c r="HU413" s="41"/>
      <c r="HV413" s="41"/>
      <c r="HW413" s="41"/>
      <c r="HX413" s="41"/>
      <c r="HY413" s="41"/>
      <c r="HZ413" s="41"/>
      <c r="IA413" s="41"/>
      <c r="IB413" s="41"/>
      <c r="IC413" s="41"/>
      <c r="ID413" s="41"/>
      <c r="IE413" s="41"/>
      <c r="IF413" s="41"/>
      <c r="IG413" s="41"/>
      <c r="IH413" s="41"/>
      <c r="II413" s="41"/>
      <c r="IJ413" s="41"/>
      <c r="IK413" s="41"/>
      <c r="IL413" s="41"/>
      <c r="IM413" s="41"/>
      <c r="IN413" s="41"/>
      <c r="IO413" s="41"/>
      <c r="IP413" s="41"/>
      <c r="IQ413" s="41"/>
      <c r="IR413" s="41"/>
      <c r="IS413" s="41"/>
      <c r="IT413" s="41"/>
      <c r="IU413" s="41"/>
      <c r="IV413" s="41"/>
      <c r="IW413" s="41"/>
      <c r="IX413" s="41"/>
      <c r="IY413" s="41"/>
      <c r="IZ413" s="41"/>
      <c r="JA413" s="41"/>
      <c r="JB413" s="41"/>
      <c r="JC413" s="41"/>
      <c r="JD413" s="41"/>
      <c r="JE413" s="41"/>
      <c r="JF413" s="41"/>
      <c r="JG413" s="41"/>
      <c r="JH413" s="41"/>
      <c r="JI413" s="41"/>
      <c r="JJ413" s="41"/>
      <c r="JK413" s="41"/>
      <c r="JL413" s="41"/>
      <c r="JM413" s="41"/>
      <c r="JN413" s="41"/>
      <c r="JO413" s="41"/>
      <c r="JP413" s="41"/>
      <c r="JQ413" s="41"/>
      <c r="JR413" s="41"/>
      <c r="JS413" s="41"/>
      <c r="JT413" s="41"/>
      <c r="JU413" s="41"/>
    </row>
    <row r="414" spans="20:281" x14ac:dyDescent="0.25">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c r="EO414" s="41"/>
      <c r="EP414" s="41"/>
      <c r="EQ414" s="41"/>
      <c r="ER414" s="41"/>
      <c r="ES414" s="41"/>
      <c r="ET414" s="41"/>
      <c r="EU414" s="41"/>
      <c r="EV414" s="41"/>
      <c r="EW414" s="41"/>
      <c r="EX414" s="41"/>
      <c r="EY414" s="41"/>
      <c r="EZ414" s="41"/>
      <c r="FA414" s="41"/>
      <c r="FB414" s="41"/>
      <c r="FC414" s="41"/>
      <c r="FD414" s="41"/>
      <c r="FE414" s="41"/>
      <c r="FF414" s="41"/>
      <c r="FG414" s="41"/>
      <c r="FH414" s="41"/>
      <c r="FI414" s="41"/>
      <c r="FJ414" s="41"/>
      <c r="FK414" s="41"/>
      <c r="FL414" s="41"/>
      <c r="FM414" s="41"/>
      <c r="FN414" s="41"/>
      <c r="FO414" s="41"/>
      <c r="FP414" s="41"/>
      <c r="FQ414" s="41"/>
      <c r="FR414" s="41"/>
      <c r="FS414" s="41"/>
      <c r="FT414" s="41"/>
      <c r="FU414" s="41"/>
      <c r="FV414" s="41"/>
      <c r="FW414" s="41"/>
      <c r="FX414" s="41"/>
      <c r="FY414" s="41"/>
      <c r="FZ414" s="41"/>
      <c r="GA414" s="41"/>
      <c r="GB414" s="41"/>
      <c r="GC414" s="41"/>
      <c r="GD414" s="41"/>
      <c r="GE414" s="41"/>
      <c r="GF414" s="41"/>
      <c r="GG414" s="41"/>
      <c r="GH414" s="41"/>
      <c r="GI414" s="41"/>
      <c r="GJ414" s="41"/>
      <c r="GK414" s="41"/>
      <c r="GL414" s="41"/>
      <c r="GM414" s="41"/>
      <c r="GN414" s="41"/>
      <c r="GO414" s="41"/>
      <c r="GP414" s="41"/>
      <c r="GQ414" s="41"/>
      <c r="GR414" s="41"/>
      <c r="GS414" s="41"/>
      <c r="GT414" s="41"/>
      <c r="GU414" s="41"/>
      <c r="GV414" s="41"/>
      <c r="GW414" s="41"/>
      <c r="GX414" s="41"/>
      <c r="GY414" s="41"/>
      <c r="GZ414" s="41"/>
      <c r="HA414" s="41"/>
      <c r="HB414" s="41"/>
      <c r="HC414" s="41"/>
      <c r="HD414" s="41"/>
      <c r="HE414" s="41"/>
      <c r="HF414" s="41"/>
      <c r="HG414" s="41"/>
      <c r="HH414" s="41"/>
      <c r="HI414" s="41"/>
      <c r="HJ414" s="41"/>
      <c r="HK414" s="41"/>
      <c r="HL414" s="41"/>
      <c r="HM414" s="41"/>
      <c r="HN414" s="41"/>
      <c r="HO414" s="41"/>
      <c r="HP414" s="41"/>
      <c r="HQ414" s="41"/>
      <c r="HR414" s="41"/>
      <c r="HS414" s="41"/>
      <c r="HT414" s="41"/>
      <c r="HU414" s="41"/>
      <c r="HV414" s="41"/>
      <c r="HW414" s="41"/>
      <c r="HX414" s="41"/>
      <c r="HY414" s="41"/>
      <c r="HZ414" s="41"/>
      <c r="IA414" s="41"/>
      <c r="IB414" s="41"/>
      <c r="IC414" s="41"/>
      <c r="ID414" s="41"/>
      <c r="IE414" s="41"/>
      <c r="IF414" s="41"/>
      <c r="IG414" s="41"/>
      <c r="IH414" s="41"/>
      <c r="II414" s="41"/>
      <c r="IJ414" s="41"/>
      <c r="IK414" s="41"/>
      <c r="IL414" s="41"/>
      <c r="IM414" s="41"/>
      <c r="IN414" s="41"/>
      <c r="IO414" s="41"/>
      <c r="IP414" s="41"/>
      <c r="IQ414" s="41"/>
      <c r="IR414" s="41"/>
      <c r="IS414" s="41"/>
      <c r="IT414" s="41"/>
      <c r="IU414" s="41"/>
      <c r="IV414" s="41"/>
      <c r="IW414" s="41"/>
      <c r="IX414" s="41"/>
      <c r="IY414" s="41"/>
      <c r="IZ414" s="41"/>
      <c r="JA414" s="41"/>
      <c r="JB414" s="41"/>
      <c r="JC414" s="41"/>
      <c r="JD414" s="41"/>
      <c r="JE414" s="41"/>
      <c r="JF414" s="41"/>
      <c r="JG414" s="41"/>
      <c r="JH414" s="41"/>
      <c r="JI414" s="41"/>
      <c r="JJ414" s="41"/>
      <c r="JK414" s="41"/>
      <c r="JL414" s="41"/>
      <c r="JM414" s="41"/>
      <c r="JN414" s="41"/>
      <c r="JO414" s="41"/>
      <c r="JP414" s="41"/>
      <c r="JQ414" s="41"/>
      <c r="JR414" s="41"/>
      <c r="JS414" s="41"/>
      <c r="JT414" s="41"/>
      <c r="JU414" s="41"/>
    </row>
    <row r="415" spans="20:281" x14ac:dyDescent="0.25">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c r="EL415" s="41"/>
      <c r="EM415" s="41"/>
      <c r="EN415" s="41"/>
      <c r="EO415" s="41"/>
      <c r="EP415" s="41"/>
      <c r="EQ415" s="41"/>
      <c r="ER415" s="41"/>
      <c r="ES415" s="41"/>
      <c r="ET415" s="41"/>
      <c r="EU415" s="41"/>
      <c r="EV415" s="41"/>
      <c r="EW415" s="41"/>
      <c r="EX415" s="41"/>
      <c r="EY415" s="41"/>
      <c r="EZ415" s="41"/>
      <c r="FA415" s="41"/>
      <c r="FB415" s="41"/>
      <c r="FC415" s="41"/>
      <c r="FD415" s="41"/>
      <c r="FE415" s="41"/>
      <c r="FF415" s="41"/>
      <c r="FG415" s="41"/>
      <c r="FH415" s="41"/>
      <c r="FI415" s="41"/>
      <c r="FJ415" s="41"/>
      <c r="FK415" s="41"/>
      <c r="FL415" s="41"/>
      <c r="FM415" s="41"/>
      <c r="FN415" s="41"/>
      <c r="FO415" s="41"/>
      <c r="FP415" s="41"/>
      <c r="FQ415" s="41"/>
      <c r="FR415" s="41"/>
      <c r="FS415" s="41"/>
      <c r="FT415" s="41"/>
      <c r="FU415" s="41"/>
      <c r="FV415" s="41"/>
      <c r="FW415" s="41"/>
      <c r="FX415" s="41"/>
      <c r="FY415" s="41"/>
      <c r="FZ415" s="41"/>
      <c r="GA415" s="41"/>
      <c r="GB415" s="41"/>
      <c r="GC415" s="41"/>
      <c r="GD415" s="41"/>
      <c r="GE415" s="41"/>
      <c r="GF415" s="41"/>
      <c r="GG415" s="41"/>
      <c r="GH415" s="41"/>
      <c r="GI415" s="41"/>
      <c r="GJ415" s="41"/>
      <c r="GK415" s="41"/>
      <c r="GL415" s="41"/>
      <c r="GM415" s="41"/>
      <c r="GN415" s="41"/>
      <c r="GO415" s="41"/>
      <c r="GP415" s="41"/>
      <c r="GQ415" s="41"/>
      <c r="GR415" s="41"/>
      <c r="GS415" s="41"/>
      <c r="GT415" s="41"/>
      <c r="GU415" s="41"/>
      <c r="GV415" s="41"/>
      <c r="GW415" s="41"/>
      <c r="GX415" s="41"/>
      <c r="GY415" s="41"/>
      <c r="GZ415" s="41"/>
      <c r="HA415" s="41"/>
      <c r="HB415" s="41"/>
      <c r="HC415" s="41"/>
      <c r="HD415" s="41"/>
      <c r="HE415" s="41"/>
      <c r="HF415" s="41"/>
      <c r="HG415" s="41"/>
      <c r="HH415" s="41"/>
      <c r="HI415" s="41"/>
      <c r="HJ415" s="41"/>
      <c r="HK415" s="41"/>
      <c r="HL415" s="41"/>
      <c r="HM415" s="41"/>
      <c r="HN415" s="41"/>
      <c r="HO415" s="41"/>
      <c r="HP415" s="41"/>
      <c r="HQ415" s="41"/>
      <c r="HR415" s="41"/>
      <c r="HS415" s="41"/>
      <c r="HT415" s="41"/>
      <c r="HU415" s="41"/>
      <c r="HV415" s="41"/>
      <c r="HW415" s="41"/>
      <c r="HX415" s="41"/>
      <c r="HY415" s="41"/>
      <c r="HZ415" s="41"/>
      <c r="IA415" s="41"/>
      <c r="IB415" s="41"/>
      <c r="IC415" s="41"/>
      <c r="ID415" s="41"/>
      <c r="IE415" s="41"/>
      <c r="IF415" s="41"/>
      <c r="IG415" s="41"/>
      <c r="IH415" s="41"/>
      <c r="II415" s="41"/>
      <c r="IJ415" s="41"/>
      <c r="IK415" s="41"/>
      <c r="IL415" s="41"/>
      <c r="IM415" s="41"/>
      <c r="IN415" s="41"/>
      <c r="IO415" s="41"/>
      <c r="IP415" s="41"/>
      <c r="IQ415" s="41"/>
      <c r="IR415" s="41"/>
      <c r="IS415" s="41"/>
      <c r="IT415" s="41"/>
      <c r="IU415" s="41"/>
      <c r="IV415" s="41"/>
      <c r="IW415" s="41"/>
      <c r="IX415" s="41"/>
      <c r="IY415" s="41"/>
      <c r="IZ415" s="41"/>
      <c r="JA415" s="41"/>
      <c r="JB415" s="41"/>
      <c r="JC415" s="41"/>
      <c r="JD415" s="41"/>
      <c r="JE415" s="41"/>
      <c r="JF415" s="41"/>
      <c r="JG415" s="41"/>
      <c r="JH415" s="41"/>
      <c r="JI415" s="41"/>
      <c r="JJ415" s="41"/>
      <c r="JK415" s="41"/>
      <c r="JL415" s="41"/>
      <c r="JM415" s="41"/>
      <c r="JN415" s="41"/>
      <c r="JO415" s="41"/>
      <c r="JP415" s="41"/>
      <c r="JQ415" s="41"/>
      <c r="JR415" s="41"/>
      <c r="JS415" s="41"/>
      <c r="JT415" s="41"/>
      <c r="JU415" s="41"/>
    </row>
    <row r="416" spans="20:281" x14ac:dyDescent="0.25">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c r="BY416" s="41"/>
      <c r="BZ416" s="4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c r="EL416" s="41"/>
      <c r="EM416" s="41"/>
      <c r="EN416" s="41"/>
      <c r="EO416" s="41"/>
      <c r="EP416" s="41"/>
      <c r="EQ416" s="41"/>
      <c r="ER416" s="41"/>
      <c r="ES416" s="41"/>
      <c r="ET416" s="41"/>
      <c r="EU416" s="41"/>
      <c r="EV416" s="41"/>
      <c r="EW416" s="41"/>
      <c r="EX416" s="41"/>
      <c r="EY416" s="41"/>
      <c r="EZ416" s="41"/>
      <c r="FA416" s="41"/>
      <c r="FB416" s="41"/>
      <c r="FC416" s="41"/>
      <c r="FD416" s="41"/>
      <c r="FE416" s="41"/>
      <c r="FF416" s="41"/>
      <c r="FG416" s="41"/>
      <c r="FH416" s="41"/>
      <c r="FI416" s="41"/>
      <c r="FJ416" s="41"/>
      <c r="FK416" s="41"/>
      <c r="FL416" s="41"/>
      <c r="FM416" s="41"/>
      <c r="FN416" s="41"/>
      <c r="FO416" s="41"/>
      <c r="FP416" s="41"/>
      <c r="FQ416" s="41"/>
      <c r="FR416" s="41"/>
      <c r="FS416" s="41"/>
      <c r="FT416" s="41"/>
      <c r="FU416" s="41"/>
      <c r="FV416" s="41"/>
      <c r="FW416" s="41"/>
      <c r="FX416" s="41"/>
      <c r="FY416" s="41"/>
      <c r="FZ416" s="41"/>
      <c r="GA416" s="41"/>
      <c r="GB416" s="41"/>
      <c r="GC416" s="41"/>
      <c r="GD416" s="41"/>
      <c r="GE416" s="41"/>
      <c r="GF416" s="41"/>
      <c r="GG416" s="41"/>
      <c r="GH416" s="41"/>
      <c r="GI416" s="41"/>
      <c r="GJ416" s="41"/>
      <c r="GK416" s="41"/>
      <c r="GL416" s="41"/>
      <c r="GM416" s="41"/>
      <c r="GN416" s="41"/>
      <c r="GO416" s="41"/>
      <c r="GP416" s="41"/>
      <c r="GQ416" s="41"/>
      <c r="GR416" s="41"/>
      <c r="GS416" s="41"/>
      <c r="GT416" s="41"/>
      <c r="GU416" s="41"/>
      <c r="GV416" s="41"/>
      <c r="GW416" s="41"/>
      <c r="GX416" s="41"/>
      <c r="GY416" s="41"/>
      <c r="GZ416" s="41"/>
      <c r="HA416" s="41"/>
      <c r="HB416" s="41"/>
      <c r="HC416" s="41"/>
      <c r="HD416" s="41"/>
      <c r="HE416" s="41"/>
      <c r="HF416" s="41"/>
      <c r="HG416" s="41"/>
      <c r="HH416" s="41"/>
      <c r="HI416" s="41"/>
      <c r="HJ416" s="41"/>
      <c r="HK416" s="41"/>
      <c r="HL416" s="41"/>
      <c r="HM416" s="41"/>
      <c r="HN416" s="41"/>
      <c r="HO416" s="41"/>
      <c r="HP416" s="41"/>
      <c r="HQ416" s="41"/>
      <c r="HR416" s="41"/>
      <c r="HS416" s="41"/>
      <c r="HT416" s="41"/>
      <c r="HU416" s="41"/>
      <c r="HV416" s="41"/>
      <c r="HW416" s="41"/>
      <c r="HX416" s="41"/>
      <c r="HY416" s="41"/>
      <c r="HZ416" s="41"/>
      <c r="IA416" s="41"/>
      <c r="IB416" s="41"/>
      <c r="IC416" s="41"/>
      <c r="ID416" s="41"/>
      <c r="IE416" s="41"/>
      <c r="IF416" s="41"/>
      <c r="IG416" s="41"/>
      <c r="IH416" s="41"/>
      <c r="II416" s="41"/>
      <c r="IJ416" s="41"/>
      <c r="IK416" s="41"/>
      <c r="IL416" s="41"/>
      <c r="IM416" s="41"/>
      <c r="IN416" s="41"/>
      <c r="IO416" s="41"/>
      <c r="IP416" s="41"/>
      <c r="IQ416" s="41"/>
      <c r="IR416" s="41"/>
      <c r="IS416" s="41"/>
      <c r="IT416" s="41"/>
      <c r="IU416" s="41"/>
      <c r="IV416" s="41"/>
      <c r="IW416" s="41"/>
      <c r="IX416" s="41"/>
      <c r="IY416" s="41"/>
      <c r="IZ416" s="41"/>
      <c r="JA416" s="41"/>
      <c r="JB416" s="41"/>
      <c r="JC416" s="41"/>
      <c r="JD416" s="41"/>
      <c r="JE416" s="41"/>
      <c r="JF416" s="41"/>
      <c r="JG416" s="41"/>
      <c r="JH416" s="41"/>
      <c r="JI416" s="41"/>
      <c r="JJ416" s="41"/>
      <c r="JK416" s="41"/>
      <c r="JL416" s="41"/>
      <c r="JM416" s="41"/>
      <c r="JN416" s="41"/>
      <c r="JO416" s="41"/>
      <c r="JP416" s="41"/>
      <c r="JQ416" s="41"/>
      <c r="JR416" s="41"/>
      <c r="JS416" s="41"/>
      <c r="JT416" s="41"/>
      <c r="JU416" s="41"/>
    </row>
    <row r="417" spans="20:281" x14ac:dyDescent="0.25">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41"/>
      <c r="BD417" s="41"/>
      <c r="BE417" s="41"/>
      <c r="BF417" s="41"/>
      <c r="BG417" s="41"/>
      <c r="BH417" s="41"/>
      <c r="BI417" s="41"/>
      <c r="BJ417" s="41"/>
      <c r="BK417" s="41"/>
      <c r="BL417" s="41"/>
      <c r="BM417" s="41"/>
      <c r="BN417" s="41"/>
      <c r="BO417" s="41"/>
      <c r="BP417" s="41"/>
      <c r="BQ417" s="41"/>
      <c r="BR417" s="41"/>
      <c r="BS417" s="41"/>
      <c r="BT417" s="41"/>
      <c r="BU417" s="41"/>
      <c r="BV417" s="41"/>
      <c r="BW417" s="41"/>
      <c r="BX417" s="41"/>
      <c r="BY417" s="41"/>
      <c r="BZ417" s="41"/>
      <c r="CA417" s="41"/>
      <c r="CB417" s="41"/>
      <c r="CC417" s="41"/>
      <c r="CD417" s="41"/>
      <c r="CE417" s="41"/>
      <c r="CF417" s="41"/>
      <c r="CG417" s="41"/>
      <c r="CH417" s="41"/>
      <c r="CI417" s="41"/>
      <c r="CJ417" s="41"/>
      <c r="CK417" s="41"/>
      <c r="CL417" s="41"/>
      <c r="CM417" s="41"/>
      <c r="CN417" s="41"/>
      <c r="CO417" s="41"/>
      <c r="CP417" s="41"/>
      <c r="CQ417" s="41"/>
      <c r="CR417" s="41"/>
      <c r="CS417" s="41"/>
      <c r="CT417" s="41"/>
      <c r="CU417" s="41"/>
      <c r="CV417" s="41"/>
      <c r="CW417" s="41"/>
      <c r="CX417" s="41"/>
      <c r="CY417" s="41"/>
      <c r="CZ417" s="41"/>
      <c r="DA417" s="41"/>
      <c r="DB417" s="41"/>
      <c r="DC417" s="41"/>
      <c r="DD417" s="41"/>
      <c r="DE417" s="41"/>
      <c r="DF417" s="41"/>
      <c r="DG417" s="41"/>
      <c r="DH417" s="41"/>
      <c r="DI417" s="41"/>
      <c r="DJ417" s="41"/>
      <c r="DK417" s="41"/>
      <c r="DL417" s="41"/>
      <c r="DM417" s="41"/>
      <c r="DN417" s="41"/>
      <c r="DO417" s="41"/>
      <c r="DP417" s="41"/>
      <c r="DQ417" s="41"/>
      <c r="DR417" s="41"/>
      <c r="DS417" s="41"/>
      <c r="DT417" s="41"/>
      <c r="DU417" s="41"/>
      <c r="DV417" s="41"/>
      <c r="DW417" s="41"/>
      <c r="DX417" s="41"/>
      <c r="DY417" s="41"/>
      <c r="DZ417" s="41"/>
      <c r="EA417" s="41"/>
      <c r="EB417" s="41"/>
      <c r="EC417" s="41"/>
      <c r="ED417" s="41"/>
      <c r="EE417" s="41"/>
      <c r="EF417" s="41"/>
      <c r="EG417" s="41"/>
      <c r="EH417" s="41"/>
      <c r="EI417" s="41"/>
      <c r="EJ417" s="41"/>
      <c r="EK417" s="41"/>
      <c r="EL417" s="41"/>
      <c r="EM417" s="41"/>
      <c r="EN417" s="41"/>
      <c r="EO417" s="41"/>
      <c r="EP417" s="41"/>
      <c r="EQ417" s="41"/>
      <c r="ER417" s="41"/>
      <c r="ES417" s="41"/>
      <c r="ET417" s="41"/>
      <c r="EU417" s="41"/>
      <c r="EV417" s="41"/>
      <c r="EW417" s="41"/>
      <c r="EX417" s="41"/>
      <c r="EY417" s="41"/>
      <c r="EZ417" s="41"/>
      <c r="FA417" s="41"/>
      <c r="FB417" s="41"/>
      <c r="FC417" s="41"/>
      <c r="FD417" s="41"/>
      <c r="FE417" s="41"/>
      <c r="FF417" s="41"/>
      <c r="FG417" s="41"/>
      <c r="FH417" s="41"/>
      <c r="FI417" s="41"/>
      <c r="FJ417" s="41"/>
      <c r="FK417" s="41"/>
      <c r="FL417" s="41"/>
      <c r="FM417" s="41"/>
      <c r="FN417" s="41"/>
      <c r="FO417" s="41"/>
      <c r="FP417" s="41"/>
      <c r="FQ417" s="41"/>
      <c r="FR417" s="41"/>
      <c r="FS417" s="41"/>
      <c r="FT417" s="41"/>
      <c r="FU417" s="41"/>
      <c r="FV417" s="41"/>
      <c r="FW417" s="41"/>
      <c r="FX417" s="41"/>
      <c r="FY417" s="41"/>
      <c r="FZ417" s="41"/>
      <c r="GA417" s="41"/>
      <c r="GB417" s="41"/>
      <c r="GC417" s="41"/>
      <c r="GD417" s="41"/>
      <c r="GE417" s="41"/>
      <c r="GF417" s="41"/>
      <c r="GG417" s="41"/>
      <c r="GH417" s="41"/>
      <c r="GI417" s="41"/>
      <c r="GJ417" s="41"/>
      <c r="GK417" s="41"/>
      <c r="GL417" s="41"/>
      <c r="GM417" s="41"/>
      <c r="GN417" s="41"/>
      <c r="GO417" s="41"/>
      <c r="GP417" s="41"/>
      <c r="GQ417" s="41"/>
      <c r="GR417" s="41"/>
      <c r="GS417" s="41"/>
      <c r="GT417" s="41"/>
      <c r="GU417" s="41"/>
      <c r="GV417" s="41"/>
      <c r="GW417" s="41"/>
      <c r="GX417" s="41"/>
      <c r="GY417" s="41"/>
      <c r="GZ417" s="41"/>
      <c r="HA417" s="41"/>
      <c r="HB417" s="41"/>
      <c r="HC417" s="41"/>
      <c r="HD417" s="41"/>
      <c r="HE417" s="41"/>
      <c r="HF417" s="41"/>
      <c r="HG417" s="41"/>
      <c r="HH417" s="41"/>
      <c r="HI417" s="41"/>
      <c r="HJ417" s="41"/>
      <c r="HK417" s="41"/>
      <c r="HL417" s="41"/>
      <c r="HM417" s="41"/>
      <c r="HN417" s="41"/>
      <c r="HO417" s="41"/>
      <c r="HP417" s="41"/>
      <c r="HQ417" s="41"/>
      <c r="HR417" s="41"/>
      <c r="HS417" s="41"/>
      <c r="HT417" s="41"/>
      <c r="HU417" s="41"/>
      <c r="HV417" s="41"/>
      <c r="HW417" s="41"/>
      <c r="HX417" s="41"/>
      <c r="HY417" s="41"/>
      <c r="HZ417" s="41"/>
      <c r="IA417" s="41"/>
      <c r="IB417" s="41"/>
      <c r="IC417" s="41"/>
      <c r="ID417" s="41"/>
      <c r="IE417" s="41"/>
      <c r="IF417" s="41"/>
      <c r="IG417" s="41"/>
      <c r="IH417" s="41"/>
      <c r="II417" s="41"/>
      <c r="IJ417" s="41"/>
      <c r="IK417" s="41"/>
      <c r="IL417" s="41"/>
      <c r="IM417" s="41"/>
      <c r="IN417" s="41"/>
      <c r="IO417" s="41"/>
      <c r="IP417" s="41"/>
      <c r="IQ417" s="41"/>
      <c r="IR417" s="41"/>
      <c r="IS417" s="41"/>
      <c r="IT417" s="41"/>
      <c r="IU417" s="41"/>
      <c r="IV417" s="41"/>
      <c r="IW417" s="41"/>
      <c r="IX417" s="41"/>
      <c r="IY417" s="41"/>
      <c r="IZ417" s="41"/>
      <c r="JA417" s="41"/>
      <c r="JB417" s="41"/>
      <c r="JC417" s="41"/>
      <c r="JD417" s="41"/>
      <c r="JE417" s="41"/>
      <c r="JF417" s="41"/>
      <c r="JG417" s="41"/>
      <c r="JH417" s="41"/>
      <c r="JI417" s="41"/>
      <c r="JJ417" s="41"/>
      <c r="JK417" s="41"/>
      <c r="JL417" s="41"/>
      <c r="JM417" s="41"/>
      <c r="JN417" s="41"/>
      <c r="JO417" s="41"/>
      <c r="JP417" s="41"/>
      <c r="JQ417" s="41"/>
      <c r="JR417" s="41"/>
      <c r="JS417" s="41"/>
      <c r="JT417" s="41"/>
      <c r="JU417" s="41"/>
    </row>
    <row r="418" spans="20:281" x14ac:dyDescent="0.25">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41"/>
      <c r="BD418" s="41"/>
      <c r="BE418" s="41"/>
      <c r="BF418" s="41"/>
      <c r="BG418" s="41"/>
      <c r="BH418" s="41"/>
      <c r="BI418" s="41"/>
      <c r="BJ418" s="41"/>
      <c r="BK418" s="41"/>
      <c r="BL418" s="41"/>
      <c r="BM418" s="41"/>
      <c r="BN418" s="41"/>
      <c r="BO418" s="41"/>
      <c r="BP418" s="41"/>
      <c r="BQ418" s="41"/>
      <c r="BR418" s="41"/>
      <c r="BS418" s="41"/>
      <c r="BT418" s="41"/>
      <c r="BU418" s="41"/>
      <c r="BV418" s="41"/>
      <c r="BW418" s="41"/>
      <c r="BX418" s="41"/>
      <c r="BY418" s="41"/>
      <c r="BZ418" s="41"/>
      <c r="CA418" s="41"/>
      <c r="CB418" s="41"/>
      <c r="CC418" s="41"/>
      <c r="CD418" s="41"/>
      <c r="CE418" s="41"/>
      <c r="CF418" s="41"/>
      <c r="CG418" s="41"/>
      <c r="CH418" s="41"/>
      <c r="CI418" s="41"/>
      <c r="CJ418" s="41"/>
      <c r="CK418" s="41"/>
      <c r="CL418" s="41"/>
      <c r="CM418" s="41"/>
      <c r="CN418" s="41"/>
      <c r="CO418" s="41"/>
      <c r="CP418" s="41"/>
      <c r="CQ418" s="41"/>
      <c r="CR418" s="41"/>
      <c r="CS418" s="41"/>
      <c r="CT418" s="41"/>
      <c r="CU418" s="41"/>
      <c r="CV418" s="41"/>
      <c r="CW418" s="41"/>
      <c r="CX418" s="41"/>
      <c r="CY418" s="41"/>
      <c r="CZ418" s="41"/>
      <c r="DA418" s="41"/>
      <c r="DB418" s="41"/>
      <c r="DC418" s="41"/>
      <c r="DD418" s="41"/>
      <c r="DE418" s="41"/>
      <c r="DF418" s="41"/>
      <c r="DG418" s="41"/>
      <c r="DH418" s="41"/>
      <c r="DI418" s="41"/>
      <c r="DJ418" s="41"/>
      <c r="DK418" s="41"/>
      <c r="DL418" s="41"/>
      <c r="DM418" s="41"/>
      <c r="DN418" s="41"/>
      <c r="DO418" s="41"/>
      <c r="DP418" s="41"/>
      <c r="DQ418" s="41"/>
      <c r="DR418" s="41"/>
      <c r="DS418" s="41"/>
      <c r="DT418" s="41"/>
      <c r="DU418" s="41"/>
      <c r="DV418" s="41"/>
      <c r="DW418" s="41"/>
      <c r="DX418" s="41"/>
      <c r="DY418" s="41"/>
      <c r="DZ418" s="41"/>
      <c r="EA418" s="41"/>
      <c r="EB418" s="41"/>
      <c r="EC418" s="41"/>
      <c r="ED418" s="41"/>
      <c r="EE418" s="41"/>
      <c r="EF418" s="41"/>
      <c r="EG418" s="41"/>
      <c r="EH418" s="41"/>
      <c r="EI418" s="41"/>
      <c r="EJ418" s="41"/>
      <c r="EK418" s="41"/>
      <c r="EL418" s="41"/>
      <c r="EM418" s="41"/>
      <c r="EN418" s="41"/>
      <c r="EO418" s="41"/>
      <c r="EP418" s="41"/>
      <c r="EQ418" s="41"/>
      <c r="ER418" s="41"/>
      <c r="ES418" s="41"/>
      <c r="ET418" s="41"/>
      <c r="EU418" s="41"/>
      <c r="EV418" s="41"/>
      <c r="EW418" s="41"/>
      <c r="EX418" s="41"/>
      <c r="EY418" s="41"/>
      <c r="EZ418" s="41"/>
      <c r="FA418" s="41"/>
      <c r="FB418" s="41"/>
      <c r="FC418" s="41"/>
      <c r="FD418" s="41"/>
      <c r="FE418" s="41"/>
      <c r="FF418" s="41"/>
      <c r="FG418" s="41"/>
      <c r="FH418" s="41"/>
      <c r="FI418" s="41"/>
      <c r="FJ418" s="41"/>
      <c r="FK418" s="41"/>
      <c r="FL418" s="41"/>
      <c r="FM418" s="41"/>
      <c r="FN418" s="41"/>
      <c r="FO418" s="41"/>
      <c r="FP418" s="41"/>
      <c r="FQ418" s="41"/>
      <c r="FR418" s="41"/>
      <c r="FS418" s="41"/>
      <c r="FT418" s="41"/>
      <c r="FU418" s="41"/>
      <c r="FV418" s="41"/>
      <c r="FW418" s="41"/>
      <c r="FX418" s="41"/>
      <c r="FY418" s="41"/>
      <c r="FZ418" s="41"/>
      <c r="GA418" s="41"/>
      <c r="GB418" s="41"/>
      <c r="GC418" s="41"/>
      <c r="GD418" s="41"/>
      <c r="GE418" s="41"/>
      <c r="GF418" s="41"/>
      <c r="GG418" s="41"/>
      <c r="GH418" s="41"/>
      <c r="GI418" s="41"/>
      <c r="GJ418" s="41"/>
      <c r="GK418" s="41"/>
      <c r="GL418" s="41"/>
      <c r="GM418" s="41"/>
      <c r="GN418" s="41"/>
      <c r="GO418" s="41"/>
      <c r="GP418" s="41"/>
      <c r="GQ418" s="41"/>
      <c r="GR418" s="41"/>
      <c r="GS418" s="41"/>
      <c r="GT418" s="41"/>
      <c r="GU418" s="41"/>
      <c r="GV418" s="41"/>
      <c r="GW418" s="41"/>
      <c r="GX418" s="41"/>
      <c r="GY418" s="41"/>
      <c r="GZ418" s="41"/>
      <c r="HA418" s="41"/>
      <c r="HB418" s="41"/>
      <c r="HC418" s="41"/>
      <c r="HD418" s="41"/>
      <c r="HE418" s="41"/>
      <c r="HF418" s="41"/>
      <c r="HG418" s="41"/>
      <c r="HH418" s="41"/>
      <c r="HI418" s="41"/>
      <c r="HJ418" s="41"/>
      <c r="HK418" s="41"/>
      <c r="HL418" s="41"/>
      <c r="HM418" s="41"/>
      <c r="HN418" s="41"/>
      <c r="HO418" s="41"/>
      <c r="HP418" s="41"/>
      <c r="HQ418" s="41"/>
      <c r="HR418" s="41"/>
      <c r="HS418" s="41"/>
      <c r="HT418" s="41"/>
      <c r="HU418" s="41"/>
      <c r="HV418" s="41"/>
      <c r="HW418" s="41"/>
      <c r="HX418" s="41"/>
      <c r="HY418" s="41"/>
      <c r="HZ418" s="41"/>
      <c r="IA418" s="41"/>
      <c r="IB418" s="41"/>
      <c r="IC418" s="41"/>
      <c r="ID418" s="41"/>
      <c r="IE418" s="41"/>
      <c r="IF418" s="41"/>
      <c r="IG418" s="41"/>
      <c r="IH418" s="41"/>
      <c r="II418" s="41"/>
      <c r="IJ418" s="41"/>
      <c r="IK418" s="41"/>
      <c r="IL418" s="41"/>
      <c r="IM418" s="41"/>
      <c r="IN418" s="41"/>
      <c r="IO418" s="41"/>
      <c r="IP418" s="41"/>
      <c r="IQ418" s="41"/>
      <c r="IR418" s="41"/>
      <c r="IS418" s="41"/>
      <c r="IT418" s="41"/>
      <c r="IU418" s="41"/>
      <c r="IV418" s="41"/>
      <c r="IW418" s="41"/>
      <c r="IX418" s="41"/>
      <c r="IY418" s="41"/>
      <c r="IZ418" s="41"/>
      <c r="JA418" s="41"/>
      <c r="JB418" s="41"/>
      <c r="JC418" s="41"/>
      <c r="JD418" s="41"/>
      <c r="JE418" s="41"/>
      <c r="JF418" s="41"/>
      <c r="JG418" s="41"/>
      <c r="JH418" s="41"/>
      <c r="JI418" s="41"/>
      <c r="JJ418" s="41"/>
      <c r="JK418" s="41"/>
      <c r="JL418" s="41"/>
      <c r="JM418" s="41"/>
      <c r="JN418" s="41"/>
      <c r="JO418" s="41"/>
      <c r="JP418" s="41"/>
      <c r="JQ418" s="41"/>
      <c r="JR418" s="41"/>
      <c r="JS418" s="41"/>
      <c r="JT418" s="41"/>
      <c r="JU418" s="41"/>
    </row>
    <row r="419" spans="20:281" x14ac:dyDescent="0.25">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c r="BI419" s="41"/>
      <c r="BJ419" s="41"/>
      <c r="BK419" s="41"/>
      <c r="BL419" s="41"/>
      <c r="BM419" s="41"/>
      <c r="BN419" s="41"/>
      <c r="BO419" s="41"/>
      <c r="BP419" s="41"/>
      <c r="BQ419" s="41"/>
      <c r="BR419" s="41"/>
      <c r="BS419" s="41"/>
      <c r="BT419" s="41"/>
      <c r="BU419" s="41"/>
      <c r="BV419" s="41"/>
      <c r="BW419" s="41"/>
      <c r="BX419" s="41"/>
      <c r="BY419" s="41"/>
      <c r="BZ419" s="41"/>
      <c r="CA419" s="41"/>
      <c r="CB419" s="41"/>
      <c r="CC419" s="41"/>
      <c r="CD419" s="41"/>
      <c r="CE419" s="41"/>
      <c r="CF419" s="41"/>
      <c r="CG419" s="41"/>
      <c r="CH419" s="41"/>
      <c r="CI419" s="41"/>
      <c r="CJ419" s="41"/>
      <c r="CK419" s="41"/>
      <c r="CL419" s="41"/>
      <c r="CM419" s="41"/>
      <c r="CN419" s="41"/>
      <c r="CO419" s="41"/>
      <c r="CP419" s="41"/>
      <c r="CQ419" s="41"/>
      <c r="CR419" s="41"/>
      <c r="CS419" s="41"/>
      <c r="CT419" s="41"/>
      <c r="CU419" s="41"/>
      <c r="CV419" s="41"/>
      <c r="CW419" s="41"/>
      <c r="CX419" s="41"/>
      <c r="CY419" s="41"/>
      <c r="CZ419" s="41"/>
      <c r="DA419" s="41"/>
      <c r="DB419" s="41"/>
      <c r="DC419" s="41"/>
      <c r="DD419" s="41"/>
      <c r="DE419" s="41"/>
      <c r="DF419" s="41"/>
      <c r="DG419" s="41"/>
      <c r="DH419" s="41"/>
      <c r="DI419" s="41"/>
      <c r="DJ419" s="41"/>
      <c r="DK419" s="41"/>
      <c r="DL419" s="41"/>
      <c r="DM419" s="41"/>
      <c r="DN419" s="41"/>
      <c r="DO419" s="41"/>
      <c r="DP419" s="41"/>
      <c r="DQ419" s="41"/>
      <c r="DR419" s="41"/>
      <c r="DS419" s="41"/>
      <c r="DT419" s="41"/>
      <c r="DU419" s="41"/>
      <c r="DV419" s="41"/>
      <c r="DW419" s="41"/>
      <c r="DX419" s="41"/>
      <c r="DY419" s="41"/>
      <c r="DZ419" s="41"/>
      <c r="EA419" s="41"/>
      <c r="EB419" s="41"/>
      <c r="EC419" s="41"/>
      <c r="ED419" s="41"/>
      <c r="EE419" s="41"/>
      <c r="EF419" s="41"/>
      <c r="EG419" s="41"/>
      <c r="EH419" s="41"/>
      <c r="EI419" s="41"/>
      <c r="EJ419" s="41"/>
      <c r="EK419" s="41"/>
      <c r="EL419" s="41"/>
      <c r="EM419" s="41"/>
      <c r="EN419" s="41"/>
      <c r="EO419" s="41"/>
      <c r="EP419" s="41"/>
      <c r="EQ419" s="41"/>
      <c r="ER419" s="41"/>
      <c r="ES419" s="41"/>
      <c r="ET419" s="41"/>
      <c r="EU419" s="41"/>
      <c r="EV419" s="41"/>
      <c r="EW419" s="41"/>
      <c r="EX419" s="41"/>
      <c r="EY419" s="41"/>
      <c r="EZ419" s="41"/>
      <c r="FA419" s="41"/>
      <c r="FB419" s="41"/>
      <c r="FC419" s="41"/>
      <c r="FD419" s="41"/>
      <c r="FE419" s="41"/>
      <c r="FF419" s="41"/>
      <c r="FG419" s="41"/>
      <c r="FH419" s="41"/>
      <c r="FI419" s="41"/>
      <c r="FJ419" s="41"/>
      <c r="FK419" s="41"/>
      <c r="FL419" s="41"/>
      <c r="FM419" s="41"/>
      <c r="FN419" s="41"/>
      <c r="FO419" s="41"/>
      <c r="FP419" s="41"/>
      <c r="FQ419" s="41"/>
      <c r="FR419" s="41"/>
      <c r="FS419" s="41"/>
      <c r="FT419" s="41"/>
      <c r="FU419" s="41"/>
      <c r="FV419" s="41"/>
      <c r="FW419" s="41"/>
      <c r="FX419" s="41"/>
      <c r="FY419" s="41"/>
      <c r="FZ419" s="41"/>
      <c r="GA419" s="41"/>
      <c r="GB419" s="41"/>
      <c r="GC419" s="41"/>
      <c r="GD419" s="41"/>
      <c r="GE419" s="41"/>
      <c r="GF419" s="41"/>
      <c r="GG419" s="41"/>
      <c r="GH419" s="41"/>
      <c r="GI419" s="41"/>
      <c r="GJ419" s="41"/>
      <c r="GK419" s="41"/>
      <c r="GL419" s="41"/>
      <c r="GM419" s="41"/>
      <c r="GN419" s="41"/>
      <c r="GO419" s="41"/>
      <c r="GP419" s="41"/>
      <c r="GQ419" s="41"/>
      <c r="GR419" s="41"/>
      <c r="GS419" s="41"/>
      <c r="GT419" s="41"/>
      <c r="GU419" s="41"/>
      <c r="GV419" s="41"/>
      <c r="GW419" s="41"/>
      <c r="GX419" s="41"/>
      <c r="GY419" s="41"/>
      <c r="GZ419" s="41"/>
      <c r="HA419" s="41"/>
      <c r="HB419" s="41"/>
      <c r="HC419" s="41"/>
      <c r="HD419" s="41"/>
      <c r="HE419" s="41"/>
      <c r="HF419" s="41"/>
      <c r="HG419" s="41"/>
      <c r="HH419" s="41"/>
      <c r="HI419" s="41"/>
      <c r="HJ419" s="41"/>
      <c r="HK419" s="41"/>
      <c r="HL419" s="41"/>
      <c r="HM419" s="41"/>
      <c r="HN419" s="41"/>
      <c r="HO419" s="41"/>
      <c r="HP419" s="41"/>
      <c r="HQ419" s="41"/>
      <c r="HR419" s="41"/>
      <c r="HS419" s="41"/>
      <c r="HT419" s="41"/>
      <c r="HU419" s="41"/>
      <c r="HV419" s="41"/>
      <c r="HW419" s="41"/>
      <c r="HX419" s="41"/>
      <c r="HY419" s="41"/>
      <c r="HZ419" s="41"/>
      <c r="IA419" s="41"/>
      <c r="IB419" s="41"/>
      <c r="IC419" s="41"/>
      <c r="ID419" s="41"/>
      <c r="IE419" s="41"/>
      <c r="IF419" s="41"/>
      <c r="IG419" s="41"/>
      <c r="IH419" s="41"/>
      <c r="II419" s="41"/>
      <c r="IJ419" s="41"/>
      <c r="IK419" s="41"/>
      <c r="IL419" s="41"/>
      <c r="IM419" s="41"/>
      <c r="IN419" s="41"/>
      <c r="IO419" s="41"/>
      <c r="IP419" s="41"/>
      <c r="IQ419" s="41"/>
      <c r="IR419" s="41"/>
      <c r="IS419" s="41"/>
      <c r="IT419" s="41"/>
      <c r="IU419" s="41"/>
      <c r="IV419" s="41"/>
      <c r="IW419" s="41"/>
      <c r="IX419" s="41"/>
      <c r="IY419" s="41"/>
      <c r="IZ419" s="41"/>
      <c r="JA419" s="41"/>
      <c r="JB419" s="41"/>
      <c r="JC419" s="41"/>
      <c r="JD419" s="41"/>
      <c r="JE419" s="41"/>
      <c r="JF419" s="41"/>
      <c r="JG419" s="41"/>
      <c r="JH419" s="41"/>
      <c r="JI419" s="41"/>
      <c r="JJ419" s="41"/>
      <c r="JK419" s="41"/>
      <c r="JL419" s="41"/>
      <c r="JM419" s="41"/>
      <c r="JN419" s="41"/>
      <c r="JO419" s="41"/>
      <c r="JP419" s="41"/>
      <c r="JQ419" s="41"/>
      <c r="JR419" s="41"/>
      <c r="JS419" s="41"/>
      <c r="JT419" s="41"/>
      <c r="JU419" s="41"/>
    </row>
    <row r="420" spans="20:281" x14ac:dyDescent="0.25">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41"/>
      <c r="BY420" s="41"/>
      <c r="BZ420" s="41"/>
      <c r="CA420" s="41"/>
      <c r="CB420" s="41"/>
      <c r="CC420" s="41"/>
      <c r="CD420" s="41"/>
      <c r="CE420" s="41"/>
      <c r="CF420" s="41"/>
      <c r="CG420" s="41"/>
      <c r="CH420" s="41"/>
      <c r="CI420" s="41"/>
      <c r="CJ420" s="41"/>
      <c r="CK420" s="41"/>
      <c r="CL420" s="41"/>
      <c r="CM420" s="41"/>
      <c r="CN420" s="41"/>
      <c r="CO420" s="41"/>
      <c r="CP420" s="41"/>
      <c r="CQ420" s="41"/>
      <c r="CR420" s="41"/>
      <c r="CS420" s="41"/>
      <c r="CT420" s="41"/>
      <c r="CU420" s="41"/>
      <c r="CV420" s="41"/>
      <c r="CW420" s="41"/>
      <c r="CX420" s="41"/>
      <c r="CY420" s="41"/>
      <c r="CZ420" s="41"/>
      <c r="DA420" s="41"/>
      <c r="DB420" s="41"/>
      <c r="DC420" s="41"/>
      <c r="DD420" s="41"/>
      <c r="DE420" s="41"/>
      <c r="DF420" s="41"/>
      <c r="DG420" s="41"/>
      <c r="DH420" s="41"/>
      <c r="DI420" s="41"/>
      <c r="DJ420" s="41"/>
      <c r="DK420" s="41"/>
      <c r="DL420" s="41"/>
      <c r="DM420" s="41"/>
      <c r="DN420" s="41"/>
      <c r="DO420" s="41"/>
      <c r="DP420" s="41"/>
      <c r="DQ420" s="41"/>
      <c r="DR420" s="41"/>
      <c r="DS420" s="41"/>
      <c r="DT420" s="41"/>
      <c r="DU420" s="41"/>
      <c r="DV420" s="41"/>
      <c r="DW420" s="41"/>
      <c r="DX420" s="41"/>
      <c r="DY420" s="41"/>
      <c r="DZ420" s="41"/>
      <c r="EA420" s="41"/>
      <c r="EB420" s="41"/>
      <c r="EC420" s="41"/>
      <c r="ED420" s="41"/>
      <c r="EE420" s="41"/>
      <c r="EF420" s="41"/>
      <c r="EG420" s="41"/>
      <c r="EH420" s="41"/>
      <c r="EI420" s="41"/>
      <c r="EJ420" s="41"/>
      <c r="EK420" s="41"/>
      <c r="EL420" s="41"/>
      <c r="EM420" s="41"/>
      <c r="EN420" s="41"/>
      <c r="EO420" s="41"/>
      <c r="EP420" s="41"/>
      <c r="EQ420" s="41"/>
      <c r="ER420" s="41"/>
      <c r="ES420" s="41"/>
      <c r="ET420" s="41"/>
      <c r="EU420" s="41"/>
      <c r="EV420" s="41"/>
      <c r="EW420" s="41"/>
      <c r="EX420" s="41"/>
      <c r="EY420" s="41"/>
      <c r="EZ420" s="41"/>
      <c r="FA420" s="41"/>
      <c r="FB420" s="41"/>
      <c r="FC420" s="41"/>
      <c r="FD420" s="41"/>
      <c r="FE420" s="41"/>
      <c r="FF420" s="41"/>
      <c r="FG420" s="41"/>
      <c r="FH420" s="41"/>
      <c r="FI420" s="41"/>
      <c r="FJ420" s="41"/>
      <c r="FK420" s="41"/>
      <c r="FL420" s="41"/>
      <c r="FM420" s="41"/>
      <c r="FN420" s="41"/>
      <c r="FO420" s="41"/>
      <c r="FP420" s="41"/>
      <c r="FQ420" s="41"/>
      <c r="FR420" s="41"/>
      <c r="FS420" s="41"/>
      <c r="FT420" s="41"/>
      <c r="FU420" s="41"/>
      <c r="FV420" s="41"/>
      <c r="FW420" s="41"/>
      <c r="FX420" s="41"/>
      <c r="FY420" s="41"/>
      <c r="FZ420" s="41"/>
      <c r="GA420" s="41"/>
      <c r="GB420" s="41"/>
      <c r="GC420" s="41"/>
      <c r="GD420" s="41"/>
      <c r="GE420" s="41"/>
      <c r="GF420" s="41"/>
      <c r="GG420" s="41"/>
      <c r="GH420" s="41"/>
      <c r="GI420" s="41"/>
      <c r="GJ420" s="41"/>
      <c r="GK420" s="41"/>
      <c r="GL420" s="41"/>
      <c r="GM420" s="41"/>
      <c r="GN420" s="41"/>
      <c r="GO420" s="41"/>
      <c r="GP420" s="41"/>
      <c r="GQ420" s="41"/>
      <c r="GR420" s="41"/>
      <c r="GS420" s="41"/>
      <c r="GT420" s="41"/>
      <c r="GU420" s="41"/>
      <c r="GV420" s="41"/>
      <c r="GW420" s="41"/>
      <c r="GX420" s="41"/>
      <c r="GY420" s="41"/>
      <c r="GZ420" s="41"/>
      <c r="HA420" s="41"/>
      <c r="HB420" s="41"/>
      <c r="HC420" s="41"/>
      <c r="HD420" s="41"/>
      <c r="HE420" s="41"/>
      <c r="HF420" s="41"/>
      <c r="HG420" s="41"/>
      <c r="HH420" s="41"/>
      <c r="HI420" s="41"/>
      <c r="HJ420" s="41"/>
      <c r="HK420" s="41"/>
      <c r="HL420" s="41"/>
      <c r="HM420" s="41"/>
      <c r="HN420" s="41"/>
      <c r="HO420" s="41"/>
      <c r="HP420" s="41"/>
      <c r="HQ420" s="41"/>
      <c r="HR420" s="41"/>
      <c r="HS420" s="41"/>
      <c r="HT420" s="41"/>
      <c r="HU420" s="41"/>
      <c r="HV420" s="41"/>
      <c r="HW420" s="41"/>
      <c r="HX420" s="41"/>
      <c r="HY420" s="41"/>
      <c r="HZ420" s="41"/>
      <c r="IA420" s="41"/>
      <c r="IB420" s="41"/>
      <c r="IC420" s="41"/>
      <c r="ID420" s="41"/>
      <c r="IE420" s="41"/>
      <c r="IF420" s="41"/>
      <c r="IG420" s="41"/>
      <c r="IH420" s="41"/>
      <c r="II420" s="41"/>
      <c r="IJ420" s="41"/>
      <c r="IK420" s="41"/>
      <c r="IL420" s="41"/>
      <c r="IM420" s="41"/>
      <c r="IN420" s="41"/>
      <c r="IO420" s="41"/>
      <c r="IP420" s="41"/>
      <c r="IQ420" s="41"/>
      <c r="IR420" s="41"/>
      <c r="IS420" s="41"/>
      <c r="IT420" s="41"/>
      <c r="IU420" s="41"/>
      <c r="IV420" s="41"/>
      <c r="IW420" s="41"/>
      <c r="IX420" s="41"/>
      <c r="IY420" s="41"/>
      <c r="IZ420" s="41"/>
      <c r="JA420" s="41"/>
      <c r="JB420" s="41"/>
      <c r="JC420" s="41"/>
      <c r="JD420" s="41"/>
      <c r="JE420" s="41"/>
      <c r="JF420" s="41"/>
      <c r="JG420" s="41"/>
      <c r="JH420" s="41"/>
      <c r="JI420" s="41"/>
      <c r="JJ420" s="41"/>
      <c r="JK420" s="41"/>
      <c r="JL420" s="41"/>
      <c r="JM420" s="41"/>
      <c r="JN420" s="41"/>
      <c r="JO420" s="41"/>
      <c r="JP420" s="41"/>
      <c r="JQ420" s="41"/>
      <c r="JR420" s="41"/>
      <c r="JS420" s="41"/>
      <c r="JT420" s="41"/>
      <c r="JU420" s="41"/>
    </row>
    <row r="421" spans="20:281" x14ac:dyDescent="0.25">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c r="BT421" s="41"/>
      <c r="BU421" s="41"/>
      <c r="BV421" s="41"/>
      <c r="BW421" s="41"/>
      <c r="BX421" s="41"/>
      <c r="BY421" s="41"/>
      <c r="BZ421" s="41"/>
      <c r="CA421" s="41"/>
      <c r="CB421" s="41"/>
      <c r="CC421" s="41"/>
      <c r="CD421" s="41"/>
      <c r="CE421" s="41"/>
      <c r="CF421" s="41"/>
      <c r="CG421" s="41"/>
      <c r="CH421" s="41"/>
      <c r="CI421" s="41"/>
      <c r="CJ421" s="41"/>
      <c r="CK421" s="41"/>
      <c r="CL421" s="41"/>
      <c r="CM421" s="41"/>
      <c r="CN421" s="41"/>
      <c r="CO421" s="41"/>
      <c r="CP421" s="41"/>
      <c r="CQ421" s="41"/>
      <c r="CR421" s="41"/>
      <c r="CS421" s="41"/>
      <c r="CT421" s="41"/>
      <c r="CU421" s="41"/>
      <c r="CV421" s="41"/>
      <c r="CW421" s="41"/>
      <c r="CX421" s="41"/>
      <c r="CY421" s="41"/>
      <c r="CZ421" s="41"/>
      <c r="DA421" s="41"/>
      <c r="DB421" s="41"/>
      <c r="DC421" s="41"/>
      <c r="DD421" s="41"/>
      <c r="DE421" s="41"/>
      <c r="DF421" s="41"/>
      <c r="DG421" s="41"/>
      <c r="DH421" s="41"/>
      <c r="DI421" s="41"/>
      <c r="DJ421" s="41"/>
      <c r="DK421" s="41"/>
      <c r="DL421" s="41"/>
      <c r="DM421" s="41"/>
      <c r="DN421" s="41"/>
      <c r="DO421" s="41"/>
      <c r="DP421" s="41"/>
      <c r="DQ421" s="41"/>
      <c r="DR421" s="41"/>
      <c r="DS421" s="41"/>
      <c r="DT421" s="41"/>
      <c r="DU421" s="41"/>
      <c r="DV421" s="41"/>
      <c r="DW421" s="41"/>
      <c r="DX421" s="41"/>
      <c r="DY421" s="41"/>
      <c r="DZ421" s="41"/>
      <c r="EA421" s="41"/>
      <c r="EB421" s="41"/>
      <c r="EC421" s="41"/>
      <c r="ED421" s="41"/>
      <c r="EE421" s="41"/>
      <c r="EF421" s="41"/>
      <c r="EG421" s="41"/>
      <c r="EH421" s="41"/>
      <c r="EI421" s="41"/>
      <c r="EJ421" s="41"/>
      <c r="EK421" s="41"/>
      <c r="EL421" s="41"/>
      <c r="EM421" s="41"/>
      <c r="EN421" s="41"/>
      <c r="EO421" s="41"/>
      <c r="EP421" s="41"/>
      <c r="EQ421" s="41"/>
      <c r="ER421" s="41"/>
      <c r="ES421" s="41"/>
      <c r="ET421" s="41"/>
      <c r="EU421" s="41"/>
      <c r="EV421" s="41"/>
      <c r="EW421" s="41"/>
      <c r="EX421" s="41"/>
      <c r="EY421" s="41"/>
      <c r="EZ421" s="41"/>
      <c r="FA421" s="41"/>
      <c r="FB421" s="41"/>
      <c r="FC421" s="41"/>
      <c r="FD421" s="41"/>
      <c r="FE421" s="41"/>
      <c r="FF421" s="41"/>
      <c r="FG421" s="41"/>
      <c r="FH421" s="41"/>
      <c r="FI421" s="41"/>
      <c r="FJ421" s="41"/>
      <c r="FK421" s="41"/>
      <c r="FL421" s="41"/>
      <c r="FM421" s="41"/>
      <c r="FN421" s="41"/>
      <c r="FO421" s="41"/>
      <c r="FP421" s="41"/>
      <c r="FQ421" s="41"/>
      <c r="FR421" s="41"/>
      <c r="FS421" s="41"/>
      <c r="FT421" s="41"/>
      <c r="FU421" s="41"/>
      <c r="FV421" s="41"/>
      <c r="FW421" s="41"/>
      <c r="FX421" s="41"/>
      <c r="FY421" s="41"/>
      <c r="FZ421" s="41"/>
      <c r="GA421" s="41"/>
      <c r="GB421" s="41"/>
      <c r="GC421" s="41"/>
      <c r="GD421" s="41"/>
      <c r="GE421" s="41"/>
      <c r="GF421" s="41"/>
      <c r="GG421" s="41"/>
      <c r="GH421" s="41"/>
      <c r="GI421" s="41"/>
      <c r="GJ421" s="41"/>
      <c r="GK421" s="41"/>
      <c r="GL421" s="41"/>
      <c r="GM421" s="41"/>
      <c r="GN421" s="41"/>
      <c r="GO421" s="41"/>
      <c r="GP421" s="41"/>
      <c r="GQ421" s="41"/>
      <c r="GR421" s="41"/>
      <c r="GS421" s="41"/>
      <c r="GT421" s="41"/>
      <c r="GU421" s="41"/>
      <c r="GV421" s="41"/>
      <c r="GW421" s="41"/>
      <c r="GX421" s="41"/>
      <c r="GY421" s="41"/>
      <c r="GZ421" s="41"/>
      <c r="HA421" s="41"/>
      <c r="HB421" s="41"/>
      <c r="HC421" s="41"/>
      <c r="HD421" s="41"/>
      <c r="HE421" s="41"/>
      <c r="HF421" s="41"/>
      <c r="HG421" s="41"/>
      <c r="HH421" s="41"/>
      <c r="HI421" s="41"/>
      <c r="HJ421" s="41"/>
      <c r="HK421" s="41"/>
      <c r="HL421" s="41"/>
      <c r="HM421" s="41"/>
      <c r="HN421" s="41"/>
      <c r="HO421" s="41"/>
      <c r="HP421" s="41"/>
      <c r="HQ421" s="41"/>
      <c r="HR421" s="41"/>
      <c r="HS421" s="41"/>
      <c r="HT421" s="41"/>
      <c r="HU421" s="41"/>
      <c r="HV421" s="41"/>
      <c r="HW421" s="41"/>
      <c r="HX421" s="41"/>
      <c r="HY421" s="41"/>
      <c r="HZ421" s="41"/>
      <c r="IA421" s="41"/>
      <c r="IB421" s="41"/>
      <c r="IC421" s="41"/>
      <c r="ID421" s="41"/>
      <c r="IE421" s="41"/>
      <c r="IF421" s="41"/>
      <c r="IG421" s="41"/>
      <c r="IH421" s="41"/>
      <c r="II421" s="41"/>
      <c r="IJ421" s="41"/>
      <c r="IK421" s="41"/>
      <c r="IL421" s="41"/>
      <c r="IM421" s="41"/>
      <c r="IN421" s="41"/>
      <c r="IO421" s="41"/>
      <c r="IP421" s="41"/>
      <c r="IQ421" s="41"/>
      <c r="IR421" s="41"/>
      <c r="IS421" s="41"/>
      <c r="IT421" s="41"/>
      <c r="IU421" s="41"/>
      <c r="IV421" s="41"/>
      <c r="IW421" s="41"/>
      <c r="IX421" s="41"/>
      <c r="IY421" s="41"/>
      <c r="IZ421" s="41"/>
      <c r="JA421" s="41"/>
      <c r="JB421" s="41"/>
      <c r="JC421" s="41"/>
      <c r="JD421" s="41"/>
      <c r="JE421" s="41"/>
      <c r="JF421" s="41"/>
      <c r="JG421" s="41"/>
      <c r="JH421" s="41"/>
      <c r="JI421" s="41"/>
      <c r="JJ421" s="41"/>
      <c r="JK421" s="41"/>
      <c r="JL421" s="41"/>
      <c r="JM421" s="41"/>
      <c r="JN421" s="41"/>
      <c r="JO421" s="41"/>
      <c r="JP421" s="41"/>
      <c r="JQ421" s="41"/>
      <c r="JR421" s="41"/>
      <c r="JS421" s="41"/>
      <c r="JT421" s="41"/>
      <c r="JU421" s="41"/>
    </row>
    <row r="422" spans="20:281" x14ac:dyDescent="0.25">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41"/>
      <c r="BI422" s="41"/>
      <c r="BJ422" s="41"/>
      <c r="BK422" s="41"/>
      <c r="BL422" s="41"/>
      <c r="BM422" s="41"/>
      <c r="BN422" s="41"/>
      <c r="BO422" s="41"/>
      <c r="BP422" s="41"/>
      <c r="BQ422" s="41"/>
      <c r="BR422" s="41"/>
      <c r="BS422" s="41"/>
      <c r="BT422" s="41"/>
      <c r="BU422" s="41"/>
      <c r="BV422" s="41"/>
      <c r="BW422" s="41"/>
      <c r="BX422" s="41"/>
      <c r="BY422" s="41"/>
      <c r="BZ422" s="41"/>
      <c r="CA422" s="41"/>
      <c r="CB422" s="41"/>
      <c r="CC422" s="41"/>
      <c r="CD422" s="41"/>
      <c r="CE422" s="41"/>
      <c r="CF422" s="41"/>
      <c r="CG422" s="41"/>
      <c r="CH422" s="41"/>
      <c r="CI422" s="41"/>
      <c r="CJ422" s="41"/>
      <c r="CK422" s="41"/>
      <c r="CL422" s="41"/>
      <c r="CM422" s="41"/>
      <c r="CN422" s="41"/>
      <c r="CO422" s="41"/>
      <c r="CP422" s="41"/>
      <c r="CQ422" s="41"/>
      <c r="CR422" s="41"/>
      <c r="CS422" s="41"/>
      <c r="CT422" s="41"/>
      <c r="CU422" s="41"/>
      <c r="CV422" s="41"/>
      <c r="CW422" s="41"/>
      <c r="CX422" s="41"/>
      <c r="CY422" s="41"/>
      <c r="CZ422" s="41"/>
      <c r="DA422" s="41"/>
      <c r="DB422" s="41"/>
      <c r="DC422" s="41"/>
      <c r="DD422" s="41"/>
      <c r="DE422" s="41"/>
      <c r="DF422" s="41"/>
      <c r="DG422" s="41"/>
      <c r="DH422" s="41"/>
      <c r="DI422" s="41"/>
      <c r="DJ422" s="41"/>
      <c r="DK422" s="41"/>
      <c r="DL422" s="41"/>
      <c r="DM422" s="41"/>
      <c r="DN422" s="41"/>
      <c r="DO422" s="41"/>
      <c r="DP422" s="41"/>
      <c r="DQ422" s="41"/>
      <c r="DR422" s="41"/>
      <c r="DS422" s="41"/>
      <c r="DT422" s="41"/>
      <c r="DU422" s="41"/>
      <c r="DV422" s="41"/>
      <c r="DW422" s="41"/>
      <c r="DX422" s="41"/>
      <c r="DY422" s="41"/>
      <c r="DZ422" s="41"/>
      <c r="EA422" s="41"/>
      <c r="EB422" s="41"/>
      <c r="EC422" s="41"/>
      <c r="ED422" s="41"/>
      <c r="EE422" s="41"/>
      <c r="EF422" s="41"/>
      <c r="EG422" s="41"/>
      <c r="EH422" s="41"/>
      <c r="EI422" s="41"/>
      <c r="EJ422" s="41"/>
      <c r="EK422" s="41"/>
      <c r="EL422" s="41"/>
      <c r="EM422" s="41"/>
      <c r="EN422" s="41"/>
      <c r="EO422" s="41"/>
      <c r="EP422" s="41"/>
      <c r="EQ422" s="41"/>
      <c r="ER422" s="41"/>
      <c r="ES422" s="41"/>
      <c r="ET422" s="41"/>
      <c r="EU422" s="41"/>
      <c r="EV422" s="41"/>
      <c r="EW422" s="41"/>
      <c r="EX422" s="41"/>
      <c r="EY422" s="41"/>
      <c r="EZ422" s="41"/>
      <c r="FA422" s="41"/>
      <c r="FB422" s="41"/>
      <c r="FC422" s="41"/>
      <c r="FD422" s="41"/>
      <c r="FE422" s="41"/>
      <c r="FF422" s="41"/>
      <c r="FG422" s="41"/>
      <c r="FH422" s="41"/>
      <c r="FI422" s="41"/>
      <c r="FJ422" s="41"/>
      <c r="FK422" s="41"/>
      <c r="FL422" s="41"/>
      <c r="FM422" s="41"/>
      <c r="FN422" s="41"/>
      <c r="FO422" s="41"/>
      <c r="FP422" s="41"/>
      <c r="FQ422" s="41"/>
      <c r="FR422" s="41"/>
      <c r="FS422" s="41"/>
      <c r="FT422" s="41"/>
      <c r="FU422" s="41"/>
      <c r="FV422" s="41"/>
      <c r="FW422" s="41"/>
      <c r="FX422" s="41"/>
      <c r="FY422" s="41"/>
      <c r="FZ422" s="41"/>
      <c r="GA422" s="41"/>
      <c r="GB422" s="41"/>
      <c r="GC422" s="41"/>
      <c r="GD422" s="41"/>
      <c r="GE422" s="41"/>
      <c r="GF422" s="41"/>
      <c r="GG422" s="41"/>
      <c r="GH422" s="41"/>
      <c r="GI422" s="41"/>
      <c r="GJ422" s="41"/>
      <c r="GK422" s="41"/>
      <c r="GL422" s="41"/>
      <c r="GM422" s="41"/>
      <c r="GN422" s="41"/>
      <c r="GO422" s="41"/>
      <c r="GP422" s="41"/>
      <c r="GQ422" s="41"/>
      <c r="GR422" s="41"/>
      <c r="GS422" s="41"/>
      <c r="GT422" s="41"/>
      <c r="GU422" s="41"/>
      <c r="GV422" s="41"/>
      <c r="GW422" s="41"/>
      <c r="GX422" s="41"/>
      <c r="GY422" s="41"/>
      <c r="GZ422" s="41"/>
      <c r="HA422" s="41"/>
      <c r="HB422" s="41"/>
      <c r="HC422" s="41"/>
      <c r="HD422" s="41"/>
      <c r="HE422" s="41"/>
      <c r="HF422" s="41"/>
      <c r="HG422" s="41"/>
      <c r="HH422" s="41"/>
      <c r="HI422" s="41"/>
      <c r="HJ422" s="41"/>
      <c r="HK422" s="41"/>
      <c r="HL422" s="41"/>
      <c r="HM422" s="41"/>
      <c r="HN422" s="41"/>
      <c r="HO422" s="41"/>
      <c r="HP422" s="41"/>
      <c r="HQ422" s="41"/>
      <c r="HR422" s="41"/>
      <c r="HS422" s="41"/>
      <c r="HT422" s="41"/>
      <c r="HU422" s="41"/>
      <c r="HV422" s="41"/>
      <c r="HW422" s="41"/>
      <c r="HX422" s="41"/>
      <c r="HY422" s="41"/>
      <c r="HZ422" s="41"/>
      <c r="IA422" s="41"/>
      <c r="IB422" s="41"/>
      <c r="IC422" s="41"/>
      <c r="ID422" s="41"/>
      <c r="IE422" s="41"/>
      <c r="IF422" s="41"/>
      <c r="IG422" s="41"/>
      <c r="IH422" s="41"/>
      <c r="II422" s="41"/>
      <c r="IJ422" s="41"/>
      <c r="IK422" s="41"/>
      <c r="IL422" s="41"/>
      <c r="IM422" s="41"/>
      <c r="IN422" s="41"/>
      <c r="IO422" s="41"/>
      <c r="IP422" s="41"/>
      <c r="IQ422" s="41"/>
      <c r="IR422" s="41"/>
      <c r="IS422" s="41"/>
      <c r="IT422" s="41"/>
      <c r="IU422" s="41"/>
      <c r="IV422" s="41"/>
      <c r="IW422" s="41"/>
      <c r="IX422" s="41"/>
      <c r="IY422" s="41"/>
      <c r="IZ422" s="41"/>
      <c r="JA422" s="41"/>
      <c r="JB422" s="41"/>
      <c r="JC422" s="41"/>
      <c r="JD422" s="41"/>
      <c r="JE422" s="41"/>
      <c r="JF422" s="41"/>
      <c r="JG422" s="41"/>
      <c r="JH422" s="41"/>
      <c r="JI422" s="41"/>
      <c r="JJ422" s="41"/>
      <c r="JK422" s="41"/>
      <c r="JL422" s="41"/>
      <c r="JM422" s="41"/>
      <c r="JN422" s="41"/>
      <c r="JO422" s="41"/>
      <c r="JP422" s="41"/>
      <c r="JQ422" s="41"/>
      <c r="JR422" s="41"/>
      <c r="JS422" s="41"/>
      <c r="JT422" s="41"/>
      <c r="JU422" s="41"/>
    </row>
    <row r="423" spans="20:281" x14ac:dyDescent="0.25">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c r="BI423" s="41"/>
      <c r="BJ423" s="41"/>
      <c r="BK423" s="41"/>
      <c r="BL423" s="41"/>
      <c r="BM423" s="41"/>
      <c r="BN423" s="41"/>
      <c r="BO423" s="41"/>
      <c r="BP423" s="41"/>
      <c r="BQ423" s="41"/>
      <c r="BR423" s="41"/>
      <c r="BS423" s="41"/>
      <c r="BT423" s="41"/>
      <c r="BU423" s="41"/>
      <c r="BV423" s="41"/>
      <c r="BW423" s="41"/>
      <c r="BX423" s="41"/>
      <c r="BY423" s="41"/>
      <c r="BZ423" s="41"/>
      <c r="CA423" s="41"/>
      <c r="CB423" s="41"/>
      <c r="CC423" s="41"/>
      <c r="CD423" s="41"/>
      <c r="CE423" s="41"/>
      <c r="CF423" s="41"/>
      <c r="CG423" s="41"/>
      <c r="CH423" s="41"/>
      <c r="CI423" s="41"/>
      <c r="CJ423" s="41"/>
      <c r="CK423" s="41"/>
      <c r="CL423" s="41"/>
      <c r="CM423" s="41"/>
      <c r="CN423" s="41"/>
      <c r="CO423" s="41"/>
      <c r="CP423" s="41"/>
      <c r="CQ423" s="41"/>
      <c r="CR423" s="41"/>
      <c r="CS423" s="41"/>
      <c r="CT423" s="41"/>
      <c r="CU423" s="41"/>
      <c r="CV423" s="41"/>
      <c r="CW423" s="41"/>
      <c r="CX423" s="41"/>
      <c r="CY423" s="41"/>
      <c r="CZ423" s="41"/>
      <c r="DA423" s="41"/>
      <c r="DB423" s="41"/>
      <c r="DC423" s="41"/>
      <c r="DD423" s="41"/>
      <c r="DE423" s="41"/>
      <c r="DF423" s="41"/>
      <c r="DG423" s="41"/>
      <c r="DH423" s="41"/>
      <c r="DI423" s="41"/>
      <c r="DJ423" s="41"/>
      <c r="DK423" s="41"/>
      <c r="DL423" s="41"/>
      <c r="DM423" s="41"/>
      <c r="DN423" s="41"/>
      <c r="DO423" s="41"/>
      <c r="DP423" s="41"/>
      <c r="DQ423" s="41"/>
      <c r="DR423" s="41"/>
      <c r="DS423" s="41"/>
      <c r="DT423" s="41"/>
      <c r="DU423" s="41"/>
      <c r="DV423" s="41"/>
      <c r="DW423" s="41"/>
      <c r="DX423" s="41"/>
      <c r="DY423" s="41"/>
      <c r="DZ423" s="41"/>
      <c r="EA423" s="41"/>
      <c r="EB423" s="41"/>
      <c r="EC423" s="41"/>
      <c r="ED423" s="41"/>
      <c r="EE423" s="41"/>
      <c r="EF423" s="41"/>
      <c r="EG423" s="41"/>
      <c r="EH423" s="41"/>
      <c r="EI423" s="41"/>
      <c r="EJ423" s="41"/>
      <c r="EK423" s="41"/>
      <c r="EL423" s="41"/>
      <c r="EM423" s="41"/>
      <c r="EN423" s="41"/>
      <c r="EO423" s="41"/>
      <c r="EP423" s="41"/>
      <c r="EQ423" s="41"/>
      <c r="ER423" s="41"/>
      <c r="ES423" s="41"/>
      <c r="ET423" s="41"/>
      <c r="EU423" s="41"/>
      <c r="EV423" s="41"/>
      <c r="EW423" s="41"/>
      <c r="EX423" s="41"/>
      <c r="EY423" s="41"/>
      <c r="EZ423" s="41"/>
      <c r="FA423" s="41"/>
      <c r="FB423" s="41"/>
      <c r="FC423" s="41"/>
      <c r="FD423" s="41"/>
      <c r="FE423" s="41"/>
      <c r="FF423" s="41"/>
      <c r="FG423" s="41"/>
      <c r="FH423" s="41"/>
      <c r="FI423" s="41"/>
      <c r="FJ423" s="41"/>
      <c r="FK423" s="41"/>
      <c r="FL423" s="41"/>
      <c r="FM423" s="41"/>
      <c r="FN423" s="41"/>
      <c r="FO423" s="41"/>
      <c r="FP423" s="41"/>
      <c r="FQ423" s="41"/>
      <c r="FR423" s="41"/>
      <c r="FS423" s="41"/>
      <c r="FT423" s="41"/>
      <c r="FU423" s="41"/>
      <c r="FV423" s="41"/>
      <c r="FW423" s="41"/>
      <c r="FX423" s="41"/>
      <c r="FY423" s="41"/>
      <c r="FZ423" s="41"/>
      <c r="GA423" s="41"/>
      <c r="GB423" s="41"/>
      <c r="GC423" s="41"/>
      <c r="GD423" s="41"/>
      <c r="GE423" s="41"/>
      <c r="GF423" s="41"/>
      <c r="GG423" s="41"/>
      <c r="GH423" s="41"/>
      <c r="GI423" s="41"/>
      <c r="GJ423" s="41"/>
      <c r="GK423" s="41"/>
      <c r="GL423" s="41"/>
      <c r="GM423" s="41"/>
      <c r="GN423" s="41"/>
      <c r="GO423" s="41"/>
      <c r="GP423" s="41"/>
      <c r="GQ423" s="41"/>
      <c r="GR423" s="41"/>
      <c r="GS423" s="41"/>
      <c r="GT423" s="41"/>
      <c r="GU423" s="41"/>
      <c r="GV423" s="41"/>
      <c r="GW423" s="41"/>
      <c r="GX423" s="41"/>
      <c r="GY423" s="41"/>
      <c r="GZ423" s="41"/>
      <c r="HA423" s="41"/>
      <c r="HB423" s="41"/>
      <c r="HC423" s="41"/>
      <c r="HD423" s="41"/>
      <c r="HE423" s="41"/>
      <c r="HF423" s="41"/>
      <c r="HG423" s="41"/>
      <c r="HH423" s="41"/>
      <c r="HI423" s="41"/>
      <c r="HJ423" s="41"/>
      <c r="HK423" s="41"/>
      <c r="HL423" s="41"/>
      <c r="HM423" s="41"/>
      <c r="HN423" s="41"/>
      <c r="HO423" s="41"/>
      <c r="HP423" s="41"/>
      <c r="HQ423" s="41"/>
      <c r="HR423" s="41"/>
      <c r="HS423" s="41"/>
      <c r="HT423" s="41"/>
      <c r="HU423" s="41"/>
      <c r="HV423" s="41"/>
      <c r="HW423" s="41"/>
      <c r="HX423" s="41"/>
      <c r="HY423" s="41"/>
      <c r="HZ423" s="41"/>
      <c r="IA423" s="41"/>
      <c r="IB423" s="41"/>
      <c r="IC423" s="41"/>
      <c r="ID423" s="41"/>
      <c r="IE423" s="41"/>
      <c r="IF423" s="41"/>
      <c r="IG423" s="41"/>
      <c r="IH423" s="41"/>
      <c r="II423" s="41"/>
      <c r="IJ423" s="41"/>
      <c r="IK423" s="41"/>
      <c r="IL423" s="41"/>
      <c r="IM423" s="41"/>
      <c r="IN423" s="41"/>
      <c r="IO423" s="41"/>
      <c r="IP423" s="41"/>
      <c r="IQ423" s="41"/>
      <c r="IR423" s="41"/>
      <c r="IS423" s="41"/>
      <c r="IT423" s="41"/>
      <c r="IU423" s="41"/>
      <c r="IV423" s="41"/>
      <c r="IW423" s="41"/>
      <c r="IX423" s="41"/>
      <c r="IY423" s="41"/>
      <c r="IZ423" s="41"/>
      <c r="JA423" s="41"/>
      <c r="JB423" s="41"/>
      <c r="JC423" s="41"/>
      <c r="JD423" s="41"/>
      <c r="JE423" s="41"/>
      <c r="JF423" s="41"/>
      <c r="JG423" s="41"/>
      <c r="JH423" s="41"/>
      <c r="JI423" s="41"/>
      <c r="JJ423" s="41"/>
      <c r="JK423" s="41"/>
      <c r="JL423" s="41"/>
      <c r="JM423" s="41"/>
      <c r="JN423" s="41"/>
      <c r="JO423" s="41"/>
      <c r="JP423" s="41"/>
      <c r="JQ423" s="41"/>
      <c r="JR423" s="41"/>
      <c r="JS423" s="41"/>
      <c r="JT423" s="41"/>
      <c r="JU423" s="41"/>
    </row>
    <row r="424" spans="20:281" x14ac:dyDescent="0.25">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c r="BT424" s="41"/>
      <c r="BU424" s="41"/>
      <c r="BV424" s="41"/>
      <c r="BW424" s="41"/>
      <c r="BX424" s="41"/>
      <c r="BY424" s="41"/>
      <c r="BZ424" s="41"/>
      <c r="CA424" s="41"/>
      <c r="CB424" s="41"/>
      <c r="CC424" s="41"/>
      <c r="CD424" s="41"/>
      <c r="CE424" s="41"/>
      <c r="CF424" s="41"/>
      <c r="CG424" s="41"/>
      <c r="CH424" s="41"/>
      <c r="CI424" s="41"/>
      <c r="CJ424" s="41"/>
      <c r="CK424" s="41"/>
      <c r="CL424" s="41"/>
      <c r="CM424" s="41"/>
      <c r="CN424" s="41"/>
      <c r="CO424" s="41"/>
      <c r="CP424" s="41"/>
      <c r="CQ424" s="41"/>
      <c r="CR424" s="41"/>
      <c r="CS424" s="41"/>
      <c r="CT424" s="41"/>
      <c r="CU424" s="41"/>
      <c r="CV424" s="41"/>
      <c r="CW424" s="41"/>
      <c r="CX424" s="41"/>
      <c r="CY424" s="41"/>
      <c r="CZ424" s="41"/>
      <c r="DA424" s="41"/>
      <c r="DB424" s="41"/>
      <c r="DC424" s="41"/>
      <c r="DD424" s="41"/>
      <c r="DE424" s="41"/>
      <c r="DF424" s="41"/>
      <c r="DG424" s="41"/>
      <c r="DH424" s="41"/>
      <c r="DI424" s="41"/>
      <c r="DJ424" s="41"/>
      <c r="DK424" s="41"/>
      <c r="DL424" s="41"/>
      <c r="DM424" s="41"/>
      <c r="DN424" s="41"/>
      <c r="DO424" s="41"/>
      <c r="DP424" s="41"/>
      <c r="DQ424" s="41"/>
      <c r="DR424" s="41"/>
      <c r="DS424" s="41"/>
      <c r="DT424" s="41"/>
      <c r="DU424" s="41"/>
      <c r="DV424" s="41"/>
      <c r="DW424" s="41"/>
      <c r="DX424" s="41"/>
      <c r="DY424" s="41"/>
      <c r="DZ424" s="41"/>
      <c r="EA424" s="41"/>
      <c r="EB424" s="41"/>
      <c r="EC424" s="41"/>
      <c r="ED424" s="41"/>
      <c r="EE424" s="41"/>
      <c r="EF424" s="41"/>
      <c r="EG424" s="41"/>
      <c r="EH424" s="41"/>
      <c r="EI424" s="41"/>
      <c r="EJ424" s="41"/>
      <c r="EK424" s="41"/>
      <c r="EL424" s="41"/>
      <c r="EM424" s="41"/>
      <c r="EN424" s="41"/>
      <c r="EO424" s="41"/>
      <c r="EP424" s="41"/>
      <c r="EQ424" s="41"/>
      <c r="ER424" s="41"/>
      <c r="ES424" s="41"/>
      <c r="ET424" s="41"/>
      <c r="EU424" s="41"/>
      <c r="EV424" s="41"/>
      <c r="EW424" s="41"/>
      <c r="EX424" s="41"/>
      <c r="EY424" s="41"/>
      <c r="EZ424" s="41"/>
      <c r="FA424" s="41"/>
      <c r="FB424" s="41"/>
      <c r="FC424" s="41"/>
      <c r="FD424" s="41"/>
      <c r="FE424" s="41"/>
      <c r="FF424" s="41"/>
      <c r="FG424" s="41"/>
      <c r="FH424" s="41"/>
      <c r="FI424" s="41"/>
      <c r="FJ424" s="41"/>
      <c r="FK424" s="41"/>
      <c r="FL424" s="41"/>
      <c r="FM424" s="41"/>
      <c r="FN424" s="41"/>
      <c r="FO424" s="41"/>
      <c r="FP424" s="41"/>
      <c r="FQ424" s="41"/>
      <c r="FR424" s="41"/>
      <c r="FS424" s="41"/>
      <c r="FT424" s="41"/>
      <c r="FU424" s="41"/>
      <c r="FV424" s="41"/>
      <c r="FW424" s="41"/>
      <c r="FX424" s="41"/>
      <c r="FY424" s="41"/>
      <c r="FZ424" s="41"/>
      <c r="GA424" s="41"/>
      <c r="GB424" s="41"/>
      <c r="GC424" s="41"/>
      <c r="GD424" s="41"/>
      <c r="GE424" s="41"/>
      <c r="GF424" s="41"/>
      <c r="GG424" s="41"/>
      <c r="GH424" s="41"/>
      <c r="GI424" s="41"/>
      <c r="GJ424" s="41"/>
      <c r="GK424" s="41"/>
      <c r="GL424" s="41"/>
      <c r="GM424" s="41"/>
      <c r="GN424" s="41"/>
      <c r="GO424" s="41"/>
      <c r="GP424" s="41"/>
      <c r="GQ424" s="41"/>
      <c r="GR424" s="41"/>
      <c r="GS424" s="41"/>
      <c r="GT424" s="41"/>
      <c r="GU424" s="41"/>
      <c r="GV424" s="41"/>
      <c r="GW424" s="41"/>
      <c r="GX424" s="41"/>
      <c r="GY424" s="41"/>
      <c r="GZ424" s="41"/>
      <c r="HA424" s="41"/>
      <c r="HB424" s="41"/>
      <c r="HC424" s="41"/>
      <c r="HD424" s="41"/>
      <c r="HE424" s="41"/>
      <c r="HF424" s="41"/>
      <c r="HG424" s="41"/>
      <c r="HH424" s="41"/>
      <c r="HI424" s="41"/>
      <c r="HJ424" s="41"/>
      <c r="HK424" s="41"/>
      <c r="HL424" s="41"/>
      <c r="HM424" s="41"/>
      <c r="HN424" s="41"/>
      <c r="HO424" s="41"/>
      <c r="HP424" s="41"/>
      <c r="HQ424" s="41"/>
      <c r="HR424" s="41"/>
      <c r="HS424" s="41"/>
      <c r="HT424" s="41"/>
      <c r="HU424" s="41"/>
      <c r="HV424" s="41"/>
      <c r="HW424" s="41"/>
      <c r="HX424" s="41"/>
      <c r="HY424" s="41"/>
      <c r="HZ424" s="41"/>
      <c r="IA424" s="41"/>
      <c r="IB424" s="41"/>
      <c r="IC424" s="41"/>
      <c r="ID424" s="41"/>
      <c r="IE424" s="41"/>
      <c r="IF424" s="41"/>
      <c r="IG424" s="41"/>
      <c r="IH424" s="41"/>
      <c r="II424" s="41"/>
      <c r="IJ424" s="41"/>
      <c r="IK424" s="41"/>
      <c r="IL424" s="41"/>
      <c r="IM424" s="41"/>
      <c r="IN424" s="41"/>
      <c r="IO424" s="41"/>
      <c r="IP424" s="41"/>
      <c r="IQ424" s="41"/>
      <c r="IR424" s="41"/>
      <c r="IS424" s="41"/>
      <c r="IT424" s="41"/>
      <c r="IU424" s="41"/>
      <c r="IV424" s="41"/>
      <c r="IW424" s="41"/>
      <c r="IX424" s="41"/>
      <c r="IY424" s="41"/>
      <c r="IZ424" s="41"/>
      <c r="JA424" s="41"/>
      <c r="JB424" s="41"/>
      <c r="JC424" s="41"/>
      <c r="JD424" s="41"/>
      <c r="JE424" s="41"/>
      <c r="JF424" s="41"/>
      <c r="JG424" s="41"/>
      <c r="JH424" s="41"/>
      <c r="JI424" s="41"/>
      <c r="JJ424" s="41"/>
      <c r="JK424" s="41"/>
      <c r="JL424" s="41"/>
      <c r="JM424" s="41"/>
      <c r="JN424" s="41"/>
      <c r="JO424" s="41"/>
      <c r="JP424" s="41"/>
      <c r="JQ424" s="41"/>
      <c r="JR424" s="41"/>
      <c r="JS424" s="41"/>
      <c r="JT424" s="41"/>
      <c r="JU424" s="41"/>
    </row>
    <row r="425" spans="20:281" x14ac:dyDescent="0.25">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c r="BF425" s="41"/>
      <c r="BG425" s="41"/>
      <c r="BH425" s="41"/>
      <c r="BI425" s="41"/>
      <c r="BJ425" s="41"/>
      <c r="BK425" s="41"/>
      <c r="BL425" s="41"/>
      <c r="BM425" s="41"/>
      <c r="BN425" s="41"/>
      <c r="BO425" s="41"/>
      <c r="BP425" s="41"/>
      <c r="BQ425" s="41"/>
      <c r="BR425" s="41"/>
      <c r="BS425" s="41"/>
      <c r="BT425" s="41"/>
      <c r="BU425" s="41"/>
      <c r="BV425" s="41"/>
      <c r="BW425" s="41"/>
      <c r="BX425" s="41"/>
      <c r="BY425" s="41"/>
      <c r="BZ425" s="41"/>
      <c r="CA425" s="41"/>
      <c r="CB425" s="41"/>
      <c r="CC425" s="41"/>
      <c r="CD425" s="41"/>
      <c r="CE425" s="41"/>
      <c r="CF425" s="41"/>
      <c r="CG425" s="41"/>
      <c r="CH425" s="41"/>
      <c r="CI425" s="41"/>
      <c r="CJ425" s="41"/>
      <c r="CK425" s="41"/>
      <c r="CL425" s="41"/>
      <c r="CM425" s="41"/>
      <c r="CN425" s="41"/>
      <c r="CO425" s="41"/>
      <c r="CP425" s="41"/>
      <c r="CQ425" s="41"/>
      <c r="CR425" s="41"/>
      <c r="CS425" s="41"/>
      <c r="CT425" s="41"/>
      <c r="CU425" s="41"/>
      <c r="CV425" s="41"/>
      <c r="CW425" s="41"/>
      <c r="CX425" s="41"/>
      <c r="CY425" s="41"/>
      <c r="CZ425" s="41"/>
      <c r="DA425" s="41"/>
      <c r="DB425" s="41"/>
      <c r="DC425" s="41"/>
      <c r="DD425" s="41"/>
      <c r="DE425" s="41"/>
      <c r="DF425" s="41"/>
      <c r="DG425" s="41"/>
      <c r="DH425" s="41"/>
      <c r="DI425" s="41"/>
      <c r="DJ425" s="41"/>
      <c r="DK425" s="41"/>
      <c r="DL425" s="41"/>
      <c r="DM425" s="41"/>
      <c r="DN425" s="41"/>
      <c r="DO425" s="41"/>
      <c r="DP425" s="41"/>
      <c r="DQ425" s="41"/>
      <c r="DR425" s="41"/>
      <c r="DS425" s="41"/>
      <c r="DT425" s="41"/>
      <c r="DU425" s="41"/>
      <c r="DV425" s="41"/>
      <c r="DW425" s="41"/>
      <c r="DX425" s="41"/>
      <c r="DY425" s="41"/>
      <c r="DZ425" s="41"/>
      <c r="EA425" s="41"/>
      <c r="EB425" s="41"/>
      <c r="EC425" s="41"/>
      <c r="ED425" s="41"/>
      <c r="EE425" s="41"/>
      <c r="EF425" s="41"/>
      <c r="EG425" s="41"/>
      <c r="EH425" s="41"/>
      <c r="EI425" s="41"/>
      <c r="EJ425" s="41"/>
      <c r="EK425" s="41"/>
      <c r="EL425" s="41"/>
      <c r="EM425" s="41"/>
      <c r="EN425" s="41"/>
      <c r="EO425" s="41"/>
      <c r="EP425" s="41"/>
      <c r="EQ425" s="41"/>
      <c r="ER425" s="41"/>
      <c r="ES425" s="41"/>
      <c r="ET425" s="41"/>
      <c r="EU425" s="41"/>
      <c r="EV425" s="41"/>
      <c r="EW425" s="41"/>
      <c r="EX425" s="41"/>
      <c r="EY425" s="41"/>
      <c r="EZ425" s="41"/>
      <c r="FA425" s="41"/>
      <c r="FB425" s="41"/>
      <c r="FC425" s="41"/>
      <c r="FD425" s="41"/>
      <c r="FE425" s="41"/>
      <c r="FF425" s="41"/>
      <c r="FG425" s="41"/>
      <c r="FH425" s="41"/>
      <c r="FI425" s="41"/>
      <c r="FJ425" s="41"/>
      <c r="FK425" s="41"/>
      <c r="FL425" s="41"/>
      <c r="FM425" s="41"/>
      <c r="FN425" s="41"/>
      <c r="FO425" s="41"/>
      <c r="FP425" s="41"/>
      <c r="FQ425" s="41"/>
      <c r="FR425" s="41"/>
      <c r="FS425" s="41"/>
      <c r="FT425" s="41"/>
      <c r="FU425" s="41"/>
      <c r="FV425" s="41"/>
      <c r="FW425" s="41"/>
      <c r="FX425" s="41"/>
      <c r="FY425" s="41"/>
      <c r="FZ425" s="41"/>
      <c r="GA425" s="41"/>
      <c r="GB425" s="41"/>
      <c r="GC425" s="41"/>
      <c r="GD425" s="41"/>
      <c r="GE425" s="41"/>
      <c r="GF425" s="41"/>
      <c r="GG425" s="41"/>
      <c r="GH425" s="41"/>
      <c r="GI425" s="41"/>
      <c r="GJ425" s="41"/>
      <c r="GK425" s="41"/>
      <c r="GL425" s="41"/>
      <c r="GM425" s="41"/>
      <c r="GN425" s="41"/>
      <c r="GO425" s="41"/>
      <c r="GP425" s="41"/>
      <c r="GQ425" s="41"/>
      <c r="GR425" s="41"/>
      <c r="GS425" s="41"/>
      <c r="GT425" s="41"/>
      <c r="GU425" s="41"/>
      <c r="GV425" s="41"/>
      <c r="GW425" s="41"/>
      <c r="GX425" s="41"/>
      <c r="GY425" s="41"/>
      <c r="GZ425" s="41"/>
      <c r="HA425" s="41"/>
      <c r="HB425" s="41"/>
      <c r="HC425" s="41"/>
      <c r="HD425" s="41"/>
      <c r="HE425" s="41"/>
      <c r="HF425" s="41"/>
      <c r="HG425" s="41"/>
      <c r="HH425" s="41"/>
      <c r="HI425" s="41"/>
      <c r="HJ425" s="41"/>
      <c r="HK425" s="41"/>
      <c r="HL425" s="41"/>
      <c r="HM425" s="41"/>
      <c r="HN425" s="41"/>
      <c r="HO425" s="41"/>
      <c r="HP425" s="41"/>
      <c r="HQ425" s="41"/>
      <c r="HR425" s="41"/>
      <c r="HS425" s="41"/>
      <c r="HT425" s="41"/>
      <c r="HU425" s="41"/>
      <c r="HV425" s="41"/>
      <c r="HW425" s="41"/>
      <c r="HX425" s="41"/>
      <c r="HY425" s="41"/>
      <c r="HZ425" s="41"/>
      <c r="IA425" s="41"/>
      <c r="IB425" s="41"/>
      <c r="IC425" s="41"/>
      <c r="ID425" s="41"/>
      <c r="IE425" s="41"/>
      <c r="IF425" s="41"/>
      <c r="IG425" s="41"/>
      <c r="IH425" s="41"/>
      <c r="II425" s="41"/>
      <c r="IJ425" s="41"/>
      <c r="IK425" s="41"/>
      <c r="IL425" s="41"/>
      <c r="IM425" s="41"/>
      <c r="IN425" s="41"/>
      <c r="IO425" s="41"/>
      <c r="IP425" s="41"/>
      <c r="IQ425" s="41"/>
      <c r="IR425" s="41"/>
      <c r="IS425" s="41"/>
      <c r="IT425" s="41"/>
      <c r="IU425" s="41"/>
      <c r="IV425" s="41"/>
      <c r="IW425" s="41"/>
      <c r="IX425" s="41"/>
      <c r="IY425" s="41"/>
      <c r="IZ425" s="41"/>
      <c r="JA425" s="41"/>
      <c r="JB425" s="41"/>
      <c r="JC425" s="41"/>
      <c r="JD425" s="41"/>
      <c r="JE425" s="41"/>
      <c r="JF425" s="41"/>
      <c r="JG425" s="41"/>
      <c r="JH425" s="41"/>
      <c r="JI425" s="41"/>
      <c r="JJ425" s="41"/>
      <c r="JK425" s="41"/>
      <c r="JL425" s="41"/>
      <c r="JM425" s="41"/>
      <c r="JN425" s="41"/>
      <c r="JO425" s="41"/>
      <c r="JP425" s="41"/>
      <c r="JQ425" s="41"/>
      <c r="JR425" s="41"/>
      <c r="JS425" s="41"/>
      <c r="JT425" s="41"/>
      <c r="JU425" s="41"/>
    </row>
    <row r="426" spans="20:281" x14ac:dyDescent="0.25">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41"/>
      <c r="BS426" s="41"/>
      <c r="BT426" s="41"/>
      <c r="BU426" s="41"/>
      <c r="BV426" s="41"/>
      <c r="BW426" s="41"/>
      <c r="BX426" s="41"/>
      <c r="BY426" s="41"/>
      <c r="BZ426" s="41"/>
      <c r="CA426" s="41"/>
      <c r="CB426" s="41"/>
      <c r="CC426" s="41"/>
      <c r="CD426" s="41"/>
      <c r="CE426" s="41"/>
      <c r="CF426" s="41"/>
      <c r="CG426" s="41"/>
      <c r="CH426" s="41"/>
      <c r="CI426" s="41"/>
      <c r="CJ426" s="41"/>
      <c r="CK426" s="41"/>
      <c r="CL426" s="41"/>
      <c r="CM426" s="41"/>
      <c r="CN426" s="41"/>
      <c r="CO426" s="41"/>
      <c r="CP426" s="41"/>
      <c r="CQ426" s="41"/>
      <c r="CR426" s="41"/>
      <c r="CS426" s="41"/>
      <c r="CT426" s="41"/>
      <c r="CU426" s="41"/>
      <c r="CV426" s="41"/>
      <c r="CW426" s="41"/>
      <c r="CX426" s="41"/>
      <c r="CY426" s="41"/>
      <c r="CZ426" s="41"/>
      <c r="DA426" s="41"/>
      <c r="DB426" s="41"/>
      <c r="DC426" s="41"/>
      <c r="DD426" s="41"/>
      <c r="DE426" s="41"/>
      <c r="DF426" s="41"/>
      <c r="DG426" s="41"/>
      <c r="DH426" s="41"/>
      <c r="DI426" s="41"/>
      <c r="DJ426" s="41"/>
      <c r="DK426" s="41"/>
      <c r="DL426" s="41"/>
      <c r="DM426" s="41"/>
      <c r="DN426" s="41"/>
      <c r="DO426" s="41"/>
      <c r="DP426" s="41"/>
      <c r="DQ426" s="41"/>
      <c r="DR426" s="41"/>
      <c r="DS426" s="41"/>
      <c r="DT426" s="41"/>
      <c r="DU426" s="41"/>
      <c r="DV426" s="41"/>
      <c r="DW426" s="41"/>
      <c r="DX426" s="41"/>
      <c r="DY426" s="41"/>
      <c r="DZ426" s="41"/>
      <c r="EA426" s="41"/>
      <c r="EB426" s="41"/>
      <c r="EC426" s="41"/>
      <c r="ED426" s="41"/>
      <c r="EE426" s="41"/>
      <c r="EF426" s="41"/>
      <c r="EG426" s="41"/>
      <c r="EH426" s="41"/>
      <c r="EI426" s="41"/>
      <c r="EJ426" s="41"/>
      <c r="EK426" s="41"/>
      <c r="EL426" s="41"/>
      <c r="EM426" s="41"/>
      <c r="EN426" s="41"/>
      <c r="EO426" s="41"/>
      <c r="EP426" s="41"/>
      <c r="EQ426" s="41"/>
      <c r="ER426" s="41"/>
      <c r="ES426" s="41"/>
      <c r="ET426" s="41"/>
      <c r="EU426" s="41"/>
      <c r="EV426" s="41"/>
      <c r="EW426" s="41"/>
      <c r="EX426" s="41"/>
      <c r="EY426" s="41"/>
      <c r="EZ426" s="41"/>
      <c r="FA426" s="41"/>
      <c r="FB426" s="41"/>
      <c r="FC426" s="41"/>
      <c r="FD426" s="41"/>
      <c r="FE426" s="41"/>
      <c r="FF426" s="41"/>
      <c r="FG426" s="41"/>
      <c r="FH426" s="41"/>
      <c r="FI426" s="41"/>
      <c r="FJ426" s="41"/>
      <c r="FK426" s="41"/>
      <c r="FL426" s="41"/>
      <c r="FM426" s="41"/>
      <c r="FN426" s="41"/>
      <c r="FO426" s="41"/>
      <c r="FP426" s="41"/>
      <c r="FQ426" s="41"/>
      <c r="FR426" s="41"/>
      <c r="FS426" s="41"/>
      <c r="FT426" s="41"/>
      <c r="FU426" s="41"/>
      <c r="FV426" s="41"/>
      <c r="FW426" s="41"/>
      <c r="FX426" s="41"/>
      <c r="FY426" s="41"/>
      <c r="FZ426" s="41"/>
      <c r="GA426" s="41"/>
      <c r="GB426" s="41"/>
      <c r="GC426" s="41"/>
      <c r="GD426" s="41"/>
      <c r="GE426" s="41"/>
      <c r="GF426" s="41"/>
      <c r="GG426" s="41"/>
      <c r="GH426" s="41"/>
      <c r="GI426" s="41"/>
      <c r="GJ426" s="41"/>
      <c r="GK426" s="41"/>
      <c r="GL426" s="41"/>
      <c r="GM426" s="41"/>
      <c r="GN426" s="41"/>
      <c r="GO426" s="41"/>
      <c r="GP426" s="41"/>
      <c r="GQ426" s="41"/>
      <c r="GR426" s="41"/>
      <c r="GS426" s="41"/>
      <c r="GT426" s="41"/>
      <c r="GU426" s="41"/>
      <c r="GV426" s="41"/>
      <c r="GW426" s="41"/>
      <c r="GX426" s="41"/>
      <c r="GY426" s="41"/>
      <c r="GZ426" s="41"/>
      <c r="HA426" s="41"/>
      <c r="HB426" s="41"/>
      <c r="HC426" s="41"/>
      <c r="HD426" s="41"/>
      <c r="HE426" s="41"/>
      <c r="HF426" s="41"/>
      <c r="HG426" s="41"/>
      <c r="HH426" s="41"/>
      <c r="HI426" s="41"/>
      <c r="HJ426" s="41"/>
      <c r="HK426" s="41"/>
      <c r="HL426" s="41"/>
      <c r="HM426" s="41"/>
      <c r="HN426" s="41"/>
      <c r="HO426" s="41"/>
      <c r="HP426" s="41"/>
      <c r="HQ426" s="41"/>
      <c r="HR426" s="41"/>
      <c r="HS426" s="41"/>
      <c r="HT426" s="41"/>
      <c r="HU426" s="41"/>
      <c r="HV426" s="41"/>
      <c r="HW426" s="41"/>
      <c r="HX426" s="41"/>
      <c r="HY426" s="41"/>
      <c r="HZ426" s="41"/>
      <c r="IA426" s="41"/>
      <c r="IB426" s="41"/>
      <c r="IC426" s="41"/>
      <c r="ID426" s="41"/>
      <c r="IE426" s="41"/>
      <c r="IF426" s="41"/>
      <c r="IG426" s="41"/>
      <c r="IH426" s="41"/>
      <c r="II426" s="41"/>
      <c r="IJ426" s="41"/>
      <c r="IK426" s="41"/>
      <c r="IL426" s="41"/>
      <c r="IM426" s="41"/>
      <c r="IN426" s="41"/>
      <c r="IO426" s="41"/>
      <c r="IP426" s="41"/>
      <c r="IQ426" s="41"/>
      <c r="IR426" s="41"/>
      <c r="IS426" s="41"/>
      <c r="IT426" s="41"/>
      <c r="IU426" s="41"/>
      <c r="IV426" s="41"/>
      <c r="IW426" s="41"/>
      <c r="IX426" s="41"/>
      <c r="IY426" s="41"/>
      <c r="IZ426" s="41"/>
      <c r="JA426" s="41"/>
      <c r="JB426" s="41"/>
      <c r="JC426" s="41"/>
      <c r="JD426" s="41"/>
      <c r="JE426" s="41"/>
      <c r="JF426" s="41"/>
      <c r="JG426" s="41"/>
      <c r="JH426" s="41"/>
      <c r="JI426" s="41"/>
      <c r="JJ426" s="41"/>
      <c r="JK426" s="41"/>
      <c r="JL426" s="41"/>
      <c r="JM426" s="41"/>
      <c r="JN426" s="41"/>
      <c r="JO426" s="41"/>
      <c r="JP426" s="41"/>
      <c r="JQ426" s="41"/>
      <c r="JR426" s="41"/>
      <c r="JS426" s="41"/>
      <c r="JT426" s="41"/>
      <c r="JU426" s="41"/>
    </row>
    <row r="427" spans="20:281" x14ac:dyDescent="0.25">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c r="AU427" s="41"/>
      <c r="AV427" s="41"/>
      <c r="AW427" s="41"/>
      <c r="AX427" s="41"/>
      <c r="AY427" s="41"/>
      <c r="AZ427" s="41"/>
      <c r="BA427" s="41"/>
      <c r="BB427" s="41"/>
      <c r="BC427" s="41"/>
      <c r="BD427" s="41"/>
      <c r="BE427" s="41"/>
      <c r="BF427" s="41"/>
      <c r="BG427" s="41"/>
      <c r="BH427" s="41"/>
      <c r="BI427" s="41"/>
      <c r="BJ427" s="41"/>
      <c r="BK427" s="41"/>
      <c r="BL427" s="41"/>
      <c r="BM427" s="41"/>
      <c r="BN427" s="41"/>
      <c r="BO427" s="41"/>
      <c r="BP427" s="41"/>
      <c r="BQ427" s="41"/>
      <c r="BR427" s="41"/>
      <c r="BS427" s="41"/>
      <c r="BT427" s="41"/>
      <c r="BU427" s="41"/>
      <c r="BV427" s="41"/>
      <c r="BW427" s="41"/>
      <c r="BX427" s="41"/>
      <c r="BY427" s="41"/>
      <c r="BZ427" s="41"/>
      <c r="CA427" s="41"/>
      <c r="CB427" s="41"/>
      <c r="CC427" s="41"/>
      <c r="CD427" s="41"/>
      <c r="CE427" s="41"/>
      <c r="CF427" s="41"/>
      <c r="CG427" s="41"/>
      <c r="CH427" s="41"/>
      <c r="CI427" s="41"/>
      <c r="CJ427" s="41"/>
      <c r="CK427" s="41"/>
      <c r="CL427" s="41"/>
      <c r="CM427" s="41"/>
      <c r="CN427" s="41"/>
      <c r="CO427" s="41"/>
      <c r="CP427" s="41"/>
      <c r="CQ427" s="41"/>
      <c r="CR427" s="41"/>
      <c r="CS427" s="41"/>
      <c r="CT427" s="41"/>
      <c r="CU427" s="41"/>
      <c r="CV427" s="41"/>
      <c r="CW427" s="41"/>
      <c r="CX427" s="41"/>
      <c r="CY427" s="41"/>
      <c r="CZ427" s="41"/>
      <c r="DA427" s="41"/>
      <c r="DB427" s="41"/>
      <c r="DC427" s="41"/>
      <c r="DD427" s="41"/>
      <c r="DE427" s="41"/>
      <c r="DF427" s="41"/>
      <c r="DG427" s="41"/>
      <c r="DH427" s="41"/>
      <c r="DI427" s="41"/>
      <c r="DJ427" s="41"/>
      <c r="DK427" s="41"/>
      <c r="DL427" s="41"/>
      <c r="DM427" s="41"/>
      <c r="DN427" s="41"/>
      <c r="DO427" s="41"/>
      <c r="DP427" s="41"/>
      <c r="DQ427" s="41"/>
      <c r="DR427" s="41"/>
      <c r="DS427" s="41"/>
      <c r="DT427" s="41"/>
      <c r="DU427" s="41"/>
      <c r="DV427" s="41"/>
      <c r="DW427" s="41"/>
      <c r="DX427" s="41"/>
      <c r="DY427" s="41"/>
      <c r="DZ427" s="41"/>
      <c r="EA427" s="41"/>
      <c r="EB427" s="41"/>
      <c r="EC427" s="41"/>
      <c r="ED427" s="41"/>
      <c r="EE427" s="41"/>
      <c r="EF427" s="41"/>
      <c r="EG427" s="41"/>
      <c r="EH427" s="41"/>
      <c r="EI427" s="41"/>
      <c r="EJ427" s="41"/>
      <c r="EK427" s="41"/>
      <c r="EL427" s="41"/>
      <c r="EM427" s="41"/>
      <c r="EN427" s="41"/>
      <c r="EO427" s="41"/>
      <c r="EP427" s="41"/>
      <c r="EQ427" s="41"/>
      <c r="ER427" s="41"/>
      <c r="ES427" s="41"/>
      <c r="ET427" s="41"/>
      <c r="EU427" s="41"/>
      <c r="EV427" s="41"/>
      <c r="EW427" s="41"/>
      <c r="EX427" s="41"/>
      <c r="EY427" s="41"/>
      <c r="EZ427" s="41"/>
      <c r="FA427" s="41"/>
      <c r="FB427" s="41"/>
      <c r="FC427" s="41"/>
      <c r="FD427" s="41"/>
      <c r="FE427" s="41"/>
      <c r="FF427" s="41"/>
      <c r="FG427" s="41"/>
      <c r="FH427" s="41"/>
      <c r="FI427" s="41"/>
      <c r="FJ427" s="41"/>
      <c r="FK427" s="41"/>
      <c r="FL427" s="41"/>
      <c r="FM427" s="41"/>
      <c r="FN427" s="41"/>
      <c r="FO427" s="41"/>
      <c r="FP427" s="41"/>
      <c r="FQ427" s="41"/>
      <c r="FR427" s="41"/>
      <c r="FS427" s="41"/>
      <c r="FT427" s="41"/>
      <c r="FU427" s="41"/>
      <c r="FV427" s="41"/>
      <c r="FW427" s="41"/>
      <c r="FX427" s="41"/>
      <c r="FY427" s="41"/>
      <c r="FZ427" s="41"/>
      <c r="GA427" s="41"/>
      <c r="GB427" s="41"/>
      <c r="GC427" s="41"/>
      <c r="GD427" s="41"/>
      <c r="GE427" s="41"/>
      <c r="GF427" s="41"/>
      <c r="GG427" s="41"/>
      <c r="GH427" s="41"/>
      <c r="GI427" s="41"/>
      <c r="GJ427" s="41"/>
      <c r="GK427" s="41"/>
      <c r="GL427" s="41"/>
      <c r="GM427" s="41"/>
      <c r="GN427" s="41"/>
      <c r="GO427" s="41"/>
      <c r="GP427" s="41"/>
      <c r="GQ427" s="41"/>
      <c r="GR427" s="41"/>
      <c r="GS427" s="41"/>
      <c r="GT427" s="41"/>
      <c r="GU427" s="41"/>
      <c r="GV427" s="41"/>
      <c r="GW427" s="41"/>
      <c r="GX427" s="41"/>
      <c r="GY427" s="41"/>
      <c r="GZ427" s="41"/>
      <c r="HA427" s="41"/>
      <c r="HB427" s="41"/>
      <c r="HC427" s="41"/>
      <c r="HD427" s="41"/>
      <c r="HE427" s="41"/>
      <c r="HF427" s="41"/>
      <c r="HG427" s="41"/>
      <c r="HH427" s="41"/>
      <c r="HI427" s="41"/>
      <c r="HJ427" s="41"/>
      <c r="HK427" s="41"/>
      <c r="HL427" s="41"/>
      <c r="HM427" s="41"/>
      <c r="HN427" s="41"/>
      <c r="HO427" s="41"/>
      <c r="HP427" s="41"/>
      <c r="HQ427" s="41"/>
      <c r="HR427" s="41"/>
      <c r="HS427" s="41"/>
      <c r="HT427" s="41"/>
      <c r="HU427" s="41"/>
      <c r="HV427" s="41"/>
      <c r="HW427" s="41"/>
      <c r="HX427" s="41"/>
      <c r="HY427" s="41"/>
      <c r="HZ427" s="41"/>
      <c r="IA427" s="41"/>
      <c r="IB427" s="41"/>
      <c r="IC427" s="41"/>
      <c r="ID427" s="41"/>
      <c r="IE427" s="41"/>
      <c r="IF427" s="41"/>
      <c r="IG427" s="41"/>
      <c r="IH427" s="41"/>
      <c r="II427" s="41"/>
      <c r="IJ427" s="41"/>
      <c r="IK427" s="41"/>
      <c r="IL427" s="41"/>
      <c r="IM427" s="41"/>
      <c r="IN427" s="41"/>
      <c r="IO427" s="41"/>
      <c r="IP427" s="41"/>
      <c r="IQ427" s="41"/>
      <c r="IR427" s="41"/>
      <c r="IS427" s="41"/>
      <c r="IT427" s="41"/>
      <c r="IU427" s="41"/>
      <c r="IV427" s="41"/>
      <c r="IW427" s="41"/>
      <c r="IX427" s="41"/>
      <c r="IY427" s="41"/>
      <c r="IZ427" s="41"/>
      <c r="JA427" s="41"/>
      <c r="JB427" s="41"/>
      <c r="JC427" s="41"/>
      <c r="JD427" s="41"/>
      <c r="JE427" s="41"/>
      <c r="JF427" s="41"/>
      <c r="JG427" s="41"/>
      <c r="JH427" s="41"/>
      <c r="JI427" s="41"/>
      <c r="JJ427" s="41"/>
      <c r="JK427" s="41"/>
      <c r="JL427" s="41"/>
      <c r="JM427" s="41"/>
      <c r="JN427" s="41"/>
      <c r="JO427" s="41"/>
      <c r="JP427" s="41"/>
      <c r="JQ427" s="41"/>
      <c r="JR427" s="41"/>
      <c r="JS427" s="41"/>
      <c r="JT427" s="41"/>
      <c r="JU427" s="41"/>
    </row>
    <row r="428" spans="20:281" x14ac:dyDescent="0.25">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c r="BA428" s="41"/>
      <c r="BB428" s="41"/>
      <c r="BC428" s="41"/>
      <c r="BD428" s="41"/>
      <c r="BE428" s="41"/>
      <c r="BF428" s="41"/>
      <c r="BG428" s="41"/>
      <c r="BH428" s="41"/>
      <c r="BI428" s="41"/>
      <c r="BJ428" s="41"/>
      <c r="BK428" s="41"/>
      <c r="BL428" s="41"/>
      <c r="BM428" s="41"/>
      <c r="BN428" s="41"/>
      <c r="BO428" s="41"/>
      <c r="BP428" s="41"/>
      <c r="BQ428" s="41"/>
      <c r="BR428" s="41"/>
      <c r="BS428" s="41"/>
      <c r="BT428" s="41"/>
      <c r="BU428" s="41"/>
      <c r="BV428" s="41"/>
      <c r="BW428" s="41"/>
      <c r="BX428" s="41"/>
      <c r="BY428" s="41"/>
      <c r="BZ428" s="41"/>
      <c r="CA428" s="41"/>
      <c r="CB428" s="41"/>
      <c r="CC428" s="41"/>
      <c r="CD428" s="41"/>
      <c r="CE428" s="41"/>
      <c r="CF428" s="41"/>
      <c r="CG428" s="41"/>
      <c r="CH428" s="41"/>
      <c r="CI428" s="41"/>
      <c r="CJ428" s="41"/>
      <c r="CK428" s="41"/>
      <c r="CL428" s="41"/>
      <c r="CM428" s="41"/>
      <c r="CN428" s="41"/>
      <c r="CO428" s="41"/>
      <c r="CP428" s="41"/>
      <c r="CQ428" s="41"/>
      <c r="CR428" s="41"/>
      <c r="CS428" s="41"/>
      <c r="CT428" s="41"/>
      <c r="CU428" s="41"/>
      <c r="CV428" s="41"/>
      <c r="CW428" s="41"/>
      <c r="CX428" s="41"/>
      <c r="CY428" s="41"/>
      <c r="CZ428" s="41"/>
      <c r="DA428" s="41"/>
      <c r="DB428" s="41"/>
      <c r="DC428" s="41"/>
      <c r="DD428" s="41"/>
      <c r="DE428" s="41"/>
      <c r="DF428" s="41"/>
      <c r="DG428" s="41"/>
      <c r="DH428" s="41"/>
      <c r="DI428" s="41"/>
      <c r="DJ428" s="41"/>
      <c r="DK428" s="41"/>
      <c r="DL428" s="41"/>
      <c r="DM428" s="41"/>
      <c r="DN428" s="41"/>
      <c r="DO428" s="41"/>
      <c r="DP428" s="41"/>
      <c r="DQ428" s="41"/>
      <c r="DR428" s="41"/>
      <c r="DS428" s="41"/>
      <c r="DT428" s="41"/>
      <c r="DU428" s="41"/>
      <c r="DV428" s="41"/>
      <c r="DW428" s="41"/>
      <c r="DX428" s="41"/>
      <c r="DY428" s="41"/>
      <c r="DZ428" s="41"/>
      <c r="EA428" s="41"/>
      <c r="EB428" s="41"/>
      <c r="EC428" s="41"/>
      <c r="ED428" s="41"/>
      <c r="EE428" s="41"/>
      <c r="EF428" s="41"/>
      <c r="EG428" s="41"/>
      <c r="EH428" s="41"/>
      <c r="EI428" s="41"/>
      <c r="EJ428" s="41"/>
      <c r="EK428" s="41"/>
      <c r="EL428" s="41"/>
      <c r="EM428" s="41"/>
      <c r="EN428" s="41"/>
      <c r="EO428" s="41"/>
      <c r="EP428" s="41"/>
      <c r="EQ428" s="41"/>
      <c r="ER428" s="41"/>
      <c r="ES428" s="41"/>
      <c r="ET428" s="41"/>
      <c r="EU428" s="41"/>
      <c r="EV428" s="41"/>
      <c r="EW428" s="41"/>
      <c r="EX428" s="41"/>
      <c r="EY428" s="41"/>
      <c r="EZ428" s="41"/>
      <c r="FA428" s="41"/>
      <c r="FB428" s="41"/>
      <c r="FC428" s="41"/>
      <c r="FD428" s="41"/>
      <c r="FE428" s="41"/>
      <c r="FF428" s="41"/>
      <c r="FG428" s="41"/>
      <c r="FH428" s="41"/>
      <c r="FI428" s="41"/>
      <c r="FJ428" s="41"/>
      <c r="FK428" s="41"/>
      <c r="FL428" s="41"/>
      <c r="FM428" s="41"/>
      <c r="FN428" s="41"/>
      <c r="FO428" s="41"/>
      <c r="FP428" s="41"/>
      <c r="FQ428" s="41"/>
      <c r="FR428" s="41"/>
      <c r="FS428" s="41"/>
      <c r="FT428" s="41"/>
      <c r="FU428" s="41"/>
      <c r="FV428" s="41"/>
      <c r="FW428" s="41"/>
      <c r="FX428" s="41"/>
      <c r="FY428" s="41"/>
      <c r="FZ428" s="41"/>
      <c r="GA428" s="41"/>
      <c r="GB428" s="41"/>
      <c r="GC428" s="41"/>
      <c r="GD428" s="41"/>
      <c r="GE428" s="41"/>
      <c r="GF428" s="41"/>
      <c r="GG428" s="41"/>
      <c r="GH428" s="41"/>
      <c r="GI428" s="41"/>
      <c r="GJ428" s="41"/>
      <c r="GK428" s="41"/>
      <c r="GL428" s="41"/>
      <c r="GM428" s="41"/>
      <c r="GN428" s="41"/>
      <c r="GO428" s="41"/>
      <c r="GP428" s="41"/>
      <c r="GQ428" s="41"/>
      <c r="GR428" s="41"/>
      <c r="GS428" s="41"/>
      <c r="GT428" s="41"/>
      <c r="GU428" s="41"/>
      <c r="GV428" s="41"/>
      <c r="GW428" s="41"/>
      <c r="GX428" s="41"/>
      <c r="GY428" s="41"/>
      <c r="GZ428" s="41"/>
      <c r="HA428" s="41"/>
      <c r="HB428" s="41"/>
      <c r="HC428" s="41"/>
      <c r="HD428" s="41"/>
      <c r="HE428" s="41"/>
      <c r="HF428" s="41"/>
      <c r="HG428" s="41"/>
      <c r="HH428" s="41"/>
      <c r="HI428" s="41"/>
      <c r="HJ428" s="41"/>
      <c r="HK428" s="41"/>
      <c r="HL428" s="41"/>
      <c r="HM428" s="41"/>
      <c r="HN428" s="41"/>
      <c r="HO428" s="41"/>
      <c r="HP428" s="41"/>
      <c r="HQ428" s="41"/>
      <c r="HR428" s="41"/>
      <c r="HS428" s="41"/>
      <c r="HT428" s="41"/>
      <c r="HU428" s="41"/>
      <c r="HV428" s="41"/>
      <c r="HW428" s="41"/>
      <c r="HX428" s="41"/>
      <c r="HY428" s="41"/>
      <c r="HZ428" s="41"/>
      <c r="IA428" s="41"/>
      <c r="IB428" s="41"/>
      <c r="IC428" s="41"/>
      <c r="ID428" s="41"/>
      <c r="IE428" s="41"/>
      <c r="IF428" s="41"/>
      <c r="IG428" s="41"/>
      <c r="IH428" s="41"/>
      <c r="II428" s="41"/>
      <c r="IJ428" s="41"/>
      <c r="IK428" s="41"/>
      <c r="IL428" s="41"/>
      <c r="IM428" s="41"/>
      <c r="IN428" s="41"/>
      <c r="IO428" s="41"/>
      <c r="IP428" s="41"/>
      <c r="IQ428" s="41"/>
      <c r="IR428" s="41"/>
      <c r="IS428" s="41"/>
      <c r="IT428" s="41"/>
      <c r="IU428" s="41"/>
      <c r="IV428" s="41"/>
      <c r="IW428" s="41"/>
      <c r="IX428" s="41"/>
      <c r="IY428" s="41"/>
      <c r="IZ428" s="41"/>
      <c r="JA428" s="41"/>
      <c r="JB428" s="41"/>
      <c r="JC428" s="41"/>
      <c r="JD428" s="41"/>
      <c r="JE428" s="41"/>
      <c r="JF428" s="41"/>
      <c r="JG428" s="41"/>
      <c r="JH428" s="41"/>
      <c r="JI428" s="41"/>
      <c r="JJ428" s="41"/>
      <c r="JK428" s="41"/>
      <c r="JL428" s="41"/>
      <c r="JM428" s="41"/>
      <c r="JN428" s="41"/>
      <c r="JO428" s="41"/>
      <c r="JP428" s="41"/>
      <c r="JQ428" s="41"/>
      <c r="JR428" s="41"/>
      <c r="JS428" s="41"/>
      <c r="JT428" s="41"/>
      <c r="JU428" s="41"/>
    </row>
    <row r="429" spans="20:281" x14ac:dyDescent="0.25">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c r="BP429" s="41"/>
      <c r="BQ429" s="41"/>
      <c r="BR429" s="41"/>
      <c r="BS429" s="41"/>
      <c r="BT429" s="41"/>
      <c r="BU429" s="41"/>
      <c r="BV429" s="41"/>
      <c r="BW429" s="41"/>
      <c r="BX429" s="41"/>
      <c r="BY429" s="41"/>
      <c r="BZ429" s="41"/>
      <c r="CA429" s="41"/>
      <c r="CB429" s="41"/>
      <c r="CC429" s="41"/>
      <c r="CD429" s="41"/>
      <c r="CE429" s="41"/>
      <c r="CF429" s="41"/>
      <c r="CG429" s="41"/>
      <c r="CH429" s="41"/>
      <c r="CI429" s="41"/>
      <c r="CJ429" s="41"/>
      <c r="CK429" s="41"/>
      <c r="CL429" s="41"/>
      <c r="CM429" s="41"/>
      <c r="CN429" s="41"/>
      <c r="CO429" s="41"/>
      <c r="CP429" s="41"/>
      <c r="CQ429" s="41"/>
      <c r="CR429" s="41"/>
      <c r="CS429" s="41"/>
      <c r="CT429" s="41"/>
      <c r="CU429" s="41"/>
      <c r="CV429" s="41"/>
      <c r="CW429" s="41"/>
      <c r="CX429" s="41"/>
      <c r="CY429" s="41"/>
      <c r="CZ429" s="41"/>
      <c r="DA429" s="41"/>
      <c r="DB429" s="41"/>
      <c r="DC429" s="41"/>
      <c r="DD429" s="41"/>
      <c r="DE429" s="41"/>
      <c r="DF429" s="41"/>
      <c r="DG429" s="41"/>
      <c r="DH429" s="41"/>
      <c r="DI429" s="41"/>
      <c r="DJ429" s="41"/>
      <c r="DK429" s="41"/>
      <c r="DL429" s="41"/>
      <c r="DM429" s="41"/>
      <c r="DN429" s="41"/>
      <c r="DO429" s="41"/>
      <c r="DP429" s="41"/>
      <c r="DQ429" s="41"/>
      <c r="DR429" s="41"/>
      <c r="DS429" s="41"/>
      <c r="DT429" s="41"/>
      <c r="DU429" s="41"/>
      <c r="DV429" s="41"/>
      <c r="DW429" s="41"/>
      <c r="DX429" s="41"/>
      <c r="DY429" s="41"/>
      <c r="DZ429" s="41"/>
      <c r="EA429" s="41"/>
      <c r="EB429" s="41"/>
      <c r="EC429" s="41"/>
      <c r="ED429" s="41"/>
      <c r="EE429" s="41"/>
      <c r="EF429" s="41"/>
      <c r="EG429" s="41"/>
      <c r="EH429" s="41"/>
      <c r="EI429" s="41"/>
      <c r="EJ429" s="41"/>
      <c r="EK429" s="41"/>
      <c r="EL429" s="41"/>
      <c r="EM429" s="41"/>
      <c r="EN429" s="41"/>
      <c r="EO429" s="41"/>
      <c r="EP429" s="41"/>
      <c r="EQ429" s="41"/>
      <c r="ER429" s="41"/>
      <c r="ES429" s="41"/>
      <c r="ET429" s="41"/>
      <c r="EU429" s="41"/>
      <c r="EV429" s="41"/>
      <c r="EW429" s="41"/>
      <c r="EX429" s="41"/>
      <c r="EY429" s="41"/>
      <c r="EZ429" s="41"/>
      <c r="FA429" s="41"/>
      <c r="FB429" s="41"/>
      <c r="FC429" s="41"/>
      <c r="FD429" s="41"/>
      <c r="FE429" s="41"/>
      <c r="FF429" s="41"/>
      <c r="FG429" s="41"/>
      <c r="FH429" s="41"/>
      <c r="FI429" s="41"/>
      <c r="FJ429" s="41"/>
      <c r="FK429" s="41"/>
      <c r="FL429" s="41"/>
      <c r="FM429" s="41"/>
      <c r="FN429" s="41"/>
      <c r="FO429" s="41"/>
      <c r="FP429" s="41"/>
      <c r="FQ429" s="41"/>
      <c r="FR429" s="41"/>
      <c r="FS429" s="41"/>
      <c r="FT429" s="41"/>
      <c r="FU429" s="41"/>
      <c r="FV429" s="41"/>
      <c r="FW429" s="41"/>
      <c r="FX429" s="41"/>
      <c r="FY429" s="41"/>
      <c r="FZ429" s="41"/>
      <c r="GA429" s="41"/>
      <c r="GB429" s="41"/>
      <c r="GC429" s="41"/>
      <c r="GD429" s="41"/>
      <c r="GE429" s="41"/>
      <c r="GF429" s="41"/>
      <c r="GG429" s="41"/>
      <c r="GH429" s="41"/>
      <c r="GI429" s="41"/>
      <c r="GJ429" s="41"/>
      <c r="GK429" s="41"/>
      <c r="GL429" s="41"/>
      <c r="GM429" s="41"/>
      <c r="GN429" s="41"/>
      <c r="GO429" s="41"/>
      <c r="GP429" s="41"/>
      <c r="GQ429" s="41"/>
      <c r="GR429" s="41"/>
      <c r="GS429" s="41"/>
      <c r="GT429" s="41"/>
      <c r="GU429" s="41"/>
      <c r="GV429" s="41"/>
      <c r="GW429" s="41"/>
      <c r="GX429" s="41"/>
      <c r="GY429" s="41"/>
      <c r="GZ429" s="41"/>
      <c r="HA429" s="41"/>
      <c r="HB429" s="41"/>
      <c r="HC429" s="41"/>
      <c r="HD429" s="41"/>
      <c r="HE429" s="41"/>
      <c r="HF429" s="41"/>
      <c r="HG429" s="41"/>
      <c r="HH429" s="41"/>
      <c r="HI429" s="41"/>
      <c r="HJ429" s="41"/>
      <c r="HK429" s="41"/>
      <c r="HL429" s="41"/>
      <c r="HM429" s="41"/>
      <c r="HN429" s="41"/>
      <c r="HO429" s="41"/>
      <c r="HP429" s="41"/>
      <c r="HQ429" s="41"/>
      <c r="HR429" s="41"/>
      <c r="HS429" s="41"/>
      <c r="HT429" s="41"/>
      <c r="HU429" s="41"/>
      <c r="HV429" s="41"/>
      <c r="HW429" s="41"/>
      <c r="HX429" s="41"/>
      <c r="HY429" s="41"/>
      <c r="HZ429" s="41"/>
      <c r="IA429" s="41"/>
      <c r="IB429" s="41"/>
      <c r="IC429" s="41"/>
      <c r="ID429" s="41"/>
      <c r="IE429" s="41"/>
      <c r="IF429" s="41"/>
      <c r="IG429" s="41"/>
      <c r="IH429" s="41"/>
      <c r="II429" s="41"/>
      <c r="IJ429" s="41"/>
      <c r="IK429" s="41"/>
      <c r="IL429" s="41"/>
      <c r="IM429" s="41"/>
      <c r="IN429" s="41"/>
      <c r="IO429" s="41"/>
      <c r="IP429" s="41"/>
      <c r="IQ429" s="41"/>
      <c r="IR429" s="41"/>
      <c r="IS429" s="41"/>
      <c r="IT429" s="41"/>
      <c r="IU429" s="41"/>
      <c r="IV429" s="41"/>
      <c r="IW429" s="41"/>
      <c r="IX429" s="41"/>
      <c r="IY429" s="41"/>
      <c r="IZ429" s="41"/>
      <c r="JA429" s="41"/>
      <c r="JB429" s="41"/>
      <c r="JC429" s="41"/>
      <c r="JD429" s="41"/>
      <c r="JE429" s="41"/>
      <c r="JF429" s="41"/>
      <c r="JG429" s="41"/>
      <c r="JH429" s="41"/>
      <c r="JI429" s="41"/>
      <c r="JJ429" s="41"/>
      <c r="JK429" s="41"/>
      <c r="JL429" s="41"/>
      <c r="JM429" s="41"/>
      <c r="JN429" s="41"/>
      <c r="JO429" s="41"/>
      <c r="JP429" s="41"/>
      <c r="JQ429" s="41"/>
      <c r="JR429" s="41"/>
      <c r="JS429" s="41"/>
      <c r="JT429" s="41"/>
      <c r="JU429" s="41"/>
    </row>
    <row r="430" spans="20:281" x14ac:dyDescent="0.25">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c r="AU430" s="41"/>
      <c r="AV430" s="41"/>
      <c r="AW430" s="41"/>
      <c r="AX430" s="41"/>
      <c r="AY430" s="41"/>
      <c r="AZ430" s="41"/>
      <c r="BA430" s="41"/>
      <c r="BB430" s="41"/>
      <c r="BC430" s="41"/>
      <c r="BD430" s="41"/>
      <c r="BE430" s="41"/>
      <c r="BF430" s="41"/>
      <c r="BG430" s="41"/>
      <c r="BH430" s="41"/>
      <c r="BI430" s="41"/>
      <c r="BJ430" s="41"/>
      <c r="BK430" s="41"/>
      <c r="BL430" s="41"/>
      <c r="BM430" s="41"/>
      <c r="BN430" s="41"/>
      <c r="BO430" s="41"/>
      <c r="BP430" s="41"/>
      <c r="BQ430" s="41"/>
      <c r="BR430" s="41"/>
      <c r="BS430" s="41"/>
      <c r="BT430" s="41"/>
      <c r="BU430" s="41"/>
      <c r="BV430" s="41"/>
      <c r="BW430" s="41"/>
      <c r="BX430" s="41"/>
      <c r="BY430" s="41"/>
      <c r="BZ430" s="41"/>
      <c r="CA430" s="41"/>
      <c r="CB430" s="41"/>
      <c r="CC430" s="41"/>
      <c r="CD430" s="41"/>
      <c r="CE430" s="41"/>
      <c r="CF430" s="41"/>
      <c r="CG430" s="41"/>
      <c r="CH430" s="41"/>
      <c r="CI430" s="41"/>
      <c r="CJ430" s="41"/>
      <c r="CK430" s="41"/>
      <c r="CL430" s="41"/>
      <c r="CM430" s="41"/>
      <c r="CN430" s="41"/>
      <c r="CO430" s="41"/>
      <c r="CP430" s="41"/>
      <c r="CQ430" s="41"/>
      <c r="CR430" s="41"/>
      <c r="CS430" s="41"/>
      <c r="CT430" s="41"/>
      <c r="CU430" s="41"/>
      <c r="CV430" s="41"/>
      <c r="CW430" s="41"/>
      <c r="CX430" s="41"/>
      <c r="CY430" s="41"/>
      <c r="CZ430" s="41"/>
      <c r="DA430" s="41"/>
      <c r="DB430" s="41"/>
      <c r="DC430" s="41"/>
      <c r="DD430" s="41"/>
      <c r="DE430" s="41"/>
      <c r="DF430" s="41"/>
      <c r="DG430" s="41"/>
      <c r="DH430" s="41"/>
      <c r="DI430" s="41"/>
      <c r="DJ430" s="41"/>
      <c r="DK430" s="41"/>
      <c r="DL430" s="41"/>
      <c r="DM430" s="41"/>
      <c r="DN430" s="41"/>
      <c r="DO430" s="41"/>
      <c r="DP430" s="41"/>
      <c r="DQ430" s="41"/>
      <c r="DR430" s="41"/>
      <c r="DS430" s="41"/>
      <c r="DT430" s="41"/>
      <c r="DU430" s="41"/>
      <c r="DV430" s="41"/>
      <c r="DW430" s="41"/>
      <c r="DX430" s="41"/>
      <c r="DY430" s="41"/>
      <c r="DZ430" s="41"/>
      <c r="EA430" s="41"/>
      <c r="EB430" s="41"/>
      <c r="EC430" s="41"/>
      <c r="ED430" s="41"/>
      <c r="EE430" s="41"/>
      <c r="EF430" s="41"/>
      <c r="EG430" s="41"/>
      <c r="EH430" s="41"/>
      <c r="EI430" s="41"/>
      <c r="EJ430" s="41"/>
      <c r="EK430" s="41"/>
      <c r="EL430" s="41"/>
      <c r="EM430" s="41"/>
      <c r="EN430" s="41"/>
      <c r="EO430" s="41"/>
      <c r="EP430" s="41"/>
      <c r="EQ430" s="41"/>
      <c r="ER430" s="41"/>
      <c r="ES430" s="41"/>
      <c r="ET430" s="41"/>
      <c r="EU430" s="41"/>
      <c r="EV430" s="41"/>
      <c r="EW430" s="41"/>
      <c r="EX430" s="41"/>
      <c r="EY430" s="41"/>
      <c r="EZ430" s="41"/>
      <c r="FA430" s="41"/>
      <c r="FB430" s="41"/>
      <c r="FC430" s="41"/>
      <c r="FD430" s="41"/>
      <c r="FE430" s="41"/>
      <c r="FF430" s="41"/>
      <c r="FG430" s="41"/>
      <c r="FH430" s="41"/>
      <c r="FI430" s="41"/>
      <c r="FJ430" s="41"/>
      <c r="FK430" s="41"/>
      <c r="FL430" s="41"/>
      <c r="FM430" s="41"/>
      <c r="FN430" s="41"/>
      <c r="FO430" s="41"/>
      <c r="FP430" s="41"/>
      <c r="FQ430" s="41"/>
      <c r="FR430" s="41"/>
      <c r="FS430" s="41"/>
      <c r="FT430" s="41"/>
      <c r="FU430" s="41"/>
      <c r="FV430" s="41"/>
      <c r="FW430" s="41"/>
      <c r="FX430" s="41"/>
      <c r="FY430" s="41"/>
      <c r="FZ430" s="41"/>
      <c r="GA430" s="41"/>
      <c r="GB430" s="41"/>
      <c r="GC430" s="41"/>
      <c r="GD430" s="41"/>
      <c r="GE430" s="41"/>
      <c r="GF430" s="41"/>
      <c r="GG430" s="41"/>
      <c r="GH430" s="41"/>
      <c r="GI430" s="41"/>
      <c r="GJ430" s="41"/>
      <c r="GK430" s="41"/>
      <c r="GL430" s="41"/>
      <c r="GM430" s="41"/>
      <c r="GN430" s="41"/>
      <c r="GO430" s="41"/>
      <c r="GP430" s="41"/>
      <c r="GQ430" s="41"/>
      <c r="GR430" s="41"/>
      <c r="GS430" s="41"/>
      <c r="GT430" s="41"/>
      <c r="GU430" s="41"/>
      <c r="GV430" s="41"/>
      <c r="GW430" s="41"/>
      <c r="GX430" s="41"/>
      <c r="GY430" s="41"/>
      <c r="GZ430" s="41"/>
      <c r="HA430" s="41"/>
      <c r="HB430" s="41"/>
      <c r="HC430" s="41"/>
      <c r="HD430" s="41"/>
      <c r="HE430" s="41"/>
      <c r="HF430" s="41"/>
      <c r="HG430" s="41"/>
      <c r="HH430" s="41"/>
      <c r="HI430" s="41"/>
      <c r="HJ430" s="41"/>
      <c r="HK430" s="41"/>
      <c r="HL430" s="41"/>
      <c r="HM430" s="41"/>
      <c r="HN430" s="41"/>
      <c r="HO430" s="41"/>
      <c r="HP430" s="41"/>
      <c r="HQ430" s="41"/>
      <c r="HR430" s="41"/>
      <c r="HS430" s="41"/>
      <c r="HT430" s="41"/>
      <c r="HU430" s="41"/>
      <c r="HV430" s="41"/>
      <c r="HW430" s="41"/>
      <c r="HX430" s="41"/>
      <c r="HY430" s="41"/>
      <c r="HZ430" s="41"/>
      <c r="IA430" s="41"/>
      <c r="IB430" s="41"/>
      <c r="IC430" s="41"/>
      <c r="ID430" s="41"/>
      <c r="IE430" s="41"/>
      <c r="IF430" s="41"/>
      <c r="IG430" s="41"/>
      <c r="IH430" s="41"/>
      <c r="II430" s="41"/>
      <c r="IJ430" s="41"/>
      <c r="IK430" s="41"/>
      <c r="IL430" s="41"/>
      <c r="IM430" s="41"/>
      <c r="IN430" s="41"/>
      <c r="IO430" s="41"/>
      <c r="IP430" s="41"/>
      <c r="IQ430" s="41"/>
      <c r="IR430" s="41"/>
      <c r="IS430" s="41"/>
      <c r="IT430" s="41"/>
      <c r="IU430" s="41"/>
      <c r="IV430" s="41"/>
      <c r="IW430" s="41"/>
      <c r="IX430" s="41"/>
      <c r="IY430" s="41"/>
      <c r="IZ430" s="41"/>
      <c r="JA430" s="41"/>
      <c r="JB430" s="41"/>
      <c r="JC430" s="41"/>
      <c r="JD430" s="41"/>
      <c r="JE430" s="41"/>
      <c r="JF430" s="41"/>
      <c r="JG430" s="41"/>
      <c r="JH430" s="41"/>
      <c r="JI430" s="41"/>
      <c r="JJ430" s="41"/>
      <c r="JK430" s="41"/>
      <c r="JL430" s="41"/>
      <c r="JM430" s="41"/>
      <c r="JN430" s="41"/>
      <c r="JO430" s="41"/>
      <c r="JP430" s="41"/>
      <c r="JQ430" s="41"/>
      <c r="JR430" s="41"/>
      <c r="JS430" s="41"/>
      <c r="JT430" s="41"/>
      <c r="JU430" s="41"/>
    </row>
    <row r="431" spans="20:281" x14ac:dyDescent="0.25">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c r="BI431" s="41"/>
      <c r="BJ431" s="41"/>
      <c r="BK431" s="41"/>
      <c r="BL431" s="41"/>
      <c r="BM431" s="41"/>
      <c r="BN431" s="41"/>
      <c r="BO431" s="41"/>
      <c r="BP431" s="41"/>
      <c r="BQ431" s="41"/>
      <c r="BR431" s="41"/>
      <c r="BS431" s="41"/>
      <c r="BT431" s="41"/>
      <c r="BU431" s="41"/>
      <c r="BV431" s="41"/>
      <c r="BW431" s="41"/>
      <c r="BX431" s="41"/>
      <c r="BY431" s="41"/>
      <c r="BZ431" s="41"/>
      <c r="CA431" s="41"/>
      <c r="CB431" s="41"/>
      <c r="CC431" s="41"/>
      <c r="CD431" s="41"/>
      <c r="CE431" s="41"/>
      <c r="CF431" s="41"/>
      <c r="CG431" s="41"/>
      <c r="CH431" s="41"/>
      <c r="CI431" s="41"/>
      <c r="CJ431" s="41"/>
      <c r="CK431" s="41"/>
      <c r="CL431" s="41"/>
      <c r="CM431" s="41"/>
      <c r="CN431" s="41"/>
      <c r="CO431" s="41"/>
      <c r="CP431" s="41"/>
      <c r="CQ431" s="41"/>
      <c r="CR431" s="41"/>
      <c r="CS431" s="41"/>
      <c r="CT431" s="41"/>
      <c r="CU431" s="41"/>
      <c r="CV431" s="41"/>
      <c r="CW431" s="41"/>
      <c r="CX431" s="41"/>
      <c r="CY431" s="41"/>
      <c r="CZ431" s="41"/>
      <c r="DA431" s="41"/>
      <c r="DB431" s="41"/>
      <c r="DC431" s="41"/>
      <c r="DD431" s="41"/>
      <c r="DE431" s="41"/>
      <c r="DF431" s="41"/>
      <c r="DG431" s="41"/>
      <c r="DH431" s="41"/>
      <c r="DI431" s="41"/>
      <c r="DJ431" s="41"/>
      <c r="DK431" s="41"/>
      <c r="DL431" s="41"/>
      <c r="DM431" s="41"/>
      <c r="DN431" s="41"/>
      <c r="DO431" s="41"/>
      <c r="DP431" s="41"/>
      <c r="DQ431" s="41"/>
      <c r="DR431" s="41"/>
      <c r="DS431" s="41"/>
      <c r="DT431" s="41"/>
      <c r="DU431" s="41"/>
      <c r="DV431" s="41"/>
      <c r="DW431" s="41"/>
      <c r="DX431" s="41"/>
      <c r="DY431" s="41"/>
      <c r="DZ431" s="41"/>
      <c r="EA431" s="41"/>
      <c r="EB431" s="41"/>
      <c r="EC431" s="41"/>
      <c r="ED431" s="41"/>
      <c r="EE431" s="41"/>
      <c r="EF431" s="41"/>
      <c r="EG431" s="41"/>
      <c r="EH431" s="41"/>
      <c r="EI431" s="41"/>
      <c r="EJ431" s="41"/>
      <c r="EK431" s="41"/>
      <c r="EL431" s="41"/>
      <c r="EM431" s="41"/>
      <c r="EN431" s="41"/>
      <c r="EO431" s="41"/>
      <c r="EP431" s="41"/>
      <c r="EQ431" s="41"/>
      <c r="ER431" s="41"/>
      <c r="ES431" s="41"/>
      <c r="ET431" s="41"/>
      <c r="EU431" s="41"/>
      <c r="EV431" s="41"/>
      <c r="EW431" s="41"/>
      <c r="EX431" s="41"/>
      <c r="EY431" s="41"/>
      <c r="EZ431" s="41"/>
      <c r="FA431" s="41"/>
      <c r="FB431" s="41"/>
      <c r="FC431" s="41"/>
      <c r="FD431" s="41"/>
      <c r="FE431" s="41"/>
      <c r="FF431" s="41"/>
      <c r="FG431" s="41"/>
      <c r="FH431" s="41"/>
      <c r="FI431" s="41"/>
      <c r="FJ431" s="41"/>
      <c r="FK431" s="41"/>
      <c r="FL431" s="41"/>
      <c r="FM431" s="41"/>
      <c r="FN431" s="41"/>
      <c r="FO431" s="41"/>
      <c r="FP431" s="41"/>
      <c r="FQ431" s="41"/>
      <c r="FR431" s="41"/>
      <c r="FS431" s="41"/>
      <c r="FT431" s="41"/>
      <c r="FU431" s="41"/>
      <c r="FV431" s="41"/>
      <c r="FW431" s="41"/>
      <c r="FX431" s="41"/>
      <c r="FY431" s="41"/>
      <c r="FZ431" s="41"/>
      <c r="GA431" s="41"/>
      <c r="GB431" s="41"/>
      <c r="GC431" s="41"/>
      <c r="GD431" s="41"/>
      <c r="GE431" s="41"/>
      <c r="GF431" s="41"/>
      <c r="GG431" s="41"/>
      <c r="GH431" s="41"/>
      <c r="GI431" s="41"/>
      <c r="GJ431" s="41"/>
      <c r="GK431" s="41"/>
      <c r="GL431" s="41"/>
      <c r="GM431" s="41"/>
      <c r="GN431" s="41"/>
      <c r="GO431" s="41"/>
      <c r="GP431" s="41"/>
      <c r="GQ431" s="41"/>
      <c r="GR431" s="41"/>
      <c r="GS431" s="41"/>
      <c r="GT431" s="41"/>
      <c r="GU431" s="41"/>
      <c r="GV431" s="41"/>
      <c r="GW431" s="41"/>
      <c r="GX431" s="41"/>
      <c r="GY431" s="41"/>
      <c r="GZ431" s="41"/>
      <c r="HA431" s="41"/>
      <c r="HB431" s="41"/>
      <c r="HC431" s="41"/>
      <c r="HD431" s="41"/>
      <c r="HE431" s="41"/>
      <c r="HF431" s="41"/>
      <c r="HG431" s="41"/>
      <c r="HH431" s="41"/>
      <c r="HI431" s="41"/>
      <c r="HJ431" s="41"/>
      <c r="HK431" s="41"/>
      <c r="HL431" s="41"/>
      <c r="HM431" s="41"/>
      <c r="HN431" s="41"/>
      <c r="HO431" s="41"/>
      <c r="HP431" s="41"/>
      <c r="HQ431" s="41"/>
      <c r="HR431" s="41"/>
      <c r="HS431" s="41"/>
      <c r="HT431" s="41"/>
      <c r="HU431" s="41"/>
      <c r="HV431" s="41"/>
      <c r="HW431" s="41"/>
      <c r="HX431" s="41"/>
      <c r="HY431" s="41"/>
      <c r="HZ431" s="41"/>
      <c r="IA431" s="41"/>
      <c r="IB431" s="41"/>
      <c r="IC431" s="41"/>
      <c r="ID431" s="41"/>
      <c r="IE431" s="41"/>
      <c r="IF431" s="41"/>
      <c r="IG431" s="41"/>
      <c r="IH431" s="41"/>
      <c r="II431" s="41"/>
      <c r="IJ431" s="41"/>
      <c r="IK431" s="41"/>
      <c r="IL431" s="41"/>
      <c r="IM431" s="41"/>
      <c r="IN431" s="41"/>
      <c r="IO431" s="41"/>
      <c r="IP431" s="41"/>
      <c r="IQ431" s="41"/>
      <c r="IR431" s="41"/>
      <c r="IS431" s="41"/>
      <c r="IT431" s="41"/>
      <c r="IU431" s="41"/>
      <c r="IV431" s="41"/>
      <c r="IW431" s="41"/>
      <c r="IX431" s="41"/>
      <c r="IY431" s="41"/>
      <c r="IZ431" s="41"/>
      <c r="JA431" s="41"/>
      <c r="JB431" s="41"/>
      <c r="JC431" s="41"/>
      <c r="JD431" s="41"/>
      <c r="JE431" s="41"/>
      <c r="JF431" s="41"/>
      <c r="JG431" s="41"/>
      <c r="JH431" s="41"/>
      <c r="JI431" s="41"/>
      <c r="JJ431" s="41"/>
      <c r="JK431" s="41"/>
      <c r="JL431" s="41"/>
      <c r="JM431" s="41"/>
      <c r="JN431" s="41"/>
      <c r="JO431" s="41"/>
      <c r="JP431" s="41"/>
      <c r="JQ431" s="41"/>
      <c r="JR431" s="41"/>
      <c r="JS431" s="41"/>
      <c r="JT431" s="41"/>
      <c r="JU431" s="41"/>
    </row>
    <row r="432" spans="20:281" x14ac:dyDescent="0.25">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c r="BI432" s="41"/>
      <c r="BJ432" s="41"/>
      <c r="BK432" s="41"/>
      <c r="BL432" s="41"/>
      <c r="BM432" s="41"/>
      <c r="BN432" s="41"/>
      <c r="BO432" s="41"/>
      <c r="BP432" s="41"/>
      <c r="BQ432" s="41"/>
      <c r="BR432" s="41"/>
      <c r="BS432" s="41"/>
      <c r="BT432" s="41"/>
      <c r="BU432" s="41"/>
      <c r="BV432" s="41"/>
      <c r="BW432" s="41"/>
      <c r="BX432" s="41"/>
      <c r="BY432" s="41"/>
      <c r="BZ432" s="41"/>
      <c r="CA432" s="41"/>
      <c r="CB432" s="41"/>
      <c r="CC432" s="41"/>
      <c r="CD432" s="41"/>
      <c r="CE432" s="41"/>
      <c r="CF432" s="41"/>
      <c r="CG432" s="41"/>
      <c r="CH432" s="41"/>
      <c r="CI432" s="41"/>
      <c r="CJ432" s="41"/>
      <c r="CK432" s="41"/>
      <c r="CL432" s="41"/>
      <c r="CM432" s="41"/>
      <c r="CN432" s="41"/>
      <c r="CO432" s="41"/>
      <c r="CP432" s="41"/>
      <c r="CQ432" s="41"/>
      <c r="CR432" s="41"/>
      <c r="CS432" s="41"/>
      <c r="CT432" s="41"/>
      <c r="CU432" s="41"/>
      <c r="CV432" s="41"/>
      <c r="CW432" s="41"/>
      <c r="CX432" s="41"/>
      <c r="CY432" s="41"/>
      <c r="CZ432" s="41"/>
      <c r="DA432" s="41"/>
      <c r="DB432" s="41"/>
      <c r="DC432" s="41"/>
      <c r="DD432" s="41"/>
      <c r="DE432" s="41"/>
      <c r="DF432" s="41"/>
      <c r="DG432" s="41"/>
      <c r="DH432" s="41"/>
      <c r="DI432" s="41"/>
      <c r="DJ432" s="41"/>
      <c r="DK432" s="41"/>
      <c r="DL432" s="41"/>
      <c r="DM432" s="41"/>
      <c r="DN432" s="41"/>
      <c r="DO432" s="41"/>
      <c r="DP432" s="41"/>
      <c r="DQ432" s="41"/>
      <c r="DR432" s="41"/>
      <c r="DS432" s="41"/>
      <c r="DT432" s="41"/>
      <c r="DU432" s="41"/>
      <c r="DV432" s="41"/>
      <c r="DW432" s="41"/>
      <c r="DX432" s="41"/>
      <c r="DY432" s="41"/>
      <c r="DZ432" s="41"/>
      <c r="EA432" s="41"/>
      <c r="EB432" s="41"/>
      <c r="EC432" s="41"/>
      <c r="ED432" s="41"/>
      <c r="EE432" s="41"/>
      <c r="EF432" s="41"/>
      <c r="EG432" s="41"/>
      <c r="EH432" s="41"/>
      <c r="EI432" s="41"/>
      <c r="EJ432" s="41"/>
      <c r="EK432" s="41"/>
      <c r="EL432" s="41"/>
      <c r="EM432" s="41"/>
      <c r="EN432" s="41"/>
      <c r="EO432" s="41"/>
      <c r="EP432" s="41"/>
      <c r="EQ432" s="41"/>
      <c r="ER432" s="41"/>
      <c r="ES432" s="41"/>
      <c r="ET432" s="41"/>
      <c r="EU432" s="41"/>
      <c r="EV432" s="41"/>
      <c r="EW432" s="41"/>
      <c r="EX432" s="41"/>
      <c r="EY432" s="41"/>
      <c r="EZ432" s="41"/>
      <c r="FA432" s="41"/>
      <c r="FB432" s="41"/>
      <c r="FC432" s="41"/>
      <c r="FD432" s="41"/>
      <c r="FE432" s="41"/>
      <c r="FF432" s="41"/>
      <c r="FG432" s="41"/>
      <c r="FH432" s="41"/>
      <c r="FI432" s="41"/>
      <c r="FJ432" s="41"/>
      <c r="FK432" s="41"/>
      <c r="FL432" s="41"/>
      <c r="FM432" s="41"/>
      <c r="FN432" s="41"/>
      <c r="FO432" s="41"/>
      <c r="FP432" s="41"/>
      <c r="FQ432" s="41"/>
      <c r="FR432" s="41"/>
      <c r="FS432" s="41"/>
      <c r="FT432" s="41"/>
      <c r="FU432" s="41"/>
      <c r="FV432" s="41"/>
      <c r="FW432" s="41"/>
      <c r="FX432" s="41"/>
      <c r="FY432" s="41"/>
      <c r="FZ432" s="41"/>
      <c r="GA432" s="41"/>
      <c r="GB432" s="41"/>
      <c r="GC432" s="41"/>
      <c r="GD432" s="41"/>
      <c r="GE432" s="41"/>
      <c r="GF432" s="41"/>
      <c r="GG432" s="41"/>
      <c r="GH432" s="41"/>
      <c r="GI432" s="41"/>
      <c r="GJ432" s="41"/>
      <c r="GK432" s="41"/>
      <c r="GL432" s="41"/>
      <c r="GM432" s="41"/>
      <c r="GN432" s="41"/>
      <c r="GO432" s="41"/>
      <c r="GP432" s="41"/>
      <c r="GQ432" s="41"/>
      <c r="GR432" s="41"/>
      <c r="GS432" s="41"/>
      <c r="GT432" s="41"/>
      <c r="GU432" s="41"/>
      <c r="GV432" s="41"/>
      <c r="GW432" s="41"/>
      <c r="GX432" s="41"/>
      <c r="GY432" s="41"/>
      <c r="GZ432" s="41"/>
      <c r="HA432" s="41"/>
      <c r="HB432" s="41"/>
      <c r="HC432" s="41"/>
      <c r="HD432" s="41"/>
      <c r="HE432" s="41"/>
      <c r="HF432" s="41"/>
      <c r="HG432" s="41"/>
      <c r="HH432" s="41"/>
      <c r="HI432" s="41"/>
      <c r="HJ432" s="41"/>
      <c r="HK432" s="41"/>
      <c r="HL432" s="41"/>
      <c r="HM432" s="41"/>
      <c r="HN432" s="41"/>
      <c r="HO432" s="41"/>
      <c r="HP432" s="41"/>
      <c r="HQ432" s="41"/>
      <c r="HR432" s="41"/>
      <c r="HS432" s="41"/>
      <c r="HT432" s="41"/>
      <c r="HU432" s="41"/>
      <c r="HV432" s="41"/>
      <c r="HW432" s="41"/>
      <c r="HX432" s="41"/>
      <c r="HY432" s="41"/>
      <c r="HZ432" s="41"/>
      <c r="IA432" s="41"/>
      <c r="IB432" s="41"/>
      <c r="IC432" s="41"/>
      <c r="ID432" s="41"/>
      <c r="IE432" s="41"/>
      <c r="IF432" s="41"/>
      <c r="IG432" s="41"/>
      <c r="IH432" s="41"/>
      <c r="II432" s="41"/>
      <c r="IJ432" s="41"/>
      <c r="IK432" s="41"/>
      <c r="IL432" s="41"/>
      <c r="IM432" s="41"/>
      <c r="IN432" s="41"/>
      <c r="IO432" s="41"/>
      <c r="IP432" s="41"/>
      <c r="IQ432" s="41"/>
      <c r="IR432" s="41"/>
      <c r="IS432" s="41"/>
      <c r="IT432" s="41"/>
      <c r="IU432" s="41"/>
      <c r="IV432" s="41"/>
      <c r="IW432" s="41"/>
      <c r="IX432" s="41"/>
      <c r="IY432" s="41"/>
      <c r="IZ432" s="41"/>
      <c r="JA432" s="41"/>
      <c r="JB432" s="41"/>
      <c r="JC432" s="41"/>
      <c r="JD432" s="41"/>
      <c r="JE432" s="41"/>
      <c r="JF432" s="41"/>
      <c r="JG432" s="41"/>
      <c r="JH432" s="41"/>
      <c r="JI432" s="41"/>
      <c r="JJ432" s="41"/>
      <c r="JK432" s="41"/>
      <c r="JL432" s="41"/>
      <c r="JM432" s="41"/>
      <c r="JN432" s="41"/>
      <c r="JO432" s="41"/>
      <c r="JP432" s="41"/>
      <c r="JQ432" s="41"/>
      <c r="JR432" s="41"/>
      <c r="JS432" s="41"/>
      <c r="JT432" s="41"/>
      <c r="JU432" s="41"/>
    </row>
    <row r="433" spans="20:281" x14ac:dyDescent="0.25">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c r="BT433" s="41"/>
      <c r="BU433" s="41"/>
      <c r="BV433" s="41"/>
      <c r="BW433" s="41"/>
      <c r="BX433" s="41"/>
      <c r="BY433" s="41"/>
      <c r="BZ433" s="41"/>
      <c r="CA433" s="41"/>
      <c r="CB433" s="41"/>
      <c r="CC433" s="41"/>
      <c r="CD433" s="41"/>
      <c r="CE433" s="41"/>
      <c r="CF433" s="41"/>
      <c r="CG433" s="41"/>
      <c r="CH433" s="41"/>
      <c r="CI433" s="41"/>
      <c r="CJ433" s="41"/>
      <c r="CK433" s="41"/>
      <c r="CL433" s="41"/>
      <c r="CM433" s="41"/>
      <c r="CN433" s="41"/>
      <c r="CO433" s="41"/>
      <c r="CP433" s="41"/>
      <c r="CQ433" s="41"/>
      <c r="CR433" s="41"/>
      <c r="CS433" s="41"/>
      <c r="CT433" s="41"/>
      <c r="CU433" s="41"/>
      <c r="CV433" s="41"/>
      <c r="CW433" s="41"/>
      <c r="CX433" s="41"/>
      <c r="CY433" s="41"/>
      <c r="CZ433" s="41"/>
      <c r="DA433" s="41"/>
      <c r="DB433" s="41"/>
      <c r="DC433" s="41"/>
      <c r="DD433" s="41"/>
      <c r="DE433" s="41"/>
      <c r="DF433" s="41"/>
      <c r="DG433" s="41"/>
      <c r="DH433" s="41"/>
      <c r="DI433" s="41"/>
      <c r="DJ433" s="41"/>
      <c r="DK433" s="41"/>
      <c r="DL433" s="41"/>
      <c r="DM433" s="41"/>
      <c r="DN433" s="41"/>
      <c r="DO433" s="41"/>
      <c r="DP433" s="41"/>
      <c r="DQ433" s="41"/>
      <c r="DR433" s="41"/>
      <c r="DS433" s="41"/>
      <c r="DT433" s="41"/>
      <c r="DU433" s="41"/>
      <c r="DV433" s="41"/>
      <c r="DW433" s="41"/>
      <c r="DX433" s="41"/>
      <c r="DY433" s="41"/>
      <c r="DZ433" s="41"/>
      <c r="EA433" s="41"/>
      <c r="EB433" s="41"/>
      <c r="EC433" s="41"/>
      <c r="ED433" s="41"/>
      <c r="EE433" s="41"/>
      <c r="EF433" s="41"/>
      <c r="EG433" s="41"/>
      <c r="EH433" s="41"/>
      <c r="EI433" s="41"/>
      <c r="EJ433" s="41"/>
      <c r="EK433" s="41"/>
      <c r="EL433" s="41"/>
      <c r="EM433" s="41"/>
      <c r="EN433" s="41"/>
      <c r="EO433" s="41"/>
      <c r="EP433" s="41"/>
      <c r="EQ433" s="41"/>
      <c r="ER433" s="41"/>
      <c r="ES433" s="41"/>
      <c r="ET433" s="41"/>
      <c r="EU433" s="41"/>
      <c r="EV433" s="41"/>
      <c r="EW433" s="41"/>
      <c r="EX433" s="41"/>
      <c r="EY433" s="41"/>
      <c r="EZ433" s="41"/>
      <c r="FA433" s="41"/>
      <c r="FB433" s="41"/>
      <c r="FC433" s="41"/>
      <c r="FD433" s="41"/>
      <c r="FE433" s="41"/>
      <c r="FF433" s="41"/>
      <c r="FG433" s="41"/>
      <c r="FH433" s="41"/>
      <c r="FI433" s="41"/>
      <c r="FJ433" s="41"/>
      <c r="FK433" s="41"/>
      <c r="FL433" s="41"/>
      <c r="FM433" s="41"/>
      <c r="FN433" s="41"/>
      <c r="FO433" s="41"/>
      <c r="FP433" s="41"/>
      <c r="FQ433" s="41"/>
      <c r="FR433" s="41"/>
      <c r="FS433" s="41"/>
      <c r="FT433" s="41"/>
      <c r="FU433" s="41"/>
      <c r="FV433" s="41"/>
      <c r="FW433" s="41"/>
      <c r="FX433" s="41"/>
      <c r="FY433" s="41"/>
      <c r="FZ433" s="41"/>
      <c r="GA433" s="41"/>
      <c r="GB433" s="41"/>
      <c r="GC433" s="41"/>
      <c r="GD433" s="41"/>
      <c r="GE433" s="41"/>
      <c r="GF433" s="41"/>
      <c r="GG433" s="41"/>
      <c r="GH433" s="41"/>
      <c r="GI433" s="41"/>
      <c r="GJ433" s="41"/>
      <c r="GK433" s="41"/>
      <c r="GL433" s="41"/>
      <c r="GM433" s="41"/>
      <c r="GN433" s="41"/>
      <c r="GO433" s="41"/>
      <c r="GP433" s="41"/>
      <c r="GQ433" s="41"/>
      <c r="GR433" s="41"/>
      <c r="GS433" s="41"/>
      <c r="GT433" s="41"/>
      <c r="GU433" s="41"/>
      <c r="GV433" s="41"/>
      <c r="GW433" s="41"/>
      <c r="GX433" s="41"/>
      <c r="GY433" s="41"/>
      <c r="GZ433" s="41"/>
      <c r="HA433" s="41"/>
      <c r="HB433" s="41"/>
      <c r="HC433" s="41"/>
      <c r="HD433" s="41"/>
      <c r="HE433" s="41"/>
      <c r="HF433" s="41"/>
      <c r="HG433" s="41"/>
      <c r="HH433" s="41"/>
      <c r="HI433" s="41"/>
      <c r="HJ433" s="41"/>
      <c r="HK433" s="41"/>
      <c r="HL433" s="41"/>
      <c r="HM433" s="41"/>
      <c r="HN433" s="41"/>
      <c r="HO433" s="41"/>
      <c r="HP433" s="41"/>
      <c r="HQ433" s="41"/>
      <c r="HR433" s="41"/>
      <c r="HS433" s="41"/>
      <c r="HT433" s="41"/>
      <c r="HU433" s="41"/>
      <c r="HV433" s="41"/>
      <c r="HW433" s="41"/>
      <c r="HX433" s="41"/>
      <c r="HY433" s="41"/>
      <c r="HZ433" s="41"/>
      <c r="IA433" s="41"/>
      <c r="IB433" s="41"/>
      <c r="IC433" s="41"/>
      <c r="ID433" s="41"/>
      <c r="IE433" s="41"/>
      <c r="IF433" s="41"/>
      <c r="IG433" s="41"/>
      <c r="IH433" s="41"/>
      <c r="II433" s="41"/>
      <c r="IJ433" s="41"/>
      <c r="IK433" s="41"/>
      <c r="IL433" s="41"/>
      <c r="IM433" s="41"/>
      <c r="IN433" s="41"/>
      <c r="IO433" s="41"/>
      <c r="IP433" s="41"/>
      <c r="IQ433" s="41"/>
      <c r="IR433" s="41"/>
      <c r="IS433" s="41"/>
      <c r="IT433" s="41"/>
      <c r="IU433" s="41"/>
      <c r="IV433" s="41"/>
      <c r="IW433" s="41"/>
      <c r="IX433" s="41"/>
      <c r="IY433" s="41"/>
      <c r="IZ433" s="41"/>
      <c r="JA433" s="41"/>
      <c r="JB433" s="41"/>
      <c r="JC433" s="41"/>
      <c r="JD433" s="41"/>
      <c r="JE433" s="41"/>
      <c r="JF433" s="41"/>
      <c r="JG433" s="41"/>
      <c r="JH433" s="41"/>
      <c r="JI433" s="41"/>
      <c r="JJ433" s="41"/>
      <c r="JK433" s="41"/>
      <c r="JL433" s="41"/>
      <c r="JM433" s="41"/>
      <c r="JN433" s="41"/>
      <c r="JO433" s="41"/>
      <c r="JP433" s="41"/>
      <c r="JQ433" s="41"/>
      <c r="JR433" s="41"/>
      <c r="JS433" s="41"/>
      <c r="JT433" s="41"/>
      <c r="JU433" s="41"/>
    </row>
    <row r="434" spans="20:281" x14ac:dyDescent="0.25">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c r="BI434" s="41"/>
      <c r="BJ434" s="41"/>
      <c r="BK434" s="41"/>
      <c r="BL434" s="41"/>
      <c r="BM434" s="41"/>
      <c r="BN434" s="41"/>
      <c r="BO434" s="41"/>
      <c r="BP434" s="41"/>
      <c r="BQ434" s="41"/>
      <c r="BR434" s="41"/>
      <c r="BS434" s="41"/>
      <c r="BT434" s="41"/>
      <c r="BU434" s="41"/>
      <c r="BV434" s="41"/>
      <c r="BW434" s="41"/>
      <c r="BX434" s="41"/>
      <c r="BY434" s="41"/>
      <c r="BZ434" s="41"/>
      <c r="CA434" s="41"/>
      <c r="CB434" s="41"/>
      <c r="CC434" s="41"/>
      <c r="CD434" s="41"/>
      <c r="CE434" s="41"/>
      <c r="CF434" s="41"/>
      <c r="CG434" s="41"/>
      <c r="CH434" s="41"/>
      <c r="CI434" s="41"/>
      <c r="CJ434" s="41"/>
      <c r="CK434" s="41"/>
      <c r="CL434" s="41"/>
      <c r="CM434" s="41"/>
      <c r="CN434" s="41"/>
      <c r="CO434" s="41"/>
      <c r="CP434" s="41"/>
      <c r="CQ434" s="41"/>
      <c r="CR434" s="41"/>
      <c r="CS434" s="41"/>
      <c r="CT434" s="41"/>
      <c r="CU434" s="41"/>
      <c r="CV434" s="41"/>
      <c r="CW434" s="41"/>
      <c r="CX434" s="41"/>
      <c r="CY434" s="41"/>
      <c r="CZ434" s="41"/>
      <c r="DA434" s="41"/>
      <c r="DB434" s="41"/>
      <c r="DC434" s="41"/>
      <c r="DD434" s="41"/>
      <c r="DE434" s="41"/>
      <c r="DF434" s="41"/>
      <c r="DG434" s="41"/>
      <c r="DH434" s="41"/>
      <c r="DI434" s="41"/>
      <c r="DJ434" s="41"/>
      <c r="DK434" s="41"/>
      <c r="DL434" s="41"/>
      <c r="DM434" s="41"/>
      <c r="DN434" s="41"/>
      <c r="DO434" s="41"/>
      <c r="DP434" s="41"/>
      <c r="DQ434" s="41"/>
      <c r="DR434" s="41"/>
      <c r="DS434" s="41"/>
      <c r="DT434" s="41"/>
      <c r="DU434" s="41"/>
      <c r="DV434" s="41"/>
      <c r="DW434" s="41"/>
      <c r="DX434" s="41"/>
      <c r="DY434" s="41"/>
      <c r="DZ434" s="41"/>
      <c r="EA434" s="41"/>
      <c r="EB434" s="41"/>
      <c r="EC434" s="41"/>
      <c r="ED434" s="41"/>
      <c r="EE434" s="41"/>
      <c r="EF434" s="41"/>
      <c r="EG434" s="41"/>
      <c r="EH434" s="41"/>
      <c r="EI434" s="41"/>
      <c r="EJ434" s="41"/>
      <c r="EK434" s="41"/>
      <c r="EL434" s="41"/>
      <c r="EM434" s="41"/>
      <c r="EN434" s="41"/>
      <c r="EO434" s="41"/>
      <c r="EP434" s="41"/>
      <c r="EQ434" s="41"/>
      <c r="ER434" s="41"/>
      <c r="ES434" s="41"/>
      <c r="ET434" s="41"/>
      <c r="EU434" s="41"/>
      <c r="EV434" s="41"/>
      <c r="EW434" s="41"/>
      <c r="EX434" s="41"/>
      <c r="EY434" s="41"/>
      <c r="EZ434" s="41"/>
      <c r="FA434" s="41"/>
      <c r="FB434" s="41"/>
      <c r="FC434" s="41"/>
      <c r="FD434" s="41"/>
      <c r="FE434" s="41"/>
      <c r="FF434" s="41"/>
      <c r="FG434" s="41"/>
      <c r="FH434" s="41"/>
      <c r="FI434" s="41"/>
      <c r="FJ434" s="41"/>
      <c r="FK434" s="41"/>
      <c r="FL434" s="41"/>
      <c r="FM434" s="41"/>
      <c r="FN434" s="41"/>
      <c r="FO434" s="41"/>
      <c r="FP434" s="41"/>
      <c r="FQ434" s="41"/>
      <c r="FR434" s="41"/>
      <c r="FS434" s="41"/>
      <c r="FT434" s="41"/>
      <c r="FU434" s="41"/>
      <c r="FV434" s="41"/>
      <c r="FW434" s="41"/>
      <c r="FX434" s="41"/>
      <c r="FY434" s="41"/>
      <c r="FZ434" s="41"/>
      <c r="GA434" s="41"/>
      <c r="GB434" s="41"/>
      <c r="GC434" s="41"/>
      <c r="GD434" s="41"/>
      <c r="GE434" s="41"/>
      <c r="GF434" s="41"/>
      <c r="GG434" s="41"/>
      <c r="GH434" s="41"/>
      <c r="GI434" s="41"/>
      <c r="GJ434" s="41"/>
      <c r="GK434" s="41"/>
      <c r="GL434" s="41"/>
      <c r="GM434" s="41"/>
      <c r="GN434" s="41"/>
      <c r="GO434" s="41"/>
      <c r="GP434" s="41"/>
      <c r="GQ434" s="41"/>
      <c r="GR434" s="41"/>
      <c r="GS434" s="41"/>
      <c r="GT434" s="41"/>
      <c r="GU434" s="41"/>
      <c r="GV434" s="41"/>
      <c r="GW434" s="41"/>
      <c r="GX434" s="41"/>
      <c r="GY434" s="41"/>
      <c r="GZ434" s="41"/>
      <c r="HA434" s="41"/>
      <c r="HB434" s="41"/>
      <c r="HC434" s="41"/>
      <c r="HD434" s="41"/>
      <c r="HE434" s="41"/>
      <c r="HF434" s="41"/>
      <c r="HG434" s="41"/>
      <c r="HH434" s="41"/>
      <c r="HI434" s="41"/>
      <c r="HJ434" s="41"/>
      <c r="HK434" s="41"/>
      <c r="HL434" s="41"/>
      <c r="HM434" s="41"/>
      <c r="HN434" s="41"/>
      <c r="HO434" s="41"/>
      <c r="HP434" s="41"/>
      <c r="HQ434" s="41"/>
      <c r="HR434" s="41"/>
      <c r="HS434" s="41"/>
      <c r="HT434" s="41"/>
      <c r="HU434" s="41"/>
      <c r="HV434" s="41"/>
      <c r="HW434" s="41"/>
      <c r="HX434" s="41"/>
      <c r="HY434" s="41"/>
      <c r="HZ434" s="41"/>
      <c r="IA434" s="41"/>
      <c r="IB434" s="41"/>
      <c r="IC434" s="41"/>
      <c r="ID434" s="41"/>
      <c r="IE434" s="41"/>
      <c r="IF434" s="41"/>
      <c r="IG434" s="41"/>
      <c r="IH434" s="41"/>
      <c r="II434" s="41"/>
      <c r="IJ434" s="41"/>
      <c r="IK434" s="41"/>
      <c r="IL434" s="41"/>
      <c r="IM434" s="41"/>
      <c r="IN434" s="41"/>
      <c r="IO434" s="41"/>
      <c r="IP434" s="41"/>
      <c r="IQ434" s="41"/>
      <c r="IR434" s="41"/>
      <c r="IS434" s="41"/>
      <c r="IT434" s="41"/>
      <c r="IU434" s="41"/>
      <c r="IV434" s="41"/>
      <c r="IW434" s="41"/>
      <c r="IX434" s="41"/>
      <c r="IY434" s="41"/>
      <c r="IZ434" s="41"/>
      <c r="JA434" s="41"/>
      <c r="JB434" s="41"/>
      <c r="JC434" s="41"/>
      <c r="JD434" s="41"/>
      <c r="JE434" s="41"/>
      <c r="JF434" s="41"/>
      <c r="JG434" s="41"/>
      <c r="JH434" s="41"/>
      <c r="JI434" s="41"/>
      <c r="JJ434" s="41"/>
      <c r="JK434" s="41"/>
      <c r="JL434" s="41"/>
      <c r="JM434" s="41"/>
      <c r="JN434" s="41"/>
      <c r="JO434" s="41"/>
      <c r="JP434" s="41"/>
      <c r="JQ434" s="41"/>
      <c r="JR434" s="41"/>
      <c r="JS434" s="41"/>
      <c r="JT434" s="41"/>
      <c r="JU434" s="41"/>
    </row>
    <row r="435" spans="20:281" x14ac:dyDescent="0.25">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c r="AU435" s="41"/>
      <c r="AV435" s="41"/>
      <c r="AW435" s="41"/>
      <c r="AX435" s="41"/>
      <c r="AY435" s="41"/>
      <c r="AZ435" s="41"/>
      <c r="BA435" s="41"/>
      <c r="BB435" s="41"/>
      <c r="BC435" s="41"/>
      <c r="BD435" s="41"/>
      <c r="BE435" s="41"/>
      <c r="BF435" s="41"/>
      <c r="BG435" s="41"/>
      <c r="BH435" s="41"/>
      <c r="BI435" s="41"/>
      <c r="BJ435" s="41"/>
      <c r="BK435" s="41"/>
      <c r="BL435" s="41"/>
      <c r="BM435" s="41"/>
      <c r="BN435" s="41"/>
      <c r="BO435" s="41"/>
      <c r="BP435" s="41"/>
      <c r="BQ435" s="41"/>
      <c r="BR435" s="41"/>
      <c r="BS435" s="41"/>
      <c r="BT435" s="41"/>
      <c r="BU435" s="41"/>
      <c r="BV435" s="41"/>
      <c r="BW435" s="41"/>
      <c r="BX435" s="41"/>
      <c r="BY435" s="41"/>
      <c r="BZ435" s="41"/>
      <c r="CA435" s="41"/>
      <c r="CB435" s="41"/>
      <c r="CC435" s="41"/>
      <c r="CD435" s="41"/>
      <c r="CE435" s="41"/>
      <c r="CF435" s="41"/>
      <c r="CG435" s="41"/>
      <c r="CH435" s="41"/>
      <c r="CI435" s="41"/>
      <c r="CJ435" s="41"/>
      <c r="CK435" s="41"/>
      <c r="CL435" s="41"/>
      <c r="CM435" s="41"/>
      <c r="CN435" s="41"/>
      <c r="CO435" s="41"/>
      <c r="CP435" s="41"/>
      <c r="CQ435" s="41"/>
      <c r="CR435" s="41"/>
      <c r="CS435" s="41"/>
      <c r="CT435" s="41"/>
      <c r="CU435" s="41"/>
      <c r="CV435" s="41"/>
      <c r="CW435" s="41"/>
      <c r="CX435" s="41"/>
      <c r="CY435" s="41"/>
      <c r="CZ435" s="41"/>
      <c r="DA435" s="41"/>
      <c r="DB435" s="41"/>
      <c r="DC435" s="41"/>
      <c r="DD435" s="41"/>
      <c r="DE435" s="41"/>
      <c r="DF435" s="41"/>
      <c r="DG435" s="41"/>
      <c r="DH435" s="41"/>
      <c r="DI435" s="41"/>
      <c r="DJ435" s="41"/>
      <c r="DK435" s="41"/>
      <c r="DL435" s="41"/>
      <c r="DM435" s="41"/>
      <c r="DN435" s="41"/>
      <c r="DO435" s="41"/>
      <c r="DP435" s="41"/>
      <c r="DQ435" s="41"/>
      <c r="DR435" s="41"/>
      <c r="DS435" s="41"/>
      <c r="DT435" s="41"/>
      <c r="DU435" s="41"/>
      <c r="DV435" s="41"/>
      <c r="DW435" s="41"/>
      <c r="DX435" s="41"/>
      <c r="DY435" s="41"/>
      <c r="DZ435" s="41"/>
      <c r="EA435" s="41"/>
      <c r="EB435" s="41"/>
      <c r="EC435" s="41"/>
      <c r="ED435" s="41"/>
      <c r="EE435" s="41"/>
      <c r="EF435" s="41"/>
      <c r="EG435" s="41"/>
      <c r="EH435" s="41"/>
      <c r="EI435" s="41"/>
      <c r="EJ435" s="41"/>
      <c r="EK435" s="41"/>
      <c r="EL435" s="41"/>
      <c r="EM435" s="41"/>
      <c r="EN435" s="41"/>
      <c r="EO435" s="41"/>
      <c r="EP435" s="41"/>
      <c r="EQ435" s="41"/>
      <c r="ER435" s="41"/>
      <c r="ES435" s="41"/>
      <c r="ET435" s="41"/>
      <c r="EU435" s="41"/>
      <c r="EV435" s="41"/>
      <c r="EW435" s="41"/>
      <c r="EX435" s="41"/>
      <c r="EY435" s="41"/>
      <c r="EZ435" s="41"/>
      <c r="FA435" s="41"/>
      <c r="FB435" s="41"/>
      <c r="FC435" s="41"/>
      <c r="FD435" s="41"/>
      <c r="FE435" s="41"/>
      <c r="FF435" s="41"/>
      <c r="FG435" s="41"/>
      <c r="FH435" s="41"/>
      <c r="FI435" s="41"/>
      <c r="FJ435" s="41"/>
      <c r="FK435" s="41"/>
      <c r="FL435" s="41"/>
      <c r="FM435" s="41"/>
      <c r="FN435" s="41"/>
      <c r="FO435" s="41"/>
      <c r="FP435" s="41"/>
      <c r="FQ435" s="41"/>
      <c r="FR435" s="41"/>
      <c r="FS435" s="41"/>
      <c r="FT435" s="41"/>
      <c r="FU435" s="41"/>
      <c r="FV435" s="41"/>
      <c r="FW435" s="41"/>
      <c r="FX435" s="41"/>
      <c r="FY435" s="41"/>
      <c r="FZ435" s="41"/>
      <c r="GA435" s="41"/>
      <c r="GB435" s="41"/>
      <c r="GC435" s="41"/>
      <c r="GD435" s="41"/>
      <c r="GE435" s="41"/>
      <c r="GF435" s="41"/>
      <c r="GG435" s="41"/>
      <c r="GH435" s="41"/>
      <c r="GI435" s="41"/>
      <c r="GJ435" s="41"/>
      <c r="GK435" s="41"/>
      <c r="GL435" s="41"/>
      <c r="GM435" s="41"/>
      <c r="GN435" s="41"/>
      <c r="GO435" s="41"/>
      <c r="GP435" s="41"/>
      <c r="GQ435" s="41"/>
      <c r="GR435" s="41"/>
      <c r="GS435" s="41"/>
      <c r="GT435" s="41"/>
      <c r="GU435" s="41"/>
      <c r="GV435" s="41"/>
      <c r="GW435" s="41"/>
      <c r="GX435" s="41"/>
      <c r="GY435" s="41"/>
      <c r="GZ435" s="41"/>
      <c r="HA435" s="41"/>
      <c r="HB435" s="41"/>
      <c r="HC435" s="41"/>
      <c r="HD435" s="41"/>
      <c r="HE435" s="41"/>
      <c r="HF435" s="41"/>
      <c r="HG435" s="41"/>
      <c r="HH435" s="41"/>
      <c r="HI435" s="41"/>
      <c r="HJ435" s="41"/>
      <c r="HK435" s="41"/>
      <c r="HL435" s="41"/>
      <c r="HM435" s="41"/>
      <c r="HN435" s="41"/>
      <c r="HO435" s="41"/>
      <c r="HP435" s="41"/>
      <c r="HQ435" s="41"/>
      <c r="HR435" s="41"/>
      <c r="HS435" s="41"/>
      <c r="HT435" s="41"/>
      <c r="HU435" s="41"/>
      <c r="HV435" s="41"/>
      <c r="HW435" s="41"/>
      <c r="HX435" s="41"/>
      <c r="HY435" s="41"/>
      <c r="HZ435" s="41"/>
      <c r="IA435" s="41"/>
      <c r="IB435" s="41"/>
      <c r="IC435" s="41"/>
      <c r="ID435" s="41"/>
      <c r="IE435" s="41"/>
      <c r="IF435" s="41"/>
      <c r="IG435" s="41"/>
      <c r="IH435" s="41"/>
      <c r="II435" s="41"/>
      <c r="IJ435" s="41"/>
      <c r="IK435" s="41"/>
      <c r="IL435" s="41"/>
      <c r="IM435" s="41"/>
      <c r="IN435" s="41"/>
      <c r="IO435" s="41"/>
      <c r="IP435" s="41"/>
      <c r="IQ435" s="41"/>
      <c r="IR435" s="41"/>
      <c r="IS435" s="41"/>
      <c r="IT435" s="41"/>
      <c r="IU435" s="41"/>
      <c r="IV435" s="41"/>
      <c r="IW435" s="41"/>
      <c r="IX435" s="41"/>
      <c r="IY435" s="41"/>
      <c r="IZ435" s="41"/>
      <c r="JA435" s="41"/>
      <c r="JB435" s="41"/>
      <c r="JC435" s="41"/>
      <c r="JD435" s="41"/>
      <c r="JE435" s="41"/>
      <c r="JF435" s="41"/>
      <c r="JG435" s="41"/>
      <c r="JH435" s="41"/>
      <c r="JI435" s="41"/>
      <c r="JJ435" s="41"/>
      <c r="JK435" s="41"/>
      <c r="JL435" s="41"/>
      <c r="JM435" s="41"/>
      <c r="JN435" s="41"/>
      <c r="JO435" s="41"/>
      <c r="JP435" s="41"/>
      <c r="JQ435" s="41"/>
      <c r="JR435" s="41"/>
      <c r="JS435" s="41"/>
      <c r="JT435" s="41"/>
      <c r="JU435" s="41"/>
    </row>
    <row r="436" spans="20:281" x14ac:dyDescent="0.25">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c r="AU436" s="41"/>
      <c r="AV436" s="41"/>
      <c r="AW436" s="41"/>
      <c r="AX436" s="41"/>
      <c r="AY436" s="41"/>
      <c r="AZ436" s="41"/>
      <c r="BA436" s="41"/>
      <c r="BB436" s="41"/>
      <c r="BC436" s="41"/>
      <c r="BD436" s="41"/>
      <c r="BE436" s="41"/>
      <c r="BF436" s="41"/>
      <c r="BG436" s="41"/>
      <c r="BH436" s="41"/>
      <c r="BI436" s="41"/>
      <c r="BJ436" s="41"/>
      <c r="BK436" s="41"/>
      <c r="BL436" s="41"/>
      <c r="BM436" s="41"/>
      <c r="BN436" s="41"/>
      <c r="BO436" s="41"/>
      <c r="BP436" s="41"/>
      <c r="BQ436" s="41"/>
      <c r="BR436" s="41"/>
      <c r="BS436" s="41"/>
      <c r="BT436" s="41"/>
      <c r="BU436" s="41"/>
      <c r="BV436" s="41"/>
      <c r="BW436" s="41"/>
      <c r="BX436" s="41"/>
      <c r="BY436" s="41"/>
      <c r="BZ436" s="41"/>
      <c r="CA436" s="41"/>
      <c r="CB436" s="41"/>
      <c r="CC436" s="41"/>
      <c r="CD436" s="41"/>
      <c r="CE436" s="41"/>
      <c r="CF436" s="41"/>
      <c r="CG436" s="41"/>
      <c r="CH436" s="41"/>
      <c r="CI436" s="41"/>
      <c r="CJ436" s="41"/>
      <c r="CK436" s="41"/>
      <c r="CL436" s="41"/>
      <c r="CM436" s="41"/>
      <c r="CN436" s="41"/>
      <c r="CO436" s="41"/>
      <c r="CP436" s="41"/>
      <c r="CQ436" s="41"/>
      <c r="CR436" s="41"/>
      <c r="CS436" s="41"/>
      <c r="CT436" s="41"/>
      <c r="CU436" s="41"/>
      <c r="CV436" s="41"/>
      <c r="CW436" s="41"/>
      <c r="CX436" s="41"/>
      <c r="CY436" s="41"/>
      <c r="CZ436" s="41"/>
      <c r="DA436" s="41"/>
      <c r="DB436" s="41"/>
      <c r="DC436" s="41"/>
      <c r="DD436" s="41"/>
      <c r="DE436" s="41"/>
      <c r="DF436" s="41"/>
      <c r="DG436" s="41"/>
      <c r="DH436" s="41"/>
      <c r="DI436" s="41"/>
      <c r="DJ436" s="41"/>
      <c r="DK436" s="41"/>
      <c r="DL436" s="41"/>
      <c r="DM436" s="41"/>
      <c r="DN436" s="41"/>
      <c r="DO436" s="41"/>
      <c r="DP436" s="41"/>
      <c r="DQ436" s="41"/>
      <c r="DR436" s="41"/>
      <c r="DS436" s="41"/>
      <c r="DT436" s="41"/>
      <c r="DU436" s="41"/>
      <c r="DV436" s="41"/>
      <c r="DW436" s="41"/>
      <c r="DX436" s="41"/>
      <c r="DY436" s="41"/>
      <c r="DZ436" s="41"/>
      <c r="EA436" s="41"/>
      <c r="EB436" s="41"/>
      <c r="EC436" s="41"/>
      <c r="ED436" s="41"/>
      <c r="EE436" s="41"/>
      <c r="EF436" s="41"/>
      <c r="EG436" s="41"/>
      <c r="EH436" s="41"/>
      <c r="EI436" s="41"/>
      <c r="EJ436" s="41"/>
      <c r="EK436" s="41"/>
      <c r="EL436" s="41"/>
      <c r="EM436" s="41"/>
      <c r="EN436" s="41"/>
      <c r="EO436" s="41"/>
      <c r="EP436" s="41"/>
      <c r="EQ436" s="41"/>
      <c r="ER436" s="41"/>
      <c r="ES436" s="41"/>
      <c r="ET436" s="41"/>
      <c r="EU436" s="41"/>
      <c r="EV436" s="41"/>
      <c r="EW436" s="41"/>
      <c r="EX436" s="41"/>
      <c r="EY436" s="41"/>
      <c r="EZ436" s="41"/>
      <c r="FA436" s="41"/>
      <c r="FB436" s="41"/>
      <c r="FC436" s="41"/>
      <c r="FD436" s="41"/>
      <c r="FE436" s="41"/>
      <c r="FF436" s="41"/>
      <c r="FG436" s="41"/>
      <c r="FH436" s="41"/>
      <c r="FI436" s="41"/>
      <c r="FJ436" s="41"/>
      <c r="FK436" s="41"/>
      <c r="FL436" s="41"/>
      <c r="FM436" s="41"/>
      <c r="FN436" s="41"/>
      <c r="FO436" s="41"/>
      <c r="FP436" s="41"/>
      <c r="FQ436" s="41"/>
      <c r="FR436" s="41"/>
      <c r="FS436" s="41"/>
      <c r="FT436" s="41"/>
      <c r="FU436" s="41"/>
      <c r="FV436" s="41"/>
      <c r="FW436" s="41"/>
      <c r="FX436" s="41"/>
      <c r="FY436" s="41"/>
      <c r="FZ436" s="41"/>
      <c r="GA436" s="41"/>
      <c r="GB436" s="41"/>
      <c r="GC436" s="41"/>
      <c r="GD436" s="41"/>
      <c r="GE436" s="41"/>
      <c r="GF436" s="41"/>
      <c r="GG436" s="41"/>
      <c r="GH436" s="41"/>
      <c r="GI436" s="41"/>
      <c r="GJ436" s="41"/>
      <c r="GK436" s="41"/>
      <c r="GL436" s="41"/>
      <c r="GM436" s="41"/>
      <c r="GN436" s="41"/>
      <c r="GO436" s="41"/>
      <c r="GP436" s="41"/>
      <c r="GQ436" s="41"/>
      <c r="GR436" s="41"/>
      <c r="GS436" s="41"/>
      <c r="GT436" s="41"/>
      <c r="GU436" s="41"/>
      <c r="GV436" s="41"/>
      <c r="GW436" s="41"/>
      <c r="GX436" s="41"/>
      <c r="GY436" s="41"/>
      <c r="GZ436" s="41"/>
      <c r="HA436" s="41"/>
      <c r="HB436" s="41"/>
      <c r="HC436" s="41"/>
      <c r="HD436" s="41"/>
      <c r="HE436" s="41"/>
      <c r="HF436" s="41"/>
      <c r="HG436" s="41"/>
      <c r="HH436" s="41"/>
      <c r="HI436" s="41"/>
      <c r="HJ436" s="41"/>
      <c r="HK436" s="41"/>
      <c r="HL436" s="41"/>
      <c r="HM436" s="41"/>
      <c r="HN436" s="41"/>
      <c r="HO436" s="41"/>
      <c r="HP436" s="41"/>
      <c r="HQ436" s="41"/>
      <c r="HR436" s="41"/>
      <c r="HS436" s="41"/>
      <c r="HT436" s="41"/>
      <c r="HU436" s="41"/>
      <c r="HV436" s="41"/>
      <c r="HW436" s="41"/>
      <c r="HX436" s="41"/>
      <c r="HY436" s="41"/>
      <c r="HZ436" s="41"/>
      <c r="IA436" s="41"/>
      <c r="IB436" s="41"/>
      <c r="IC436" s="41"/>
      <c r="ID436" s="41"/>
      <c r="IE436" s="41"/>
      <c r="IF436" s="41"/>
      <c r="IG436" s="41"/>
      <c r="IH436" s="41"/>
      <c r="II436" s="41"/>
      <c r="IJ436" s="41"/>
      <c r="IK436" s="41"/>
      <c r="IL436" s="41"/>
      <c r="IM436" s="41"/>
      <c r="IN436" s="41"/>
      <c r="IO436" s="41"/>
      <c r="IP436" s="41"/>
      <c r="IQ436" s="41"/>
      <c r="IR436" s="41"/>
      <c r="IS436" s="41"/>
      <c r="IT436" s="41"/>
      <c r="IU436" s="41"/>
      <c r="IV436" s="41"/>
      <c r="IW436" s="41"/>
      <c r="IX436" s="41"/>
      <c r="IY436" s="41"/>
      <c r="IZ436" s="41"/>
      <c r="JA436" s="41"/>
      <c r="JB436" s="41"/>
      <c r="JC436" s="41"/>
      <c r="JD436" s="41"/>
      <c r="JE436" s="41"/>
      <c r="JF436" s="41"/>
      <c r="JG436" s="41"/>
      <c r="JH436" s="41"/>
      <c r="JI436" s="41"/>
      <c r="JJ436" s="41"/>
      <c r="JK436" s="41"/>
      <c r="JL436" s="41"/>
      <c r="JM436" s="41"/>
      <c r="JN436" s="41"/>
      <c r="JO436" s="41"/>
      <c r="JP436" s="41"/>
      <c r="JQ436" s="41"/>
      <c r="JR436" s="41"/>
      <c r="JS436" s="41"/>
      <c r="JT436" s="41"/>
      <c r="JU436" s="41"/>
    </row>
    <row r="437" spans="20:281" x14ac:dyDescent="0.25">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c r="AU437" s="41"/>
      <c r="AV437" s="41"/>
      <c r="AW437" s="41"/>
      <c r="AX437" s="41"/>
      <c r="AY437" s="41"/>
      <c r="AZ437" s="41"/>
      <c r="BA437" s="41"/>
      <c r="BB437" s="41"/>
      <c r="BC437" s="41"/>
      <c r="BD437" s="41"/>
      <c r="BE437" s="41"/>
      <c r="BF437" s="41"/>
      <c r="BG437" s="41"/>
      <c r="BH437" s="41"/>
      <c r="BI437" s="41"/>
      <c r="BJ437" s="41"/>
      <c r="BK437" s="41"/>
      <c r="BL437" s="41"/>
      <c r="BM437" s="41"/>
      <c r="BN437" s="41"/>
      <c r="BO437" s="41"/>
      <c r="BP437" s="41"/>
      <c r="BQ437" s="41"/>
      <c r="BR437" s="41"/>
      <c r="BS437" s="41"/>
      <c r="BT437" s="41"/>
      <c r="BU437" s="41"/>
      <c r="BV437" s="41"/>
      <c r="BW437" s="41"/>
      <c r="BX437" s="41"/>
      <c r="BY437" s="41"/>
      <c r="BZ437" s="41"/>
      <c r="CA437" s="41"/>
      <c r="CB437" s="41"/>
      <c r="CC437" s="41"/>
      <c r="CD437" s="41"/>
      <c r="CE437" s="41"/>
      <c r="CF437" s="41"/>
      <c r="CG437" s="41"/>
      <c r="CH437" s="41"/>
      <c r="CI437" s="41"/>
      <c r="CJ437" s="41"/>
      <c r="CK437" s="41"/>
      <c r="CL437" s="41"/>
      <c r="CM437" s="41"/>
      <c r="CN437" s="41"/>
      <c r="CO437" s="41"/>
      <c r="CP437" s="41"/>
      <c r="CQ437" s="41"/>
      <c r="CR437" s="41"/>
      <c r="CS437" s="41"/>
      <c r="CT437" s="41"/>
      <c r="CU437" s="41"/>
      <c r="CV437" s="41"/>
      <c r="CW437" s="41"/>
      <c r="CX437" s="41"/>
      <c r="CY437" s="41"/>
      <c r="CZ437" s="41"/>
      <c r="DA437" s="41"/>
      <c r="DB437" s="41"/>
      <c r="DC437" s="41"/>
      <c r="DD437" s="41"/>
      <c r="DE437" s="41"/>
      <c r="DF437" s="41"/>
      <c r="DG437" s="41"/>
      <c r="DH437" s="41"/>
      <c r="DI437" s="41"/>
      <c r="DJ437" s="41"/>
      <c r="DK437" s="41"/>
      <c r="DL437" s="41"/>
      <c r="DM437" s="41"/>
      <c r="DN437" s="41"/>
      <c r="DO437" s="41"/>
      <c r="DP437" s="41"/>
      <c r="DQ437" s="41"/>
      <c r="DR437" s="41"/>
      <c r="DS437" s="41"/>
      <c r="DT437" s="41"/>
      <c r="DU437" s="41"/>
      <c r="DV437" s="41"/>
      <c r="DW437" s="41"/>
      <c r="DX437" s="41"/>
      <c r="DY437" s="41"/>
      <c r="DZ437" s="41"/>
      <c r="EA437" s="41"/>
      <c r="EB437" s="41"/>
      <c r="EC437" s="41"/>
      <c r="ED437" s="41"/>
      <c r="EE437" s="41"/>
      <c r="EF437" s="41"/>
      <c r="EG437" s="41"/>
      <c r="EH437" s="41"/>
      <c r="EI437" s="41"/>
      <c r="EJ437" s="41"/>
      <c r="EK437" s="41"/>
      <c r="EL437" s="41"/>
      <c r="EM437" s="41"/>
      <c r="EN437" s="41"/>
      <c r="EO437" s="41"/>
      <c r="EP437" s="41"/>
      <c r="EQ437" s="41"/>
      <c r="ER437" s="41"/>
      <c r="ES437" s="41"/>
      <c r="ET437" s="41"/>
      <c r="EU437" s="41"/>
      <c r="EV437" s="41"/>
      <c r="EW437" s="41"/>
      <c r="EX437" s="41"/>
      <c r="EY437" s="41"/>
      <c r="EZ437" s="41"/>
      <c r="FA437" s="41"/>
      <c r="FB437" s="41"/>
      <c r="FC437" s="41"/>
      <c r="FD437" s="41"/>
      <c r="FE437" s="41"/>
      <c r="FF437" s="41"/>
      <c r="FG437" s="41"/>
      <c r="FH437" s="41"/>
      <c r="FI437" s="41"/>
      <c r="FJ437" s="41"/>
      <c r="FK437" s="41"/>
      <c r="FL437" s="41"/>
      <c r="FM437" s="41"/>
      <c r="FN437" s="41"/>
      <c r="FO437" s="41"/>
      <c r="FP437" s="41"/>
      <c r="FQ437" s="41"/>
      <c r="FR437" s="41"/>
      <c r="FS437" s="41"/>
      <c r="FT437" s="41"/>
      <c r="FU437" s="41"/>
      <c r="FV437" s="41"/>
      <c r="FW437" s="41"/>
      <c r="FX437" s="41"/>
      <c r="FY437" s="41"/>
      <c r="FZ437" s="41"/>
      <c r="GA437" s="41"/>
      <c r="GB437" s="41"/>
      <c r="GC437" s="41"/>
      <c r="GD437" s="41"/>
      <c r="GE437" s="41"/>
      <c r="GF437" s="41"/>
      <c r="GG437" s="41"/>
      <c r="GH437" s="41"/>
      <c r="GI437" s="41"/>
      <c r="GJ437" s="41"/>
      <c r="GK437" s="41"/>
      <c r="GL437" s="41"/>
      <c r="GM437" s="41"/>
      <c r="GN437" s="41"/>
      <c r="GO437" s="41"/>
      <c r="GP437" s="41"/>
      <c r="GQ437" s="41"/>
      <c r="GR437" s="41"/>
      <c r="GS437" s="41"/>
      <c r="GT437" s="41"/>
      <c r="GU437" s="41"/>
      <c r="GV437" s="41"/>
      <c r="GW437" s="41"/>
      <c r="GX437" s="41"/>
      <c r="GY437" s="41"/>
      <c r="GZ437" s="41"/>
      <c r="HA437" s="41"/>
      <c r="HB437" s="41"/>
      <c r="HC437" s="41"/>
      <c r="HD437" s="41"/>
      <c r="HE437" s="41"/>
      <c r="HF437" s="41"/>
      <c r="HG437" s="41"/>
      <c r="HH437" s="41"/>
      <c r="HI437" s="41"/>
      <c r="HJ437" s="41"/>
      <c r="HK437" s="41"/>
      <c r="HL437" s="41"/>
      <c r="HM437" s="41"/>
      <c r="HN437" s="41"/>
      <c r="HO437" s="41"/>
      <c r="HP437" s="41"/>
      <c r="HQ437" s="41"/>
      <c r="HR437" s="41"/>
      <c r="HS437" s="41"/>
      <c r="HT437" s="41"/>
      <c r="HU437" s="41"/>
      <c r="HV437" s="41"/>
      <c r="HW437" s="41"/>
      <c r="HX437" s="41"/>
      <c r="HY437" s="41"/>
      <c r="HZ437" s="41"/>
      <c r="IA437" s="41"/>
      <c r="IB437" s="41"/>
      <c r="IC437" s="41"/>
      <c r="ID437" s="41"/>
      <c r="IE437" s="41"/>
      <c r="IF437" s="41"/>
      <c r="IG437" s="41"/>
      <c r="IH437" s="41"/>
      <c r="II437" s="41"/>
      <c r="IJ437" s="41"/>
      <c r="IK437" s="41"/>
      <c r="IL437" s="41"/>
      <c r="IM437" s="41"/>
      <c r="IN437" s="41"/>
      <c r="IO437" s="41"/>
      <c r="IP437" s="41"/>
      <c r="IQ437" s="41"/>
      <c r="IR437" s="41"/>
      <c r="IS437" s="41"/>
      <c r="IT437" s="41"/>
      <c r="IU437" s="41"/>
      <c r="IV437" s="41"/>
      <c r="IW437" s="41"/>
      <c r="IX437" s="41"/>
      <c r="IY437" s="41"/>
      <c r="IZ437" s="41"/>
      <c r="JA437" s="41"/>
      <c r="JB437" s="41"/>
      <c r="JC437" s="41"/>
      <c r="JD437" s="41"/>
      <c r="JE437" s="41"/>
      <c r="JF437" s="41"/>
      <c r="JG437" s="41"/>
      <c r="JH437" s="41"/>
      <c r="JI437" s="41"/>
      <c r="JJ437" s="41"/>
      <c r="JK437" s="41"/>
      <c r="JL437" s="41"/>
      <c r="JM437" s="41"/>
      <c r="JN437" s="41"/>
      <c r="JO437" s="41"/>
      <c r="JP437" s="41"/>
      <c r="JQ437" s="41"/>
      <c r="JR437" s="41"/>
      <c r="JS437" s="41"/>
      <c r="JT437" s="41"/>
      <c r="JU437" s="41"/>
    </row>
    <row r="438" spans="20:281" x14ac:dyDescent="0.25">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c r="BI438" s="41"/>
      <c r="BJ438" s="41"/>
      <c r="BK438" s="41"/>
      <c r="BL438" s="41"/>
      <c r="BM438" s="41"/>
      <c r="BN438" s="41"/>
      <c r="BO438" s="41"/>
      <c r="BP438" s="41"/>
      <c r="BQ438" s="41"/>
      <c r="BR438" s="41"/>
      <c r="BS438" s="41"/>
      <c r="BT438" s="41"/>
      <c r="BU438" s="41"/>
      <c r="BV438" s="41"/>
      <c r="BW438" s="41"/>
      <c r="BX438" s="41"/>
      <c r="BY438" s="41"/>
      <c r="BZ438" s="41"/>
      <c r="CA438" s="41"/>
      <c r="CB438" s="41"/>
      <c r="CC438" s="41"/>
      <c r="CD438" s="41"/>
      <c r="CE438" s="41"/>
      <c r="CF438" s="41"/>
      <c r="CG438" s="41"/>
      <c r="CH438" s="41"/>
      <c r="CI438" s="41"/>
      <c r="CJ438" s="41"/>
      <c r="CK438" s="41"/>
      <c r="CL438" s="41"/>
      <c r="CM438" s="41"/>
      <c r="CN438" s="41"/>
      <c r="CO438" s="41"/>
      <c r="CP438" s="41"/>
      <c r="CQ438" s="41"/>
      <c r="CR438" s="41"/>
      <c r="CS438" s="41"/>
      <c r="CT438" s="41"/>
      <c r="CU438" s="41"/>
      <c r="CV438" s="41"/>
      <c r="CW438" s="41"/>
      <c r="CX438" s="41"/>
      <c r="CY438" s="41"/>
      <c r="CZ438" s="41"/>
      <c r="DA438" s="41"/>
      <c r="DB438" s="41"/>
      <c r="DC438" s="41"/>
      <c r="DD438" s="41"/>
      <c r="DE438" s="41"/>
      <c r="DF438" s="41"/>
      <c r="DG438" s="41"/>
      <c r="DH438" s="41"/>
      <c r="DI438" s="41"/>
      <c r="DJ438" s="41"/>
      <c r="DK438" s="41"/>
      <c r="DL438" s="41"/>
      <c r="DM438" s="41"/>
      <c r="DN438" s="41"/>
      <c r="DO438" s="41"/>
      <c r="DP438" s="41"/>
      <c r="DQ438" s="41"/>
      <c r="DR438" s="41"/>
      <c r="DS438" s="41"/>
      <c r="DT438" s="41"/>
      <c r="DU438" s="41"/>
      <c r="DV438" s="41"/>
      <c r="DW438" s="41"/>
      <c r="DX438" s="41"/>
      <c r="DY438" s="41"/>
      <c r="DZ438" s="41"/>
      <c r="EA438" s="41"/>
      <c r="EB438" s="41"/>
      <c r="EC438" s="41"/>
      <c r="ED438" s="41"/>
      <c r="EE438" s="41"/>
      <c r="EF438" s="41"/>
      <c r="EG438" s="41"/>
      <c r="EH438" s="41"/>
      <c r="EI438" s="41"/>
      <c r="EJ438" s="41"/>
      <c r="EK438" s="41"/>
      <c r="EL438" s="41"/>
      <c r="EM438" s="41"/>
      <c r="EN438" s="41"/>
      <c r="EO438" s="41"/>
      <c r="EP438" s="41"/>
      <c r="EQ438" s="41"/>
      <c r="ER438" s="41"/>
      <c r="ES438" s="41"/>
      <c r="ET438" s="41"/>
      <c r="EU438" s="41"/>
      <c r="EV438" s="41"/>
      <c r="EW438" s="41"/>
      <c r="EX438" s="41"/>
      <c r="EY438" s="41"/>
      <c r="EZ438" s="41"/>
      <c r="FA438" s="41"/>
      <c r="FB438" s="41"/>
      <c r="FC438" s="41"/>
      <c r="FD438" s="41"/>
      <c r="FE438" s="41"/>
      <c r="FF438" s="41"/>
      <c r="FG438" s="41"/>
      <c r="FH438" s="41"/>
      <c r="FI438" s="41"/>
      <c r="FJ438" s="41"/>
      <c r="FK438" s="41"/>
      <c r="FL438" s="41"/>
      <c r="FM438" s="41"/>
      <c r="FN438" s="41"/>
      <c r="FO438" s="41"/>
      <c r="FP438" s="41"/>
      <c r="FQ438" s="41"/>
      <c r="FR438" s="41"/>
      <c r="FS438" s="41"/>
      <c r="FT438" s="41"/>
      <c r="FU438" s="41"/>
      <c r="FV438" s="41"/>
      <c r="FW438" s="41"/>
      <c r="FX438" s="41"/>
      <c r="FY438" s="41"/>
      <c r="FZ438" s="41"/>
      <c r="GA438" s="41"/>
      <c r="GB438" s="41"/>
      <c r="GC438" s="41"/>
      <c r="GD438" s="41"/>
      <c r="GE438" s="41"/>
      <c r="GF438" s="41"/>
      <c r="GG438" s="41"/>
      <c r="GH438" s="41"/>
      <c r="GI438" s="41"/>
      <c r="GJ438" s="41"/>
      <c r="GK438" s="41"/>
      <c r="GL438" s="41"/>
      <c r="GM438" s="41"/>
      <c r="GN438" s="41"/>
      <c r="GO438" s="41"/>
      <c r="GP438" s="41"/>
      <c r="GQ438" s="41"/>
      <c r="GR438" s="41"/>
      <c r="GS438" s="41"/>
      <c r="GT438" s="41"/>
      <c r="GU438" s="41"/>
      <c r="GV438" s="41"/>
      <c r="GW438" s="41"/>
      <c r="GX438" s="41"/>
      <c r="GY438" s="41"/>
      <c r="GZ438" s="41"/>
      <c r="HA438" s="41"/>
      <c r="HB438" s="41"/>
      <c r="HC438" s="41"/>
      <c r="HD438" s="41"/>
      <c r="HE438" s="41"/>
      <c r="HF438" s="41"/>
      <c r="HG438" s="41"/>
      <c r="HH438" s="41"/>
      <c r="HI438" s="41"/>
      <c r="HJ438" s="41"/>
      <c r="HK438" s="41"/>
      <c r="HL438" s="41"/>
      <c r="HM438" s="41"/>
      <c r="HN438" s="41"/>
      <c r="HO438" s="41"/>
      <c r="HP438" s="41"/>
      <c r="HQ438" s="41"/>
      <c r="HR438" s="41"/>
      <c r="HS438" s="41"/>
      <c r="HT438" s="41"/>
      <c r="HU438" s="41"/>
      <c r="HV438" s="41"/>
      <c r="HW438" s="41"/>
      <c r="HX438" s="41"/>
      <c r="HY438" s="41"/>
      <c r="HZ438" s="41"/>
      <c r="IA438" s="41"/>
      <c r="IB438" s="41"/>
      <c r="IC438" s="41"/>
      <c r="ID438" s="41"/>
      <c r="IE438" s="41"/>
      <c r="IF438" s="41"/>
      <c r="IG438" s="41"/>
      <c r="IH438" s="41"/>
      <c r="II438" s="41"/>
      <c r="IJ438" s="41"/>
      <c r="IK438" s="41"/>
      <c r="IL438" s="41"/>
      <c r="IM438" s="41"/>
      <c r="IN438" s="41"/>
      <c r="IO438" s="41"/>
      <c r="IP438" s="41"/>
      <c r="IQ438" s="41"/>
      <c r="IR438" s="41"/>
      <c r="IS438" s="41"/>
      <c r="IT438" s="41"/>
      <c r="IU438" s="41"/>
      <c r="IV438" s="41"/>
      <c r="IW438" s="41"/>
      <c r="IX438" s="41"/>
      <c r="IY438" s="41"/>
      <c r="IZ438" s="41"/>
      <c r="JA438" s="41"/>
      <c r="JB438" s="41"/>
      <c r="JC438" s="41"/>
      <c r="JD438" s="41"/>
      <c r="JE438" s="41"/>
      <c r="JF438" s="41"/>
      <c r="JG438" s="41"/>
      <c r="JH438" s="41"/>
      <c r="JI438" s="41"/>
      <c r="JJ438" s="41"/>
      <c r="JK438" s="41"/>
      <c r="JL438" s="41"/>
      <c r="JM438" s="41"/>
      <c r="JN438" s="41"/>
      <c r="JO438" s="41"/>
      <c r="JP438" s="41"/>
      <c r="JQ438" s="41"/>
      <c r="JR438" s="41"/>
      <c r="JS438" s="41"/>
      <c r="JT438" s="41"/>
      <c r="JU438" s="41"/>
    </row>
    <row r="439" spans="20:281" x14ac:dyDescent="0.25">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c r="AU439" s="41"/>
      <c r="AV439" s="41"/>
      <c r="AW439" s="41"/>
      <c r="AX439" s="41"/>
      <c r="AY439" s="41"/>
      <c r="AZ439" s="41"/>
      <c r="BA439" s="41"/>
      <c r="BB439" s="41"/>
      <c r="BC439" s="41"/>
      <c r="BD439" s="41"/>
      <c r="BE439" s="41"/>
      <c r="BF439" s="41"/>
      <c r="BG439" s="41"/>
      <c r="BH439" s="41"/>
      <c r="BI439" s="41"/>
      <c r="BJ439" s="41"/>
      <c r="BK439" s="41"/>
      <c r="BL439" s="41"/>
      <c r="BM439" s="41"/>
      <c r="BN439" s="41"/>
      <c r="BO439" s="41"/>
      <c r="BP439" s="41"/>
      <c r="BQ439" s="41"/>
      <c r="BR439" s="41"/>
      <c r="BS439" s="41"/>
      <c r="BT439" s="41"/>
      <c r="BU439" s="41"/>
      <c r="BV439" s="41"/>
      <c r="BW439" s="41"/>
      <c r="BX439" s="41"/>
      <c r="BY439" s="41"/>
      <c r="BZ439" s="41"/>
      <c r="CA439" s="41"/>
      <c r="CB439" s="41"/>
      <c r="CC439" s="41"/>
      <c r="CD439" s="41"/>
      <c r="CE439" s="41"/>
      <c r="CF439" s="41"/>
      <c r="CG439" s="41"/>
      <c r="CH439" s="41"/>
      <c r="CI439" s="41"/>
      <c r="CJ439" s="41"/>
      <c r="CK439" s="41"/>
      <c r="CL439" s="41"/>
      <c r="CM439" s="41"/>
      <c r="CN439" s="41"/>
      <c r="CO439" s="41"/>
      <c r="CP439" s="41"/>
      <c r="CQ439" s="41"/>
      <c r="CR439" s="41"/>
      <c r="CS439" s="41"/>
      <c r="CT439" s="41"/>
      <c r="CU439" s="41"/>
      <c r="CV439" s="41"/>
      <c r="CW439" s="41"/>
      <c r="CX439" s="41"/>
      <c r="CY439" s="41"/>
      <c r="CZ439" s="41"/>
      <c r="DA439" s="41"/>
      <c r="DB439" s="41"/>
      <c r="DC439" s="41"/>
      <c r="DD439" s="41"/>
      <c r="DE439" s="41"/>
      <c r="DF439" s="41"/>
      <c r="DG439" s="41"/>
      <c r="DH439" s="41"/>
      <c r="DI439" s="41"/>
      <c r="DJ439" s="41"/>
      <c r="DK439" s="41"/>
      <c r="DL439" s="41"/>
      <c r="DM439" s="41"/>
      <c r="DN439" s="41"/>
      <c r="DO439" s="41"/>
      <c r="DP439" s="41"/>
      <c r="DQ439" s="41"/>
      <c r="DR439" s="41"/>
      <c r="DS439" s="41"/>
      <c r="DT439" s="41"/>
      <c r="DU439" s="41"/>
      <c r="DV439" s="41"/>
      <c r="DW439" s="41"/>
      <c r="DX439" s="41"/>
      <c r="DY439" s="41"/>
      <c r="DZ439" s="41"/>
      <c r="EA439" s="41"/>
      <c r="EB439" s="41"/>
      <c r="EC439" s="41"/>
      <c r="ED439" s="41"/>
      <c r="EE439" s="41"/>
      <c r="EF439" s="41"/>
      <c r="EG439" s="41"/>
      <c r="EH439" s="41"/>
      <c r="EI439" s="41"/>
      <c r="EJ439" s="41"/>
      <c r="EK439" s="41"/>
      <c r="EL439" s="41"/>
      <c r="EM439" s="41"/>
      <c r="EN439" s="41"/>
      <c r="EO439" s="41"/>
      <c r="EP439" s="41"/>
      <c r="EQ439" s="41"/>
      <c r="ER439" s="41"/>
      <c r="ES439" s="41"/>
      <c r="ET439" s="41"/>
      <c r="EU439" s="41"/>
      <c r="EV439" s="41"/>
      <c r="EW439" s="41"/>
      <c r="EX439" s="41"/>
      <c r="EY439" s="41"/>
      <c r="EZ439" s="41"/>
      <c r="FA439" s="41"/>
      <c r="FB439" s="41"/>
      <c r="FC439" s="41"/>
      <c r="FD439" s="41"/>
      <c r="FE439" s="41"/>
      <c r="FF439" s="41"/>
      <c r="FG439" s="41"/>
      <c r="FH439" s="41"/>
      <c r="FI439" s="41"/>
      <c r="FJ439" s="41"/>
      <c r="FK439" s="41"/>
      <c r="FL439" s="41"/>
      <c r="FM439" s="41"/>
      <c r="FN439" s="41"/>
      <c r="FO439" s="41"/>
      <c r="FP439" s="41"/>
      <c r="FQ439" s="41"/>
      <c r="FR439" s="41"/>
      <c r="FS439" s="41"/>
      <c r="FT439" s="41"/>
      <c r="FU439" s="41"/>
      <c r="FV439" s="41"/>
      <c r="FW439" s="41"/>
      <c r="FX439" s="41"/>
      <c r="FY439" s="41"/>
      <c r="FZ439" s="41"/>
      <c r="GA439" s="41"/>
      <c r="GB439" s="41"/>
      <c r="GC439" s="41"/>
      <c r="GD439" s="41"/>
      <c r="GE439" s="41"/>
      <c r="GF439" s="41"/>
      <c r="GG439" s="41"/>
      <c r="GH439" s="41"/>
      <c r="GI439" s="41"/>
      <c r="GJ439" s="41"/>
      <c r="GK439" s="41"/>
      <c r="GL439" s="41"/>
      <c r="GM439" s="41"/>
      <c r="GN439" s="41"/>
      <c r="GO439" s="41"/>
      <c r="GP439" s="41"/>
      <c r="GQ439" s="41"/>
      <c r="GR439" s="41"/>
      <c r="GS439" s="41"/>
      <c r="GT439" s="41"/>
      <c r="GU439" s="41"/>
      <c r="GV439" s="41"/>
      <c r="GW439" s="41"/>
      <c r="GX439" s="41"/>
      <c r="GY439" s="41"/>
      <c r="GZ439" s="41"/>
      <c r="HA439" s="41"/>
      <c r="HB439" s="41"/>
      <c r="HC439" s="41"/>
      <c r="HD439" s="41"/>
      <c r="HE439" s="41"/>
      <c r="HF439" s="41"/>
      <c r="HG439" s="41"/>
      <c r="HH439" s="41"/>
      <c r="HI439" s="41"/>
      <c r="HJ439" s="41"/>
      <c r="HK439" s="41"/>
      <c r="HL439" s="41"/>
      <c r="HM439" s="41"/>
      <c r="HN439" s="41"/>
      <c r="HO439" s="41"/>
      <c r="HP439" s="41"/>
      <c r="HQ439" s="41"/>
      <c r="HR439" s="41"/>
      <c r="HS439" s="41"/>
      <c r="HT439" s="41"/>
      <c r="HU439" s="41"/>
      <c r="HV439" s="41"/>
      <c r="HW439" s="41"/>
      <c r="HX439" s="41"/>
      <c r="HY439" s="41"/>
      <c r="HZ439" s="41"/>
      <c r="IA439" s="41"/>
      <c r="IB439" s="41"/>
      <c r="IC439" s="41"/>
      <c r="ID439" s="41"/>
      <c r="IE439" s="41"/>
      <c r="IF439" s="41"/>
      <c r="IG439" s="41"/>
      <c r="IH439" s="41"/>
      <c r="II439" s="41"/>
      <c r="IJ439" s="41"/>
      <c r="IK439" s="41"/>
      <c r="IL439" s="41"/>
      <c r="IM439" s="41"/>
      <c r="IN439" s="41"/>
      <c r="IO439" s="41"/>
      <c r="IP439" s="41"/>
      <c r="IQ439" s="41"/>
      <c r="IR439" s="41"/>
      <c r="IS439" s="41"/>
      <c r="IT439" s="41"/>
      <c r="IU439" s="41"/>
      <c r="IV439" s="41"/>
      <c r="IW439" s="41"/>
      <c r="IX439" s="41"/>
      <c r="IY439" s="41"/>
      <c r="IZ439" s="41"/>
      <c r="JA439" s="41"/>
      <c r="JB439" s="41"/>
      <c r="JC439" s="41"/>
      <c r="JD439" s="41"/>
      <c r="JE439" s="41"/>
      <c r="JF439" s="41"/>
      <c r="JG439" s="41"/>
      <c r="JH439" s="41"/>
      <c r="JI439" s="41"/>
      <c r="JJ439" s="41"/>
      <c r="JK439" s="41"/>
      <c r="JL439" s="41"/>
      <c r="JM439" s="41"/>
      <c r="JN439" s="41"/>
      <c r="JO439" s="41"/>
      <c r="JP439" s="41"/>
      <c r="JQ439" s="41"/>
      <c r="JR439" s="41"/>
      <c r="JS439" s="41"/>
      <c r="JT439" s="41"/>
      <c r="JU439" s="41"/>
    </row>
    <row r="440" spans="20:281" x14ac:dyDescent="0.25">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c r="AU440" s="41"/>
      <c r="AV440" s="41"/>
      <c r="AW440" s="41"/>
      <c r="AX440" s="41"/>
      <c r="AY440" s="41"/>
      <c r="AZ440" s="41"/>
      <c r="BA440" s="41"/>
      <c r="BB440" s="41"/>
      <c r="BC440" s="41"/>
      <c r="BD440" s="41"/>
      <c r="BE440" s="41"/>
      <c r="BF440" s="41"/>
      <c r="BG440" s="41"/>
      <c r="BH440" s="41"/>
      <c r="BI440" s="41"/>
      <c r="BJ440" s="41"/>
      <c r="BK440" s="41"/>
      <c r="BL440" s="41"/>
      <c r="BM440" s="41"/>
      <c r="BN440" s="41"/>
      <c r="BO440" s="41"/>
      <c r="BP440" s="41"/>
      <c r="BQ440" s="41"/>
      <c r="BR440" s="41"/>
      <c r="BS440" s="41"/>
      <c r="BT440" s="41"/>
      <c r="BU440" s="41"/>
      <c r="BV440" s="41"/>
      <c r="BW440" s="41"/>
      <c r="BX440" s="41"/>
      <c r="BY440" s="41"/>
      <c r="BZ440" s="41"/>
      <c r="CA440" s="41"/>
      <c r="CB440" s="41"/>
      <c r="CC440" s="41"/>
      <c r="CD440" s="41"/>
      <c r="CE440" s="41"/>
      <c r="CF440" s="41"/>
      <c r="CG440" s="41"/>
      <c r="CH440" s="41"/>
      <c r="CI440" s="41"/>
      <c r="CJ440" s="41"/>
      <c r="CK440" s="41"/>
      <c r="CL440" s="41"/>
      <c r="CM440" s="41"/>
      <c r="CN440" s="41"/>
      <c r="CO440" s="41"/>
      <c r="CP440" s="41"/>
      <c r="CQ440" s="41"/>
      <c r="CR440" s="41"/>
      <c r="CS440" s="41"/>
      <c r="CT440" s="41"/>
      <c r="CU440" s="41"/>
      <c r="CV440" s="41"/>
      <c r="CW440" s="41"/>
      <c r="CX440" s="41"/>
      <c r="CY440" s="41"/>
      <c r="CZ440" s="41"/>
      <c r="DA440" s="41"/>
      <c r="DB440" s="41"/>
      <c r="DC440" s="41"/>
      <c r="DD440" s="41"/>
      <c r="DE440" s="41"/>
      <c r="DF440" s="41"/>
      <c r="DG440" s="41"/>
      <c r="DH440" s="41"/>
      <c r="DI440" s="41"/>
      <c r="DJ440" s="41"/>
      <c r="DK440" s="41"/>
      <c r="DL440" s="41"/>
      <c r="DM440" s="41"/>
      <c r="DN440" s="41"/>
      <c r="DO440" s="41"/>
      <c r="DP440" s="41"/>
      <c r="DQ440" s="41"/>
      <c r="DR440" s="41"/>
      <c r="DS440" s="41"/>
      <c r="DT440" s="41"/>
      <c r="DU440" s="41"/>
      <c r="DV440" s="41"/>
      <c r="DW440" s="41"/>
      <c r="DX440" s="41"/>
      <c r="DY440" s="41"/>
      <c r="DZ440" s="41"/>
      <c r="EA440" s="41"/>
      <c r="EB440" s="41"/>
      <c r="EC440" s="41"/>
      <c r="ED440" s="41"/>
      <c r="EE440" s="41"/>
      <c r="EF440" s="41"/>
      <c r="EG440" s="41"/>
      <c r="EH440" s="41"/>
      <c r="EI440" s="41"/>
      <c r="EJ440" s="41"/>
      <c r="EK440" s="41"/>
      <c r="EL440" s="41"/>
      <c r="EM440" s="41"/>
      <c r="EN440" s="41"/>
      <c r="EO440" s="41"/>
      <c r="EP440" s="41"/>
      <c r="EQ440" s="41"/>
      <c r="ER440" s="41"/>
      <c r="ES440" s="41"/>
      <c r="ET440" s="41"/>
      <c r="EU440" s="41"/>
      <c r="EV440" s="41"/>
      <c r="EW440" s="41"/>
      <c r="EX440" s="41"/>
      <c r="EY440" s="41"/>
      <c r="EZ440" s="41"/>
      <c r="FA440" s="41"/>
      <c r="FB440" s="41"/>
      <c r="FC440" s="41"/>
      <c r="FD440" s="41"/>
      <c r="FE440" s="41"/>
      <c r="FF440" s="41"/>
      <c r="FG440" s="41"/>
      <c r="FH440" s="41"/>
      <c r="FI440" s="41"/>
      <c r="FJ440" s="41"/>
      <c r="FK440" s="41"/>
      <c r="FL440" s="41"/>
      <c r="FM440" s="41"/>
      <c r="FN440" s="41"/>
      <c r="FO440" s="41"/>
      <c r="FP440" s="41"/>
      <c r="FQ440" s="41"/>
      <c r="FR440" s="41"/>
      <c r="FS440" s="41"/>
      <c r="FT440" s="41"/>
      <c r="FU440" s="41"/>
      <c r="FV440" s="41"/>
      <c r="FW440" s="41"/>
      <c r="FX440" s="41"/>
      <c r="FY440" s="41"/>
      <c r="FZ440" s="41"/>
      <c r="GA440" s="41"/>
      <c r="GB440" s="41"/>
      <c r="GC440" s="41"/>
      <c r="GD440" s="41"/>
      <c r="GE440" s="41"/>
      <c r="GF440" s="41"/>
      <c r="GG440" s="41"/>
      <c r="GH440" s="41"/>
      <c r="GI440" s="41"/>
      <c r="GJ440" s="41"/>
      <c r="GK440" s="41"/>
      <c r="GL440" s="41"/>
      <c r="GM440" s="41"/>
      <c r="GN440" s="41"/>
      <c r="GO440" s="41"/>
      <c r="GP440" s="41"/>
      <c r="GQ440" s="41"/>
      <c r="GR440" s="41"/>
      <c r="GS440" s="41"/>
      <c r="GT440" s="41"/>
      <c r="GU440" s="41"/>
      <c r="GV440" s="41"/>
      <c r="GW440" s="41"/>
      <c r="GX440" s="41"/>
      <c r="GY440" s="41"/>
      <c r="GZ440" s="41"/>
      <c r="HA440" s="41"/>
      <c r="HB440" s="41"/>
      <c r="HC440" s="41"/>
      <c r="HD440" s="41"/>
      <c r="HE440" s="41"/>
      <c r="HF440" s="41"/>
      <c r="HG440" s="41"/>
      <c r="HH440" s="41"/>
      <c r="HI440" s="41"/>
      <c r="HJ440" s="41"/>
      <c r="HK440" s="41"/>
      <c r="HL440" s="41"/>
      <c r="HM440" s="41"/>
      <c r="HN440" s="41"/>
      <c r="HO440" s="41"/>
      <c r="HP440" s="41"/>
      <c r="HQ440" s="41"/>
      <c r="HR440" s="41"/>
      <c r="HS440" s="41"/>
      <c r="HT440" s="41"/>
      <c r="HU440" s="41"/>
      <c r="HV440" s="41"/>
      <c r="HW440" s="41"/>
      <c r="HX440" s="41"/>
      <c r="HY440" s="41"/>
      <c r="HZ440" s="41"/>
      <c r="IA440" s="41"/>
      <c r="IB440" s="41"/>
      <c r="IC440" s="41"/>
      <c r="ID440" s="41"/>
      <c r="IE440" s="41"/>
      <c r="IF440" s="41"/>
      <c r="IG440" s="41"/>
      <c r="IH440" s="41"/>
      <c r="II440" s="41"/>
      <c r="IJ440" s="41"/>
      <c r="IK440" s="41"/>
      <c r="IL440" s="41"/>
      <c r="IM440" s="41"/>
      <c r="IN440" s="41"/>
      <c r="IO440" s="41"/>
      <c r="IP440" s="41"/>
      <c r="IQ440" s="41"/>
      <c r="IR440" s="41"/>
      <c r="IS440" s="41"/>
      <c r="IT440" s="41"/>
      <c r="IU440" s="41"/>
      <c r="IV440" s="41"/>
      <c r="IW440" s="41"/>
      <c r="IX440" s="41"/>
      <c r="IY440" s="41"/>
      <c r="IZ440" s="41"/>
      <c r="JA440" s="41"/>
      <c r="JB440" s="41"/>
      <c r="JC440" s="41"/>
      <c r="JD440" s="41"/>
      <c r="JE440" s="41"/>
      <c r="JF440" s="41"/>
      <c r="JG440" s="41"/>
      <c r="JH440" s="41"/>
      <c r="JI440" s="41"/>
      <c r="JJ440" s="41"/>
      <c r="JK440" s="41"/>
      <c r="JL440" s="41"/>
      <c r="JM440" s="41"/>
      <c r="JN440" s="41"/>
      <c r="JO440" s="41"/>
      <c r="JP440" s="41"/>
      <c r="JQ440" s="41"/>
      <c r="JR440" s="41"/>
      <c r="JS440" s="41"/>
      <c r="JT440" s="41"/>
      <c r="JU440" s="41"/>
    </row>
    <row r="441" spans="20:281" x14ac:dyDescent="0.25">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c r="AU441" s="41"/>
      <c r="AV441" s="41"/>
      <c r="AW441" s="41"/>
      <c r="AX441" s="41"/>
      <c r="AY441" s="41"/>
      <c r="AZ441" s="41"/>
      <c r="BA441" s="41"/>
      <c r="BB441" s="41"/>
      <c r="BC441" s="41"/>
      <c r="BD441" s="41"/>
      <c r="BE441" s="41"/>
      <c r="BF441" s="41"/>
      <c r="BG441" s="41"/>
      <c r="BH441" s="41"/>
      <c r="BI441" s="41"/>
      <c r="BJ441" s="41"/>
      <c r="BK441" s="41"/>
      <c r="BL441" s="41"/>
      <c r="BM441" s="41"/>
      <c r="BN441" s="41"/>
      <c r="BO441" s="41"/>
      <c r="BP441" s="41"/>
      <c r="BQ441" s="41"/>
      <c r="BR441" s="41"/>
      <c r="BS441" s="41"/>
      <c r="BT441" s="41"/>
      <c r="BU441" s="41"/>
      <c r="BV441" s="41"/>
      <c r="BW441" s="41"/>
      <c r="BX441" s="41"/>
      <c r="BY441" s="41"/>
      <c r="BZ441" s="41"/>
      <c r="CA441" s="41"/>
      <c r="CB441" s="41"/>
      <c r="CC441" s="41"/>
      <c r="CD441" s="41"/>
      <c r="CE441" s="41"/>
      <c r="CF441" s="41"/>
      <c r="CG441" s="41"/>
      <c r="CH441" s="41"/>
      <c r="CI441" s="41"/>
      <c r="CJ441" s="41"/>
      <c r="CK441" s="41"/>
      <c r="CL441" s="41"/>
      <c r="CM441" s="41"/>
      <c r="CN441" s="41"/>
      <c r="CO441" s="41"/>
      <c r="CP441" s="41"/>
      <c r="CQ441" s="41"/>
      <c r="CR441" s="41"/>
      <c r="CS441" s="41"/>
      <c r="CT441" s="41"/>
      <c r="CU441" s="41"/>
      <c r="CV441" s="41"/>
      <c r="CW441" s="41"/>
      <c r="CX441" s="41"/>
      <c r="CY441" s="41"/>
      <c r="CZ441" s="41"/>
      <c r="DA441" s="41"/>
      <c r="DB441" s="41"/>
      <c r="DC441" s="41"/>
      <c r="DD441" s="41"/>
      <c r="DE441" s="41"/>
      <c r="DF441" s="41"/>
      <c r="DG441" s="41"/>
      <c r="DH441" s="41"/>
      <c r="DI441" s="41"/>
      <c r="DJ441" s="41"/>
      <c r="DK441" s="41"/>
      <c r="DL441" s="41"/>
      <c r="DM441" s="41"/>
      <c r="DN441" s="41"/>
      <c r="DO441" s="41"/>
      <c r="DP441" s="41"/>
      <c r="DQ441" s="41"/>
      <c r="DR441" s="41"/>
      <c r="DS441" s="41"/>
      <c r="DT441" s="41"/>
      <c r="DU441" s="41"/>
      <c r="DV441" s="41"/>
      <c r="DW441" s="41"/>
      <c r="DX441" s="41"/>
      <c r="DY441" s="41"/>
      <c r="DZ441" s="41"/>
      <c r="EA441" s="41"/>
      <c r="EB441" s="41"/>
      <c r="EC441" s="41"/>
      <c r="ED441" s="41"/>
      <c r="EE441" s="41"/>
      <c r="EF441" s="41"/>
      <c r="EG441" s="41"/>
      <c r="EH441" s="41"/>
      <c r="EI441" s="41"/>
      <c r="EJ441" s="41"/>
      <c r="EK441" s="41"/>
      <c r="EL441" s="41"/>
      <c r="EM441" s="41"/>
      <c r="EN441" s="41"/>
      <c r="EO441" s="41"/>
      <c r="EP441" s="41"/>
      <c r="EQ441" s="41"/>
      <c r="ER441" s="41"/>
      <c r="ES441" s="41"/>
      <c r="ET441" s="41"/>
      <c r="EU441" s="41"/>
      <c r="EV441" s="41"/>
      <c r="EW441" s="41"/>
      <c r="EX441" s="41"/>
      <c r="EY441" s="41"/>
      <c r="EZ441" s="41"/>
      <c r="FA441" s="41"/>
      <c r="FB441" s="41"/>
      <c r="FC441" s="41"/>
      <c r="FD441" s="41"/>
      <c r="FE441" s="41"/>
      <c r="FF441" s="41"/>
      <c r="FG441" s="41"/>
      <c r="FH441" s="41"/>
      <c r="FI441" s="41"/>
      <c r="FJ441" s="41"/>
      <c r="FK441" s="41"/>
      <c r="FL441" s="41"/>
      <c r="FM441" s="41"/>
      <c r="FN441" s="41"/>
      <c r="FO441" s="41"/>
      <c r="FP441" s="41"/>
      <c r="FQ441" s="41"/>
      <c r="FR441" s="41"/>
      <c r="FS441" s="41"/>
      <c r="FT441" s="41"/>
      <c r="FU441" s="41"/>
      <c r="FV441" s="41"/>
      <c r="FW441" s="41"/>
      <c r="FX441" s="41"/>
      <c r="FY441" s="41"/>
      <c r="FZ441" s="41"/>
      <c r="GA441" s="41"/>
      <c r="GB441" s="41"/>
      <c r="GC441" s="41"/>
      <c r="GD441" s="41"/>
      <c r="GE441" s="41"/>
      <c r="GF441" s="41"/>
      <c r="GG441" s="41"/>
      <c r="GH441" s="41"/>
      <c r="GI441" s="41"/>
      <c r="GJ441" s="41"/>
      <c r="GK441" s="41"/>
      <c r="GL441" s="41"/>
      <c r="GM441" s="41"/>
      <c r="GN441" s="41"/>
      <c r="GO441" s="41"/>
      <c r="GP441" s="41"/>
      <c r="GQ441" s="41"/>
      <c r="GR441" s="41"/>
      <c r="GS441" s="41"/>
      <c r="GT441" s="41"/>
      <c r="GU441" s="41"/>
      <c r="GV441" s="41"/>
      <c r="GW441" s="41"/>
      <c r="GX441" s="41"/>
      <c r="GY441" s="41"/>
      <c r="GZ441" s="41"/>
      <c r="HA441" s="41"/>
      <c r="HB441" s="41"/>
      <c r="HC441" s="41"/>
      <c r="HD441" s="41"/>
      <c r="HE441" s="41"/>
      <c r="HF441" s="41"/>
      <c r="HG441" s="41"/>
      <c r="HH441" s="41"/>
      <c r="HI441" s="41"/>
      <c r="HJ441" s="41"/>
      <c r="HK441" s="41"/>
      <c r="HL441" s="41"/>
      <c r="HM441" s="41"/>
      <c r="HN441" s="41"/>
      <c r="HO441" s="41"/>
      <c r="HP441" s="41"/>
      <c r="HQ441" s="41"/>
      <c r="HR441" s="41"/>
      <c r="HS441" s="41"/>
      <c r="HT441" s="41"/>
      <c r="HU441" s="41"/>
      <c r="HV441" s="41"/>
      <c r="HW441" s="41"/>
      <c r="HX441" s="41"/>
      <c r="HY441" s="41"/>
      <c r="HZ441" s="41"/>
      <c r="IA441" s="41"/>
      <c r="IB441" s="41"/>
      <c r="IC441" s="41"/>
      <c r="ID441" s="41"/>
      <c r="IE441" s="41"/>
      <c r="IF441" s="41"/>
      <c r="IG441" s="41"/>
      <c r="IH441" s="41"/>
      <c r="II441" s="41"/>
      <c r="IJ441" s="41"/>
      <c r="IK441" s="41"/>
      <c r="IL441" s="41"/>
      <c r="IM441" s="41"/>
      <c r="IN441" s="41"/>
      <c r="IO441" s="41"/>
      <c r="IP441" s="41"/>
      <c r="IQ441" s="41"/>
      <c r="IR441" s="41"/>
      <c r="IS441" s="41"/>
      <c r="IT441" s="41"/>
      <c r="IU441" s="41"/>
      <c r="IV441" s="41"/>
      <c r="IW441" s="41"/>
      <c r="IX441" s="41"/>
      <c r="IY441" s="41"/>
      <c r="IZ441" s="41"/>
      <c r="JA441" s="41"/>
      <c r="JB441" s="41"/>
      <c r="JC441" s="41"/>
      <c r="JD441" s="41"/>
      <c r="JE441" s="41"/>
      <c r="JF441" s="41"/>
      <c r="JG441" s="41"/>
      <c r="JH441" s="41"/>
      <c r="JI441" s="41"/>
      <c r="JJ441" s="41"/>
      <c r="JK441" s="41"/>
      <c r="JL441" s="41"/>
      <c r="JM441" s="41"/>
      <c r="JN441" s="41"/>
      <c r="JO441" s="41"/>
      <c r="JP441" s="41"/>
      <c r="JQ441" s="41"/>
      <c r="JR441" s="41"/>
      <c r="JS441" s="41"/>
      <c r="JT441" s="41"/>
      <c r="JU441" s="41"/>
    </row>
    <row r="442" spans="20:281" x14ac:dyDescent="0.25">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41"/>
      <c r="BC442" s="41"/>
      <c r="BD442" s="41"/>
      <c r="BE442" s="41"/>
      <c r="BF442" s="41"/>
      <c r="BG442" s="41"/>
      <c r="BH442" s="41"/>
      <c r="BI442" s="41"/>
      <c r="BJ442" s="41"/>
      <c r="BK442" s="41"/>
      <c r="BL442" s="41"/>
      <c r="BM442" s="41"/>
      <c r="BN442" s="41"/>
      <c r="BO442" s="41"/>
      <c r="BP442" s="41"/>
      <c r="BQ442" s="41"/>
      <c r="BR442" s="41"/>
      <c r="BS442" s="41"/>
      <c r="BT442" s="41"/>
      <c r="BU442" s="41"/>
      <c r="BV442" s="41"/>
      <c r="BW442" s="41"/>
      <c r="BX442" s="41"/>
      <c r="BY442" s="41"/>
      <c r="BZ442" s="41"/>
      <c r="CA442" s="41"/>
      <c r="CB442" s="41"/>
      <c r="CC442" s="41"/>
      <c r="CD442" s="41"/>
      <c r="CE442" s="41"/>
      <c r="CF442" s="41"/>
      <c r="CG442" s="41"/>
      <c r="CH442" s="41"/>
      <c r="CI442" s="41"/>
      <c r="CJ442" s="41"/>
      <c r="CK442" s="41"/>
      <c r="CL442" s="41"/>
      <c r="CM442" s="41"/>
      <c r="CN442" s="41"/>
      <c r="CO442" s="41"/>
      <c r="CP442" s="41"/>
      <c r="CQ442" s="41"/>
      <c r="CR442" s="41"/>
      <c r="CS442" s="41"/>
      <c r="CT442" s="41"/>
      <c r="CU442" s="41"/>
      <c r="CV442" s="41"/>
      <c r="CW442" s="41"/>
      <c r="CX442" s="41"/>
      <c r="CY442" s="41"/>
      <c r="CZ442" s="41"/>
      <c r="DA442" s="41"/>
      <c r="DB442" s="41"/>
      <c r="DC442" s="41"/>
      <c r="DD442" s="41"/>
      <c r="DE442" s="41"/>
      <c r="DF442" s="41"/>
      <c r="DG442" s="41"/>
      <c r="DH442" s="41"/>
      <c r="DI442" s="41"/>
      <c r="DJ442" s="41"/>
      <c r="DK442" s="41"/>
      <c r="DL442" s="41"/>
      <c r="DM442" s="41"/>
      <c r="DN442" s="41"/>
      <c r="DO442" s="41"/>
      <c r="DP442" s="41"/>
      <c r="DQ442" s="41"/>
      <c r="DR442" s="41"/>
      <c r="DS442" s="41"/>
      <c r="DT442" s="41"/>
      <c r="DU442" s="41"/>
      <c r="DV442" s="41"/>
      <c r="DW442" s="41"/>
      <c r="DX442" s="41"/>
      <c r="DY442" s="41"/>
      <c r="DZ442" s="41"/>
      <c r="EA442" s="41"/>
      <c r="EB442" s="41"/>
      <c r="EC442" s="41"/>
      <c r="ED442" s="41"/>
      <c r="EE442" s="41"/>
      <c r="EF442" s="41"/>
      <c r="EG442" s="41"/>
      <c r="EH442" s="41"/>
      <c r="EI442" s="41"/>
      <c r="EJ442" s="41"/>
      <c r="EK442" s="41"/>
      <c r="EL442" s="41"/>
      <c r="EM442" s="41"/>
      <c r="EN442" s="41"/>
      <c r="EO442" s="41"/>
      <c r="EP442" s="41"/>
      <c r="EQ442" s="41"/>
      <c r="ER442" s="41"/>
      <c r="ES442" s="41"/>
      <c r="ET442" s="41"/>
      <c r="EU442" s="41"/>
      <c r="EV442" s="41"/>
      <c r="EW442" s="41"/>
      <c r="EX442" s="41"/>
      <c r="EY442" s="41"/>
      <c r="EZ442" s="41"/>
      <c r="FA442" s="41"/>
      <c r="FB442" s="41"/>
      <c r="FC442" s="41"/>
      <c r="FD442" s="41"/>
      <c r="FE442" s="41"/>
      <c r="FF442" s="41"/>
      <c r="FG442" s="41"/>
      <c r="FH442" s="41"/>
      <c r="FI442" s="41"/>
      <c r="FJ442" s="41"/>
      <c r="FK442" s="41"/>
      <c r="FL442" s="41"/>
      <c r="FM442" s="41"/>
      <c r="FN442" s="41"/>
      <c r="FO442" s="41"/>
      <c r="FP442" s="41"/>
      <c r="FQ442" s="41"/>
      <c r="FR442" s="41"/>
      <c r="FS442" s="41"/>
      <c r="FT442" s="41"/>
      <c r="FU442" s="41"/>
      <c r="FV442" s="41"/>
      <c r="FW442" s="41"/>
      <c r="FX442" s="41"/>
      <c r="FY442" s="41"/>
      <c r="FZ442" s="41"/>
      <c r="GA442" s="41"/>
      <c r="GB442" s="41"/>
      <c r="GC442" s="41"/>
      <c r="GD442" s="41"/>
      <c r="GE442" s="41"/>
      <c r="GF442" s="41"/>
      <c r="GG442" s="41"/>
      <c r="GH442" s="41"/>
      <c r="GI442" s="41"/>
      <c r="GJ442" s="41"/>
      <c r="GK442" s="41"/>
      <c r="GL442" s="41"/>
      <c r="GM442" s="41"/>
      <c r="GN442" s="41"/>
      <c r="GO442" s="41"/>
      <c r="GP442" s="41"/>
      <c r="GQ442" s="41"/>
      <c r="GR442" s="41"/>
      <c r="GS442" s="41"/>
      <c r="GT442" s="41"/>
      <c r="GU442" s="41"/>
      <c r="GV442" s="41"/>
      <c r="GW442" s="41"/>
      <c r="GX442" s="41"/>
      <c r="GY442" s="41"/>
      <c r="GZ442" s="41"/>
      <c r="HA442" s="41"/>
      <c r="HB442" s="41"/>
      <c r="HC442" s="41"/>
      <c r="HD442" s="41"/>
      <c r="HE442" s="41"/>
      <c r="HF442" s="41"/>
      <c r="HG442" s="41"/>
      <c r="HH442" s="41"/>
      <c r="HI442" s="41"/>
      <c r="HJ442" s="41"/>
      <c r="HK442" s="41"/>
      <c r="HL442" s="41"/>
      <c r="HM442" s="41"/>
      <c r="HN442" s="41"/>
      <c r="HO442" s="41"/>
      <c r="HP442" s="41"/>
      <c r="HQ442" s="41"/>
      <c r="HR442" s="41"/>
      <c r="HS442" s="41"/>
      <c r="HT442" s="41"/>
      <c r="HU442" s="41"/>
      <c r="HV442" s="41"/>
      <c r="HW442" s="41"/>
      <c r="HX442" s="41"/>
      <c r="HY442" s="41"/>
      <c r="HZ442" s="41"/>
      <c r="IA442" s="41"/>
      <c r="IB442" s="41"/>
      <c r="IC442" s="41"/>
      <c r="ID442" s="41"/>
      <c r="IE442" s="41"/>
      <c r="IF442" s="41"/>
      <c r="IG442" s="41"/>
      <c r="IH442" s="41"/>
      <c r="II442" s="41"/>
      <c r="IJ442" s="41"/>
      <c r="IK442" s="41"/>
      <c r="IL442" s="41"/>
      <c r="IM442" s="41"/>
      <c r="IN442" s="41"/>
      <c r="IO442" s="41"/>
      <c r="IP442" s="41"/>
      <c r="IQ442" s="41"/>
      <c r="IR442" s="41"/>
      <c r="IS442" s="41"/>
      <c r="IT442" s="41"/>
      <c r="IU442" s="41"/>
      <c r="IV442" s="41"/>
      <c r="IW442" s="41"/>
      <c r="IX442" s="41"/>
      <c r="IY442" s="41"/>
      <c r="IZ442" s="41"/>
      <c r="JA442" s="41"/>
      <c r="JB442" s="41"/>
      <c r="JC442" s="41"/>
      <c r="JD442" s="41"/>
      <c r="JE442" s="41"/>
      <c r="JF442" s="41"/>
      <c r="JG442" s="41"/>
      <c r="JH442" s="41"/>
      <c r="JI442" s="41"/>
      <c r="JJ442" s="41"/>
      <c r="JK442" s="41"/>
      <c r="JL442" s="41"/>
      <c r="JM442" s="41"/>
      <c r="JN442" s="41"/>
      <c r="JO442" s="41"/>
      <c r="JP442" s="41"/>
      <c r="JQ442" s="41"/>
      <c r="JR442" s="41"/>
      <c r="JS442" s="41"/>
      <c r="JT442" s="41"/>
      <c r="JU442" s="41"/>
    </row>
    <row r="443" spans="20:281" x14ac:dyDescent="0.25">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O443" s="41"/>
      <c r="BP443" s="41"/>
      <c r="BQ443" s="41"/>
      <c r="BR443" s="41"/>
      <c r="BS443" s="41"/>
      <c r="BT443" s="41"/>
      <c r="BU443" s="41"/>
      <c r="BV443" s="41"/>
      <c r="BW443" s="41"/>
      <c r="BX443" s="41"/>
      <c r="BY443" s="41"/>
      <c r="BZ443" s="41"/>
      <c r="CA443" s="41"/>
      <c r="CB443" s="41"/>
      <c r="CC443" s="41"/>
      <c r="CD443" s="41"/>
      <c r="CE443" s="41"/>
      <c r="CF443" s="41"/>
      <c r="CG443" s="41"/>
      <c r="CH443" s="41"/>
      <c r="CI443" s="41"/>
      <c r="CJ443" s="41"/>
      <c r="CK443" s="41"/>
      <c r="CL443" s="41"/>
      <c r="CM443" s="41"/>
      <c r="CN443" s="41"/>
      <c r="CO443" s="41"/>
      <c r="CP443" s="41"/>
      <c r="CQ443" s="41"/>
      <c r="CR443" s="41"/>
      <c r="CS443" s="41"/>
      <c r="CT443" s="41"/>
      <c r="CU443" s="41"/>
      <c r="CV443" s="41"/>
      <c r="CW443" s="41"/>
      <c r="CX443" s="41"/>
      <c r="CY443" s="41"/>
      <c r="CZ443" s="41"/>
      <c r="DA443" s="41"/>
      <c r="DB443" s="41"/>
      <c r="DC443" s="41"/>
      <c r="DD443" s="41"/>
      <c r="DE443" s="41"/>
      <c r="DF443" s="41"/>
      <c r="DG443" s="41"/>
      <c r="DH443" s="41"/>
      <c r="DI443" s="41"/>
      <c r="DJ443" s="41"/>
      <c r="DK443" s="41"/>
      <c r="DL443" s="41"/>
      <c r="DM443" s="41"/>
      <c r="DN443" s="41"/>
      <c r="DO443" s="41"/>
      <c r="DP443" s="41"/>
      <c r="DQ443" s="41"/>
      <c r="DR443" s="41"/>
      <c r="DS443" s="41"/>
      <c r="DT443" s="41"/>
      <c r="DU443" s="41"/>
      <c r="DV443" s="41"/>
      <c r="DW443" s="41"/>
      <c r="DX443" s="41"/>
      <c r="DY443" s="41"/>
      <c r="DZ443" s="41"/>
      <c r="EA443" s="41"/>
      <c r="EB443" s="41"/>
      <c r="EC443" s="41"/>
      <c r="ED443" s="41"/>
      <c r="EE443" s="41"/>
      <c r="EF443" s="41"/>
      <c r="EG443" s="41"/>
      <c r="EH443" s="41"/>
      <c r="EI443" s="41"/>
      <c r="EJ443" s="41"/>
      <c r="EK443" s="41"/>
      <c r="EL443" s="41"/>
      <c r="EM443" s="41"/>
      <c r="EN443" s="41"/>
      <c r="EO443" s="41"/>
      <c r="EP443" s="41"/>
      <c r="EQ443" s="41"/>
      <c r="ER443" s="41"/>
      <c r="ES443" s="41"/>
      <c r="ET443" s="41"/>
      <c r="EU443" s="41"/>
      <c r="EV443" s="41"/>
      <c r="EW443" s="41"/>
      <c r="EX443" s="41"/>
      <c r="EY443" s="41"/>
      <c r="EZ443" s="41"/>
      <c r="FA443" s="41"/>
      <c r="FB443" s="41"/>
      <c r="FC443" s="41"/>
      <c r="FD443" s="41"/>
      <c r="FE443" s="41"/>
      <c r="FF443" s="41"/>
      <c r="FG443" s="41"/>
      <c r="FH443" s="41"/>
      <c r="FI443" s="41"/>
      <c r="FJ443" s="41"/>
      <c r="FK443" s="41"/>
      <c r="FL443" s="41"/>
      <c r="FM443" s="41"/>
      <c r="FN443" s="41"/>
      <c r="FO443" s="41"/>
      <c r="FP443" s="41"/>
      <c r="FQ443" s="41"/>
      <c r="FR443" s="41"/>
      <c r="FS443" s="41"/>
      <c r="FT443" s="41"/>
      <c r="FU443" s="41"/>
      <c r="FV443" s="41"/>
      <c r="FW443" s="41"/>
      <c r="FX443" s="41"/>
      <c r="FY443" s="41"/>
      <c r="FZ443" s="41"/>
      <c r="GA443" s="41"/>
      <c r="GB443" s="41"/>
      <c r="GC443" s="41"/>
      <c r="GD443" s="41"/>
      <c r="GE443" s="41"/>
      <c r="GF443" s="41"/>
      <c r="GG443" s="41"/>
      <c r="GH443" s="41"/>
      <c r="GI443" s="41"/>
      <c r="GJ443" s="41"/>
      <c r="GK443" s="41"/>
      <c r="GL443" s="41"/>
      <c r="GM443" s="41"/>
      <c r="GN443" s="41"/>
      <c r="GO443" s="41"/>
      <c r="GP443" s="41"/>
      <c r="GQ443" s="41"/>
      <c r="GR443" s="41"/>
      <c r="GS443" s="41"/>
      <c r="GT443" s="41"/>
      <c r="GU443" s="41"/>
      <c r="GV443" s="41"/>
      <c r="GW443" s="41"/>
      <c r="GX443" s="41"/>
      <c r="GY443" s="41"/>
      <c r="GZ443" s="41"/>
      <c r="HA443" s="41"/>
      <c r="HB443" s="41"/>
      <c r="HC443" s="41"/>
      <c r="HD443" s="41"/>
      <c r="HE443" s="41"/>
      <c r="HF443" s="41"/>
      <c r="HG443" s="41"/>
      <c r="HH443" s="41"/>
      <c r="HI443" s="41"/>
      <c r="HJ443" s="41"/>
      <c r="HK443" s="41"/>
      <c r="HL443" s="41"/>
      <c r="HM443" s="41"/>
      <c r="HN443" s="41"/>
      <c r="HO443" s="41"/>
      <c r="HP443" s="41"/>
      <c r="HQ443" s="41"/>
      <c r="HR443" s="41"/>
      <c r="HS443" s="41"/>
      <c r="HT443" s="41"/>
      <c r="HU443" s="41"/>
      <c r="HV443" s="41"/>
      <c r="HW443" s="41"/>
      <c r="HX443" s="41"/>
      <c r="HY443" s="41"/>
      <c r="HZ443" s="41"/>
      <c r="IA443" s="41"/>
      <c r="IB443" s="41"/>
      <c r="IC443" s="41"/>
      <c r="ID443" s="41"/>
      <c r="IE443" s="41"/>
      <c r="IF443" s="41"/>
      <c r="IG443" s="41"/>
      <c r="IH443" s="41"/>
      <c r="II443" s="41"/>
      <c r="IJ443" s="41"/>
      <c r="IK443" s="41"/>
      <c r="IL443" s="41"/>
      <c r="IM443" s="41"/>
      <c r="IN443" s="41"/>
      <c r="IO443" s="41"/>
      <c r="IP443" s="41"/>
      <c r="IQ443" s="41"/>
      <c r="IR443" s="41"/>
      <c r="IS443" s="41"/>
      <c r="IT443" s="41"/>
      <c r="IU443" s="41"/>
      <c r="IV443" s="41"/>
      <c r="IW443" s="41"/>
      <c r="IX443" s="41"/>
      <c r="IY443" s="41"/>
      <c r="IZ443" s="41"/>
      <c r="JA443" s="41"/>
      <c r="JB443" s="41"/>
      <c r="JC443" s="41"/>
      <c r="JD443" s="41"/>
      <c r="JE443" s="41"/>
      <c r="JF443" s="41"/>
      <c r="JG443" s="41"/>
      <c r="JH443" s="41"/>
      <c r="JI443" s="41"/>
      <c r="JJ443" s="41"/>
      <c r="JK443" s="41"/>
      <c r="JL443" s="41"/>
      <c r="JM443" s="41"/>
      <c r="JN443" s="41"/>
      <c r="JO443" s="41"/>
      <c r="JP443" s="41"/>
      <c r="JQ443" s="41"/>
      <c r="JR443" s="41"/>
      <c r="JS443" s="41"/>
      <c r="JT443" s="41"/>
      <c r="JU443" s="41"/>
    </row>
    <row r="444" spans="20:281" x14ac:dyDescent="0.25">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c r="BI444" s="41"/>
      <c r="BJ444" s="41"/>
      <c r="BK444" s="41"/>
      <c r="BL444" s="41"/>
      <c r="BM444" s="41"/>
      <c r="BN444" s="41"/>
      <c r="BO444" s="41"/>
      <c r="BP444" s="41"/>
      <c r="BQ444" s="41"/>
      <c r="BR444" s="41"/>
      <c r="BS444" s="41"/>
      <c r="BT444" s="41"/>
      <c r="BU444" s="41"/>
      <c r="BV444" s="41"/>
      <c r="BW444" s="41"/>
      <c r="BX444" s="41"/>
      <c r="BY444" s="41"/>
      <c r="BZ444" s="41"/>
      <c r="CA444" s="41"/>
      <c r="CB444" s="41"/>
      <c r="CC444" s="41"/>
      <c r="CD444" s="41"/>
      <c r="CE444" s="41"/>
      <c r="CF444" s="41"/>
      <c r="CG444" s="41"/>
      <c r="CH444" s="41"/>
      <c r="CI444" s="41"/>
      <c r="CJ444" s="41"/>
      <c r="CK444" s="41"/>
      <c r="CL444" s="41"/>
      <c r="CM444" s="41"/>
      <c r="CN444" s="41"/>
      <c r="CO444" s="41"/>
      <c r="CP444" s="41"/>
      <c r="CQ444" s="41"/>
      <c r="CR444" s="41"/>
      <c r="CS444" s="41"/>
      <c r="CT444" s="41"/>
      <c r="CU444" s="41"/>
      <c r="CV444" s="41"/>
      <c r="CW444" s="41"/>
      <c r="CX444" s="41"/>
      <c r="CY444" s="41"/>
      <c r="CZ444" s="41"/>
      <c r="DA444" s="41"/>
      <c r="DB444" s="41"/>
      <c r="DC444" s="41"/>
      <c r="DD444" s="41"/>
      <c r="DE444" s="41"/>
      <c r="DF444" s="41"/>
      <c r="DG444" s="41"/>
      <c r="DH444" s="41"/>
      <c r="DI444" s="41"/>
      <c r="DJ444" s="41"/>
      <c r="DK444" s="41"/>
      <c r="DL444" s="41"/>
      <c r="DM444" s="41"/>
      <c r="DN444" s="41"/>
      <c r="DO444" s="41"/>
      <c r="DP444" s="41"/>
      <c r="DQ444" s="41"/>
      <c r="DR444" s="41"/>
      <c r="DS444" s="41"/>
      <c r="DT444" s="41"/>
      <c r="DU444" s="41"/>
      <c r="DV444" s="41"/>
      <c r="DW444" s="41"/>
      <c r="DX444" s="41"/>
      <c r="DY444" s="41"/>
      <c r="DZ444" s="41"/>
      <c r="EA444" s="41"/>
      <c r="EB444" s="41"/>
      <c r="EC444" s="41"/>
      <c r="ED444" s="41"/>
      <c r="EE444" s="41"/>
      <c r="EF444" s="41"/>
      <c r="EG444" s="41"/>
      <c r="EH444" s="41"/>
      <c r="EI444" s="41"/>
      <c r="EJ444" s="41"/>
      <c r="EK444" s="41"/>
      <c r="EL444" s="41"/>
      <c r="EM444" s="41"/>
      <c r="EN444" s="41"/>
      <c r="EO444" s="41"/>
      <c r="EP444" s="41"/>
      <c r="EQ444" s="41"/>
      <c r="ER444" s="41"/>
      <c r="ES444" s="41"/>
      <c r="ET444" s="41"/>
      <c r="EU444" s="41"/>
      <c r="EV444" s="41"/>
      <c r="EW444" s="41"/>
      <c r="EX444" s="41"/>
      <c r="EY444" s="41"/>
      <c r="EZ444" s="41"/>
      <c r="FA444" s="41"/>
      <c r="FB444" s="41"/>
      <c r="FC444" s="41"/>
      <c r="FD444" s="41"/>
      <c r="FE444" s="41"/>
      <c r="FF444" s="41"/>
      <c r="FG444" s="41"/>
      <c r="FH444" s="41"/>
      <c r="FI444" s="41"/>
      <c r="FJ444" s="41"/>
      <c r="FK444" s="41"/>
      <c r="FL444" s="41"/>
      <c r="FM444" s="41"/>
      <c r="FN444" s="41"/>
      <c r="FO444" s="41"/>
      <c r="FP444" s="41"/>
      <c r="FQ444" s="41"/>
      <c r="FR444" s="41"/>
      <c r="FS444" s="41"/>
      <c r="FT444" s="41"/>
      <c r="FU444" s="41"/>
      <c r="FV444" s="41"/>
      <c r="FW444" s="41"/>
      <c r="FX444" s="41"/>
      <c r="FY444" s="41"/>
      <c r="FZ444" s="41"/>
      <c r="GA444" s="41"/>
      <c r="GB444" s="41"/>
      <c r="GC444" s="41"/>
      <c r="GD444" s="41"/>
      <c r="GE444" s="41"/>
      <c r="GF444" s="41"/>
      <c r="GG444" s="41"/>
      <c r="GH444" s="41"/>
      <c r="GI444" s="41"/>
      <c r="GJ444" s="41"/>
      <c r="GK444" s="41"/>
      <c r="GL444" s="41"/>
      <c r="GM444" s="41"/>
      <c r="GN444" s="41"/>
      <c r="GO444" s="41"/>
      <c r="GP444" s="41"/>
      <c r="GQ444" s="41"/>
      <c r="GR444" s="41"/>
      <c r="GS444" s="41"/>
      <c r="GT444" s="41"/>
      <c r="GU444" s="41"/>
      <c r="GV444" s="41"/>
      <c r="GW444" s="41"/>
      <c r="GX444" s="41"/>
      <c r="GY444" s="41"/>
      <c r="GZ444" s="41"/>
      <c r="HA444" s="41"/>
      <c r="HB444" s="41"/>
      <c r="HC444" s="41"/>
      <c r="HD444" s="41"/>
      <c r="HE444" s="41"/>
      <c r="HF444" s="41"/>
      <c r="HG444" s="41"/>
      <c r="HH444" s="41"/>
      <c r="HI444" s="41"/>
      <c r="HJ444" s="41"/>
      <c r="HK444" s="41"/>
      <c r="HL444" s="41"/>
      <c r="HM444" s="41"/>
      <c r="HN444" s="41"/>
      <c r="HO444" s="41"/>
      <c r="HP444" s="41"/>
      <c r="HQ444" s="41"/>
      <c r="HR444" s="41"/>
      <c r="HS444" s="41"/>
      <c r="HT444" s="41"/>
      <c r="HU444" s="41"/>
      <c r="HV444" s="41"/>
      <c r="HW444" s="41"/>
      <c r="HX444" s="41"/>
      <c r="HY444" s="41"/>
      <c r="HZ444" s="41"/>
      <c r="IA444" s="41"/>
      <c r="IB444" s="41"/>
      <c r="IC444" s="41"/>
      <c r="ID444" s="41"/>
      <c r="IE444" s="41"/>
      <c r="IF444" s="41"/>
      <c r="IG444" s="41"/>
      <c r="IH444" s="41"/>
      <c r="II444" s="41"/>
      <c r="IJ444" s="41"/>
      <c r="IK444" s="41"/>
      <c r="IL444" s="41"/>
      <c r="IM444" s="41"/>
      <c r="IN444" s="41"/>
      <c r="IO444" s="41"/>
      <c r="IP444" s="41"/>
      <c r="IQ444" s="41"/>
      <c r="IR444" s="41"/>
      <c r="IS444" s="41"/>
      <c r="IT444" s="41"/>
      <c r="IU444" s="41"/>
      <c r="IV444" s="41"/>
      <c r="IW444" s="41"/>
      <c r="IX444" s="41"/>
      <c r="IY444" s="41"/>
      <c r="IZ444" s="41"/>
      <c r="JA444" s="41"/>
      <c r="JB444" s="41"/>
      <c r="JC444" s="41"/>
      <c r="JD444" s="41"/>
      <c r="JE444" s="41"/>
      <c r="JF444" s="41"/>
      <c r="JG444" s="41"/>
      <c r="JH444" s="41"/>
      <c r="JI444" s="41"/>
      <c r="JJ444" s="41"/>
      <c r="JK444" s="41"/>
      <c r="JL444" s="41"/>
      <c r="JM444" s="41"/>
      <c r="JN444" s="41"/>
      <c r="JO444" s="41"/>
      <c r="JP444" s="41"/>
      <c r="JQ444" s="41"/>
      <c r="JR444" s="41"/>
      <c r="JS444" s="41"/>
      <c r="JT444" s="41"/>
      <c r="JU444" s="41"/>
    </row>
    <row r="445" spans="20:281" x14ac:dyDescent="0.25">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c r="AU445" s="41"/>
      <c r="AV445" s="41"/>
      <c r="AW445" s="41"/>
      <c r="AX445" s="41"/>
      <c r="AY445" s="41"/>
      <c r="AZ445" s="41"/>
      <c r="BA445" s="41"/>
      <c r="BB445" s="41"/>
      <c r="BC445" s="41"/>
      <c r="BD445" s="41"/>
      <c r="BE445" s="41"/>
      <c r="BF445" s="41"/>
      <c r="BG445" s="41"/>
      <c r="BH445" s="41"/>
      <c r="BI445" s="41"/>
      <c r="BJ445" s="41"/>
      <c r="BK445" s="41"/>
      <c r="BL445" s="41"/>
      <c r="BM445" s="41"/>
      <c r="BN445" s="41"/>
      <c r="BO445" s="41"/>
      <c r="BP445" s="41"/>
      <c r="BQ445" s="41"/>
      <c r="BR445" s="41"/>
      <c r="BS445" s="41"/>
      <c r="BT445" s="41"/>
      <c r="BU445" s="41"/>
      <c r="BV445" s="41"/>
      <c r="BW445" s="41"/>
      <c r="BX445" s="41"/>
      <c r="BY445" s="41"/>
      <c r="BZ445" s="41"/>
      <c r="CA445" s="41"/>
      <c r="CB445" s="41"/>
      <c r="CC445" s="41"/>
      <c r="CD445" s="41"/>
      <c r="CE445" s="41"/>
      <c r="CF445" s="41"/>
      <c r="CG445" s="41"/>
      <c r="CH445" s="41"/>
      <c r="CI445" s="41"/>
      <c r="CJ445" s="41"/>
      <c r="CK445" s="41"/>
      <c r="CL445" s="41"/>
      <c r="CM445" s="41"/>
      <c r="CN445" s="41"/>
      <c r="CO445" s="41"/>
      <c r="CP445" s="41"/>
      <c r="CQ445" s="41"/>
      <c r="CR445" s="41"/>
      <c r="CS445" s="41"/>
      <c r="CT445" s="41"/>
      <c r="CU445" s="41"/>
      <c r="CV445" s="41"/>
      <c r="CW445" s="41"/>
      <c r="CX445" s="41"/>
      <c r="CY445" s="41"/>
      <c r="CZ445" s="41"/>
      <c r="DA445" s="41"/>
      <c r="DB445" s="41"/>
      <c r="DC445" s="41"/>
      <c r="DD445" s="41"/>
      <c r="DE445" s="41"/>
      <c r="DF445" s="41"/>
      <c r="DG445" s="41"/>
      <c r="DH445" s="41"/>
      <c r="DI445" s="41"/>
      <c r="DJ445" s="41"/>
      <c r="DK445" s="41"/>
      <c r="DL445" s="41"/>
      <c r="DM445" s="41"/>
      <c r="DN445" s="41"/>
      <c r="DO445" s="41"/>
      <c r="DP445" s="41"/>
      <c r="DQ445" s="41"/>
      <c r="DR445" s="41"/>
      <c r="DS445" s="41"/>
      <c r="DT445" s="41"/>
      <c r="DU445" s="41"/>
      <c r="DV445" s="41"/>
      <c r="DW445" s="41"/>
      <c r="DX445" s="41"/>
      <c r="DY445" s="41"/>
      <c r="DZ445" s="41"/>
      <c r="EA445" s="41"/>
      <c r="EB445" s="41"/>
      <c r="EC445" s="41"/>
      <c r="ED445" s="41"/>
      <c r="EE445" s="41"/>
      <c r="EF445" s="41"/>
      <c r="EG445" s="41"/>
      <c r="EH445" s="41"/>
      <c r="EI445" s="41"/>
      <c r="EJ445" s="41"/>
      <c r="EK445" s="41"/>
      <c r="EL445" s="41"/>
      <c r="EM445" s="41"/>
      <c r="EN445" s="41"/>
      <c r="EO445" s="41"/>
      <c r="EP445" s="41"/>
      <c r="EQ445" s="41"/>
      <c r="ER445" s="41"/>
      <c r="ES445" s="41"/>
      <c r="ET445" s="41"/>
      <c r="EU445" s="41"/>
      <c r="EV445" s="41"/>
      <c r="EW445" s="41"/>
      <c r="EX445" s="41"/>
      <c r="EY445" s="41"/>
      <c r="EZ445" s="41"/>
      <c r="FA445" s="41"/>
      <c r="FB445" s="41"/>
      <c r="FC445" s="41"/>
      <c r="FD445" s="41"/>
      <c r="FE445" s="41"/>
      <c r="FF445" s="41"/>
      <c r="FG445" s="41"/>
      <c r="FH445" s="41"/>
      <c r="FI445" s="41"/>
      <c r="FJ445" s="41"/>
      <c r="FK445" s="41"/>
      <c r="FL445" s="41"/>
      <c r="FM445" s="41"/>
      <c r="FN445" s="41"/>
      <c r="FO445" s="41"/>
      <c r="FP445" s="41"/>
      <c r="FQ445" s="41"/>
      <c r="FR445" s="41"/>
      <c r="FS445" s="41"/>
      <c r="FT445" s="41"/>
      <c r="FU445" s="41"/>
      <c r="FV445" s="41"/>
      <c r="FW445" s="41"/>
      <c r="FX445" s="41"/>
      <c r="FY445" s="41"/>
      <c r="FZ445" s="41"/>
      <c r="GA445" s="41"/>
      <c r="GB445" s="41"/>
      <c r="GC445" s="41"/>
      <c r="GD445" s="41"/>
      <c r="GE445" s="41"/>
      <c r="GF445" s="41"/>
      <c r="GG445" s="41"/>
      <c r="GH445" s="41"/>
      <c r="GI445" s="41"/>
      <c r="GJ445" s="41"/>
      <c r="GK445" s="41"/>
      <c r="GL445" s="41"/>
      <c r="GM445" s="41"/>
      <c r="GN445" s="41"/>
      <c r="GO445" s="41"/>
      <c r="GP445" s="41"/>
      <c r="GQ445" s="41"/>
      <c r="GR445" s="41"/>
      <c r="GS445" s="41"/>
      <c r="GT445" s="41"/>
      <c r="GU445" s="41"/>
      <c r="GV445" s="41"/>
      <c r="GW445" s="41"/>
      <c r="GX445" s="41"/>
      <c r="GY445" s="41"/>
      <c r="GZ445" s="41"/>
      <c r="HA445" s="41"/>
      <c r="HB445" s="41"/>
      <c r="HC445" s="41"/>
      <c r="HD445" s="41"/>
      <c r="HE445" s="41"/>
      <c r="HF445" s="41"/>
      <c r="HG445" s="41"/>
      <c r="HH445" s="41"/>
      <c r="HI445" s="41"/>
      <c r="HJ445" s="41"/>
      <c r="HK445" s="41"/>
      <c r="HL445" s="41"/>
      <c r="HM445" s="41"/>
      <c r="HN445" s="41"/>
      <c r="HO445" s="41"/>
      <c r="HP445" s="41"/>
      <c r="HQ445" s="41"/>
      <c r="HR445" s="41"/>
      <c r="HS445" s="41"/>
      <c r="HT445" s="41"/>
      <c r="HU445" s="41"/>
      <c r="HV445" s="41"/>
      <c r="HW445" s="41"/>
      <c r="HX445" s="41"/>
      <c r="HY445" s="41"/>
      <c r="HZ445" s="41"/>
      <c r="IA445" s="41"/>
      <c r="IB445" s="41"/>
      <c r="IC445" s="41"/>
      <c r="ID445" s="41"/>
      <c r="IE445" s="41"/>
      <c r="IF445" s="41"/>
      <c r="IG445" s="41"/>
      <c r="IH445" s="41"/>
      <c r="II445" s="41"/>
      <c r="IJ445" s="41"/>
      <c r="IK445" s="41"/>
      <c r="IL445" s="41"/>
      <c r="IM445" s="41"/>
      <c r="IN445" s="41"/>
      <c r="IO445" s="41"/>
      <c r="IP445" s="41"/>
      <c r="IQ445" s="41"/>
      <c r="IR445" s="41"/>
      <c r="IS445" s="41"/>
      <c r="IT445" s="41"/>
      <c r="IU445" s="41"/>
      <c r="IV445" s="41"/>
      <c r="IW445" s="41"/>
      <c r="IX445" s="41"/>
      <c r="IY445" s="41"/>
      <c r="IZ445" s="41"/>
      <c r="JA445" s="41"/>
      <c r="JB445" s="41"/>
      <c r="JC445" s="41"/>
      <c r="JD445" s="41"/>
      <c r="JE445" s="41"/>
      <c r="JF445" s="41"/>
      <c r="JG445" s="41"/>
      <c r="JH445" s="41"/>
      <c r="JI445" s="41"/>
      <c r="JJ445" s="41"/>
      <c r="JK445" s="41"/>
      <c r="JL445" s="41"/>
      <c r="JM445" s="41"/>
      <c r="JN445" s="41"/>
      <c r="JO445" s="41"/>
      <c r="JP445" s="41"/>
      <c r="JQ445" s="41"/>
      <c r="JR445" s="41"/>
      <c r="JS445" s="41"/>
      <c r="JT445" s="41"/>
      <c r="JU445" s="41"/>
    </row>
    <row r="446" spans="20:281" x14ac:dyDescent="0.25">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c r="BT446" s="41"/>
      <c r="BU446" s="41"/>
      <c r="BV446" s="41"/>
      <c r="BW446" s="41"/>
      <c r="BX446" s="41"/>
      <c r="BY446" s="41"/>
      <c r="BZ446" s="41"/>
      <c r="CA446" s="41"/>
      <c r="CB446" s="41"/>
      <c r="CC446" s="41"/>
      <c r="CD446" s="41"/>
      <c r="CE446" s="41"/>
      <c r="CF446" s="41"/>
      <c r="CG446" s="41"/>
      <c r="CH446" s="41"/>
      <c r="CI446" s="41"/>
      <c r="CJ446" s="41"/>
      <c r="CK446" s="41"/>
      <c r="CL446" s="41"/>
      <c r="CM446" s="41"/>
      <c r="CN446" s="41"/>
      <c r="CO446" s="41"/>
      <c r="CP446" s="41"/>
      <c r="CQ446" s="41"/>
      <c r="CR446" s="41"/>
      <c r="CS446" s="41"/>
      <c r="CT446" s="41"/>
      <c r="CU446" s="41"/>
      <c r="CV446" s="41"/>
      <c r="CW446" s="41"/>
      <c r="CX446" s="41"/>
      <c r="CY446" s="41"/>
      <c r="CZ446" s="41"/>
      <c r="DA446" s="41"/>
      <c r="DB446" s="41"/>
      <c r="DC446" s="41"/>
      <c r="DD446" s="41"/>
      <c r="DE446" s="41"/>
      <c r="DF446" s="41"/>
      <c r="DG446" s="41"/>
      <c r="DH446" s="41"/>
      <c r="DI446" s="41"/>
      <c r="DJ446" s="41"/>
      <c r="DK446" s="41"/>
      <c r="DL446" s="41"/>
      <c r="DM446" s="41"/>
      <c r="DN446" s="41"/>
      <c r="DO446" s="41"/>
      <c r="DP446" s="41"/>
      <c r="DQ446" s="41"/>
      <c r="DR446" s="41"/>
      <c r="DS446" s="41"/>
      <c r="DT446" s="41"/>
      <c r="DU446" s="41"/>
      <c r="DV446" s="41"/>
      <c r="DW446" s="41"/>
      <c r="DX446" s="41"/>
      <c r="DY446" s="41"/>
      <c r="DZ446" s="41"/>
      <c r="EA446" s="41"/>
      <c r="EB446" s="41"/>
      <c r="EC446" s="41"/>
      <c r="ED446" s="41"/>
      <c r="EE446" s="41"/>
      <c r="EF446" s="41"/>
      <c r="EG446" s="41"/>
      <c r="EH446" s="41"/>
      <c r="EI446" s="41"/>
      <c r="EJ446" s="41"/>
      <c r="EK446" s="41"/>
      <c r="EL446" s="41"/>
      <c r="EM446" s="41"/>
      <c r="EN446" s="41"/>
      <c r="EO446" s="41"/>
      <c r="EP446" s="41"/>
      <c r="EQ446" s="41"/>
      <c r="ER446" s="41"/>
      <c r="ES446" s="41"/>
      <c r="ET446" s="41"/>
      <c r="EU446" s="41"/>
      <c r="EV446" s="41"/>
      <c r="EW446" s="41"/>
      <c r="EX446" s="41"/>
      <c r="EY446" s="41"/>
      <c r="EZ446" s="41"/>
      <c r="FA446" s="41"/>
      <c r="FB446" s="41"/>
      <c r="FC446" s="41"/>
      <c r="FD446" s="41"/>
      <c r="FE446" s="41"/>
      <c r="FF446" s="41"/>
      <c r="FG446" s="41"/>
      <c r="FH446" s="41"/>
      <c r="FI446" s="41"/>
      <c r="FJ446" s="41"/>
      <c r="FK446" s="41"/>
      <c r="FL446" s="41"/>
      <c r="FM446" s="41"/>
      <c r="FN446" s="41"/>
      <c r="FO446" s="41"/>
      <c r="FP446" s="41"/>
      <c r="FQ446" s="41"/>
      <c r="FR446" s="41"/>
      <c r="FS446" s="41"/>
      <c r="FT446" s="41"/>
      <c r="FU446" s="41"/>
      <c r="FV446" s="41"/>
      <c r="FW446" s="41"/>
      <c r="FX446" s="41"/>
      <c r="FY446" s="41"/>
      <c r="FZ446" s="41"/>
      <c r="GA446" s="41"/>
      <c r="GB446" s="41"/>
      <c r="GC446" s="41"/>
      <c r="GD446" s="41"/>
      <c r="GE446" s="41"/>
      <c r="GF446" s="41"/>
      <c r="GG446" s="41"/>
      <c r="GH446" s="41"/>
      <c r="GI446" s="41"/>
      <c r="GJ446" s="41"/>
      <c r="GK446" s="41"/>
      <c r="GL446" s="41"/>
      <c r="GM446" s="41"/>
      <c r="GN446" s="41"/>
      <c r="GO446" s="41"/>
      <c r="GP446" s="41"/>
      <c r="GQ446" s="41"/>
      <c r="GR446" s="41"/>
      <c r="GS446" s="41"/>
      <c r="GT446" s="41"/>
      <c r="GU446" s="41"/>
      <c r="GV446" s="41"/>
      <c r="GW446" s="41"/>
      <c r="GX446" s="41"/>
      <c r="GY446" s="41"/>
      <c r="GZ446" s="41"/>
      <c r="HA446" s="41"/>
      <c r="HB446" s="41"/>
      <c r="HC446" s="41"/>
      <c r="HD446" s="41"/>
      <c r="HE446" s="41"/>
      <c r="HF446" s="41"/>
      <c r="HG446" s="41"/>
      <c r="HH446" s="41"/>
      <c r="HI446" s="41"/>
      <c r="HJ446" s="41"/>
      <c r="HK446" s="41"/>
      <c r="HL446" s="41"/>
      <c r="HM446" s="41"/>
      <c r="HN446" s="41"/>
      <c r="HO446" s="41"/>
      <c r="HP446" s="41"/>
      <c r="HQ446" s="41"/>
      <c r="HR446" s="41"/>
      <c r="HS446" s="41"/>
      <c r="HT446" s="41"/>
      <c r="HU446" s="41"/>
      <c r="HV446" s="41"/>
      <c r="HW446" s="41"/>
      <c r="HX446" s="41"/>
      <c r="HY446" s="41"/>
      <c r="HZ446" s="41"/>
      <c r="IA446" s="41"/>
      <c r="IB446" s="41"/>
      <c r="IC446" s="41"/>
      <c r="ID446" s="41"/>
      <c r="IE446" s="41"/>
      <c r="IF446" s="41"/>
      <c r="IG446" s="41"/>
      <c r="IH446" s="41"/>
      <c r="II446" s="41"/>
      <c r="IJ446" s="41"/>
      <c r="IK446" s="41"/>
      <c r="IL446" s="41"/>
      <c r="IM446" s="41"/>
      <c r="IN446" s="41"/>
      <c r="IO446" s="41"/>
      <c r="IP446" s="41"/>
      <c r="IQ446" s="41"/>
      <c r="IR446" s="41"/>
      <c r="IS446" s="41"/>
      <c r="IT446" s="41"/>
      <c r="IU446" s="41"/>
      <c r="IV446" s="41"/>
      <c r="IW446" s="41"/>
      <c r="IX446" s="41"/>
      <c r="IY446" s="41"/>
      <c r="IZ446" s="41"/>
      <c r="JA446" s="41"/>
      <c r="JB446" s="41"/>
      <c r="JC446" s="41"/>
      <c r="JD446" s="41"/>
      <c r="JE446" s="41"/>
      <c r="JF446" s="41"/>
      <c r="JG446" s="41"/>
      <c r="JH446" s="41"/>
      <c r="JI446" s="41"/>
      <c r="JJ446" s="41"/>
      <c r="JK446" s="41"/>
      <c r="JL446" s="41"/>
      <c r="JM446" s="41"/>
      <c r="JN446" s="41"/>
      <c r="JO446" s="41"/>
      <c r="JP446" s="41"/>
      <c r="JQ446" s="41"/>
      <c r="JR446" s="41"/>
      <c r="JS446" s="41"/>
      <c r="JT446" s="41"/>
      <c r="JU446" s="41"/>
    </row>
    <row r="447" spans="20:281" x14ac:dyDescent="0.25">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c r="BI447" s="41"/>
      <c r="BJ447" s="41"/>
      <c r="BK447" s="41"/>
      <c r="BL447" s="41"/>
      <c r="BM447" s="41"/>
      <c r="BN447" s="41"/>
      <c r="BO447" s="41"/>
      <c r="BP447" s="41"/>
      <c r="BQ447" s="41"/>
      <c r="BR447" s="41"/>
      <c r="BS447" s="41"/>
      <c r="BT447" s="41"/>
      <c r="BU447" s="41"/>
      <c r="BV447" s="41"/>
      <c r="BW447" s="41"/>
      <c r="BX447" s="41"/>
      <c r="BY447" s="41"/>
      <c r="BZ447" s="41"/>
      <c r="CA447" s="41"/>
      <c r="CB447" s="41"/>
      <c r="CC447" s="41"/>
      <c r="CD447" s="41"/>
      <c r="CE447" s="41"/>
      <c r="CF447" s="41"/>
      <c r="CG447" s="41"/>
      <c r="CH447" s="41"/>
      <c r="CI447" s="41"/>
      <c r="CJ447" s="41"/>
      <c r="CK447" s="41"/>
      <c r="CL447" s="41"/>
      <c r="CM447" s="41"/>
      <c r="CN447" s="41"/>
      <c r="CO447" s="41"/>
      <c r="CP447" s="41"/>
      <c r="CQ447" s="41"/>
      <c r="CR447" s="41"/>
      <c r="CS447" s="41"/>
      <c r="CT447" s="41"/>
      <c r="CU447" s="41"/>
      <c r="CV447" s="41"/>
      <c r="CW447" s="41"/>
      <c r="CX447" s="41"/>
      <c r="CY447" s="41"/>
      <c r="CZ447" s="41"/>
      <c r="DA447" s="41"/>
      <c r="DB447" s="41"/>
      <c r="DC447" s="41"/>
      <c r="DD447" s="41"/>
      <c r="DE447" s="41"/>
      <c r="DF447" s="41"/>
      <c r="DG447" s="41"/>
      <c r="DH447" s="41"/>
      <c r="DI447" s="41"/>
      <c r="DJ447" s="41"/>
      <c r="DK447" s="41"/>
      <c r="DL447" s="41"/>
      <c r="DM447" s="41"/>
      <c r="DN447" s="41"/>
      <c r="DO447" s="41"/>
      <c r="DP447" s="41"/>
      <c r="DQ447" s="41"/>
      <c r="DR447" s="41"/>
      <c r="DS447" s="41"/>
      <c r="DT447" s="41"/>
      <c r="DU447" s="41"/>
      <c r="DV447" s="41"/>
      <c r="DW447" s="41"/>
      <c r="DX447" s="41"/>
      <c r="DY447" s="41"/>
      <c r="DZ447" s="41"/>
      <c r="EA447" s="41"/>
      <c r="EB447" s="41"/>
      <c r="EC447" s="41"/>
      <c r="ED447" s="41"/>
      <c r="EE447" s="41"/>
      <c r="EF447" s="41"/>
      <c r="EG447" s="41"/>
      <c r="EH447" s="41"/>
      <c r="EI447" s="41"/>
      <c r="EJ447" s="41"/>
      <c r="EK447" s="41"/>
      <c r="EL447" s="41"/>
      <c r="EM447" s="41"/>
      <c r="EN447" s="41"/>
      <c r="EO447" s="41"/>
      <c r="EP447" s="41"/>
      <c r="EQ447" s="41"/>
      <c r="ER447" s="41"/>
      <c r="ES447" s="41"/>
      <c r="ET447" s="41"/>
      <c r="EU447" s="41"/>
      <c r="EV447" s="41"/>
      <c r="EW447" s="41"/>
      <c r="EX447" s="41"/>
      <c r="EY447" s="41"/>
      <c r="EZ447" s="41"/>
      <c r="FA447" s="41"/>
      <c r="FB447" s="41"/>
      <c r="FC447" s="41"/>
      <c r="FD447" s="41"/>
      <c r="FE447" s="41"/>
      <c r="FF447" s="41"/>
      <c r="FG447" s="41"/>
      <c r="FH447" s="41"/>
      <c r="FI447" s="41"/>
      <c r="FJ447" s="41"/>
      <c r="FK447" s="41"/>
      <c r="FL447" s="41"/>
      <c r="FM447" s="41"/>
      <c r="FN447" s="41"/>
      <c r="FO447" s="41"/>
      <c r="FP447" s="41"/>
      <c r="FQ447" s="41"/>
      <c r="FR447" s="41"/>
      <c r="FS447" s="41"/>
      <c r="FT447" s="41"/>
      <c r="FU447" s="41"/>
      <c r="FV447" s="41"/>
      <c r="FW447" s="41"/>
      <c r="FX447" s="41"/>
      <c r="FY447" s="41"/>
      <c r="FZ447" s="41"/>
      <c r="GA447" s="41"/>
      <c r="GB447" s="41"/>
      <c r="GC447" s="41"/>
      <c r="GD447" s="41"/>
      <c r="GE447" s="41"/>
      <c r="GF447" s="41"/>
      <c r="GG447" s="41"/>
      <c r="GH447" s="41"/>
      <c r="GI447" s="41"/>
      <c r="GJ447" s="41"/>
      <c r="GK447" s="41"/>
      <c r="GL447" s="41"/>
      <c r="GM447" s="41"/>
      <c r="GN447" s="41"/>
      <c r="GO447" s="41"/>
      <c r="GP447" s="41"/>
      <c r="GQ447" s="41"/>
      <c r="GR447" s="41"/>
      <c r="GS447" s="41"/>
      <c r="GT447" s="41"/>
      <c r="GU447" s="41"/>
      <c r="GV447" s="41"/>
      <c r="GW447" s="41"/>
      <c r="GX447" s="41"/>
      <c r="GY447" s="41"/>
      <c r="GZ447" s="41"/>
      <c r="HA447" s="41"/>
      <c r="HB447" s="41"/>
      <c r="HC447" s="41"/>
      <c r="HD447" s="41"/>
      <c r="HE447" s="41"/>
      <c r="HF447" s="41"/>
      <c r="HG447" s="41"/>
      <c r="HH447" s="41"/>
      <c r="HI447" s="41"/>
      <c r="HJ447" s="41"/>
      <c r="HK447" s="41"/>
      <c r="HL447" s="41"/>
      <c r="HM447" s="41"/>
      <c r="HN447" s="41"/>
      <c r="HO447" s="41"/>
      <c r="HP447" s="41"/>
      <c r="HQ447" s="41"/>
      <c r="HR447" s="41"/>
      <c r="HS447" s="41"/>
      <c r="HT447" s="41"/>
      <c r="HU447" s="41"/>
      <c r="HV447" s="41"/>
      <c r="HW447" s="41"/>
      <c r="HX447" s="41"/>
      <c r="HY447" s="41"/>
      <c r="HZ447" s="41"/>
      <c r="IA447" s="41"/>
      <c r="IB447" s="41"/>
      <c r="IC447" s="41"/>
      <c r="ID447" s="41"/>
      <c r="IE447" s="41"/>
      <c r="IF447" s="41"/>
      <c r="IG447" s="41"/>
      <c r="IH447" s="41"/>
      <c r="II447" s="41"/>
      <c r="IJ447" s="41"/>
      <c r="IK447" s="41"/>
      <c r="IL447" s="41"/>
      <c r="IM447" s="41"/>
      <c r="IN447" s="41"/>
      <c r="IO447" s="41"/>
      <c r="IP447" s="41"/>
      <c r="IQ447" s="41"/>
      <c r="IR447" s="41"/>
      <c r="IS447" s="41"/>
      <c r="IT447" s="41"/>
      <c r="IU447" s="41"/>
      <c r="IV447" s="41"/>
      <c r="IW447" s="41"/>
      <c r="IX447" s="41"/>
      <c r="IY447" s="41"/>
      <c r="IZ447" s="41"/>
      <c r="JA447" s="41"/>
      <c r="JB447" s="41"/>
      <c r="JC447" s="41"/>
      <c r="JD447" s="41"/>
      <c r="JE447" s="41"/>
      <c r="JF447" s="41"/>
      <c r="JG447" s="41"/>
      <c r="JH447" s="41"/>
      <c r="JI447" s="41"/>
      <c r="JJ447" s="41"/>
      <c r="JK447" s="41"/>
      <c r="JL447" s="41"/>
      <c r="JM447" s="41"/>
      <c r="JN447" s="41"/>
      <c r="JO447" s="41"/>
      <c r="JP447" s="41"/>
      <c r="JQ447" s="41"/>
      <c r="JR447" s="41"/>
      <c r="JS447" s="41"/>
      <c r="JT447" s="41"/>
      <c r="JU447" s="41"/>
    </row>
    <row r="448" spans="20:281" x14ac:dyDescent="0.25">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c r="AU448" s="41"/>
      <c r="AV448" s="41"/>
      <c r="AW448" s="41"/>
      <c r="AX448" s="41"/>
      <c r="AY448" s="41"/>
      <c r="AZ448" s="41"/>
      <c r="BA448" s="41"/>
      <c r="BB448" s="41"/>
      <c r="BC448" s="41"/>
      <c r="BD448" s="41"/>
      <c r="BE448" s="41"/>
      <c r="BF448" s="41"/>
      <c r="BG448" s="41"/>
      <c r="BH448" s="41"/>
      <c r="BI448" s="41"/>
      <c r="BJ448" s="41"/>
      <c r="BK448" s="41"/>
      <c r="BL448" s="41"/>
      <c r="BM448" s="41"/>
      <c r="BN448" s="41"/>
      <c r="BO448" s="41"/>
      <c r="BP448" s="41"/>
      <c r="BQ448" s="41"/>
      <c r="BR448" s="41"/>
      <c r="BS448" s="41"/>
      <c r="BT448" s="41"/>
      <c r="BU448" s="41"/>
      <c r="BV448" s="41"/>
      <c r="BW448" s="41"/>
      <c r="BX448" s="41"/>
      <c r="BY448" s="41"/>
      <c r="BZ448" s="41"/>
      <c r="CA448" s="41"/>
      <c r="CB448" s="41"/>
      <c r="CC448" s="41"/>
      <c r="CD448" s="41"/>
      <c r="CE448" s="41"/>
      <c r="CF448" s="41"/>
      <c r="CG448" s="41"/>
      <c r="CH448" s="41"/>
      <c r="CI448" s="41"/>
      <c r="CJ448" s="41"/>
      <c r="CK448" s="41"/>
      <c r="CL448" s="41"/>
      <c r="CM448" s="41"/>
      <c r="CN448" s="41"/>
      <c r="CO448" s="41"/>
      <c r="CP448" s="41"/>
      <c r="CQ448" s="41"/>
      <c r="CR448" s="41"/>
      <c r="CS448" s="41"/>
      <c r="CT448" s="41"/>
      <c r="CU448" s="41"/>
      <c r="CV448" s="41"/>
      <c r="CW448" s="41"/>
      <c r="CX448" s="41"/>
      <c r="CY448" s="41"/>
      <c r="CZ448" s="41"/>
      <c r="DA448" s="41"/>
      <c r="DB448" s="41"/>
      <c r="DC448" s="41"/>
      <c r="DD448" s="41"/>
      <c r="DE448" s="41"/>
      <c r="DF448" s="41"/>
      <c r="DG448" s="41"/>
      <c r="DH448" s="41"/>
      <c r="DI448" s="41"/>
      <c r="DJ448" s="41"/>
      <c r="DK448" s="41"/>
      <c r="DL448" s="41"/>
      <c r="DM448" s="41"/>
      <c r="DN448" s="41"/>
      <c r="DO448" s="41"/>
      <c r="DP448" s="41"/>
      <c r="DQ448" s="41"/>
      <c r="DR448" s="41"/>
      <c r="DS448" s="41"/>
      <c r="DT448" s="41"/>
      <c r="DU448" s="41"/>
      <c r="DV448" s="41"/>
      <c r="DW448" s="41"/>
      <c r="DX448" s="41"/>
      <c r="DY448" s="41"/>
      <c r="DZ448" s="41"/>
      <c r="EA448" s="41"/>
      <c r="EB448" s="41"/>
      <c r="EC448" s="41"/>
      <c r="ED448" s="41"/>
      <c r="EE448" s="41"/>
      <c r="EF448" s="41"/>
      <c r="EG448" s="41"/>
      <c r="EH448" s="41"/>
      <c r="EI448" s="41"/>
      <c r="EJ448" s="41"/>
      <c r="EK448" s="41"/>
      <c r="EL448" s="41"/>
      <c r="EM448" s="41"/>
      <c r="EN448" s="41"/>
      <c r="EO448" s="41"/>
      <c r="EP448" s="41"/>
      <c r="EQ448" s="41"/>
      <c r="ER448" s="41"/>
      <c r="ES448" s="41"/>
      <c r="ET448" s="41"/>
      <c r="EU448" s="41"/>
      <c r="EV448" s="41"/>
      <c r="EW448" s="41"/>
      <c r="EX448" s="41"/>
      <c r="EY448" s="41"/>
      <c r="EZ448" s="41"/>
      <c r="FA448" s="41"/>
      <c r="FB448" s="41"/>
      <c r="FC448" s="41"/>
      <c r="FD448" s="41"/>
      <c r="FE448" s="41"/>
      <c r="FF448" s="41"/>
      <c r="FG448" s="41"/>
      <c r="FH448" s="41"/>
      <c r="FI448" s="41"/>
      <c r="FJ448" s="41"/>
      <c r="FK448" s="41"/>
      <c r="FL448" s="41"/>
      <c r="FM448" s="41"/>
      <c r="FN448" s="41"/>
      <c r="FO448" s="41"/>
      <c r="FP448" s="41"/>
      <c r="FQ448" s="41"/>
      <c r="FR448" s="41"/>
      <c r="FS448" s="41"/>
      <c r="FT448" s="41"/>
      <c r="FU448" s="41"/>
      <c r="FV448" s="41"/>
      <c r="FW448" s="41"/>
      <c r="FX448" s="41"/>
      <c r="FY448" s="41"/>
      <c r="FZ448" s="41"/>
      <c r="GA448" s="41"/>
      <c r="GB448" s="41"/>
      <c r="GC448" s="41"/>
      <c r="GD448" s="41"/>
      <c r="GE448" s="41"/>
      <c r="GF448" s="41"/>
      <c r="GG448" s="41"/>
      <c r="GH448" s="41"/>
      <c r="GI448" s="41"/>
      <c r="GJ448" s="41"/>
      <c r="GK448" s="41"/>
      <c r="GL448" s="41"/>
      <c r="GM448" s="41"/>
      <c r="GN448" s="41"/>
      <c r="GO448" s="41"/>
      <c r="GP448" s="41"/>
      <c r="GQ448" s="41"/>
      <c r="GR448" s="41"/>
      <c r="GS448" s="41"/>
      <c r="GT448" s="41"/>
      <c r="GU448" s="41"/>
      <c r="GV448" s="41"/>
      <c r="GW448" s="41"/>
      <c r="GX448" s="41"/>
      <c r="GY448" s="41"/>
      <c r="GZ448" s="41"/>
      <c r="HA448" s="41"/>
      <c r="HB448" s="41"/>
      <c r="HC448" s="41"/>
      <c r="HD448" s="41"/>
      <c r="HE448" s="41"/>
      <c r="HF448" s="41"/>
      <c r="HG448" s="41"/>
      <c r="HH448" s="41"/>
      <c r="HI448" s="41"/>
      <c r="HJ448" s="41"/>
      <c r="HK448" s="41"/>
      <c r="HL448" s="41"/>
      <c r="HM448" s="41"/>
      <c r="HN448" s="41"/>
      <c r="HO448" s="41"/>
      <c r="HP448" s="41"/>
      <c r="HQ448" s="41"/>
      <c r="HR448" s="41"/>
      <c r="HS448" s="41"/>
      <c r="HT448" s="41"/>
      <c r="HU448" s="41"/>
      <c r="HV448" s="41"/>
      <c r="HW448" s="41"/>
      <c r="HX448" s="41"/>
      <c r="HY448" s="41"/>
      <c r="HZ448" s="41"/>
      <c r="IA448" s="41"/>
      <c r="IB448" s="41"/>
      <c r="IC448" s="41"/>
      <c r="ID448" s="41"/>
      <c r="IE448" s="41"/>
      <c r="IF448" s="41"/>
      <c r="IG448" s="41"/>
      <c r="IH448" s="41"/>
      <c r="II448" s="41"/>
      <c r="IJ448" s="41"/>
      <c r="IK448" s="41"/>
      <c r="IL448" s="41"/>
      <c r="IM448" s="41"/>
      <c r="IN448" s="41"/>
      <c r="IO448" s="41"/>
      <c r="IP448" s="41"/>
      <c r="IQ448" s="41"/>
      <c r="IR448" s="41"/>
      <c r="IS448" s="41"/>
      <c r="IT448" s="41"/>
      <c r="IU448" s="41"/>
      <c r="IV448" s="41"/>
      <c r="IW448" s="41"/>
      <c r="IX448" s="41"/>
      <c r="IY448" s="41"/>
      <c r="IZ448" s="41"/>
      <c r="JA448" s="41"/>
      <c r="JB448" s="41"/>
      <c r="JC448" s="41"/>
      <c r="JD448" s="41"/>
      <c r="JE448" s="41"/>
      <c r="JF448" s="41"/>
      <c r="JG448" s="41"/>
      <c r="JH448" s="41"/>
      <c r="JI448" s="41"/>
      <c r="JJ448" s="41"/>
      <c r="JK448" s="41"/>
      <c r="JL448" s="41"/>
      <c r="JM448" s="41"/>
      <c r="JN448" s="41"/>
      <c r="JO448" s="41"/>
      <c r="JP448" s="41"/>
      <c r="JQ448" s="41"/>
      <c r="JR448" s="41"/>
      <c r="JS448" s="41"/>
      <c r="JT448" s="41"/>
      <c r="JU448" s="41"/>
    </row>
    <row r="449" spans="20:281" x14ac:dyDescent="0.25">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c r="BI449" s="41"/>
      <c r="BJ449" s="41"/>
      <c r="BK449" s="41"/>
      <c r="BL449" s="41"/>
      <c r="BM449" s="41"/>
      <c r="BN449" s="41"/>
      <c r="BO449" s="41"/>
      <c r="BP449" s="41"/>
      <c r="BQ449" s="41"/>
      <c r="BR449" s="41"/>
      <c r="BS449" s="41"/>
      <c r="BT449" s="41"/>
      <c r="BU449" s="41"/>
      <c r="BV449" s="41"/>
      <c r="BW449" s="41"/>
      <c r="BX449" s="41"/>
      <c r="BY449" s="41"/>
      <c r="BZ449" s="41"/>
      <c r="CA449" s="41"/>
      <c r="CB449" s="41"/>
      <c r="CC449" s="41"/>
      <c r="CD449" s="41"/>
      <c r="CE449" s="41"/>
      <c r="CF449" s="41"/>
      <c r="CG449" s="41"/>
      <c r="CH449" s="41"/>
      <c r="CI449" s="41"/>
      <c r="CJ449" s="41"/>
      <c r="CK449" s="41"/>
      <c r="CL449" s="41"/>
      <c r="CM449" s="41"/>
      <c r="CN449" s="41"/>
      <c r="CO449" s="41"/>
      <c r="CP449" s="41"/>
      <c r="CQ449" s="41"/>
      <c r="CR449" s="41"/>
      <c r="CS449" s="41"/>
      <c r="CT449" s="41"/>
      <c r="CU449" s="41"/>
      <c r="CV449" s="41"/>
      <c r="CW449" s="41"/>
      <c r="CX449" s="41"/>
      <c r="CY449" s="41"/>
      <c r="CZ449" s="41"/>
      <c r="DA449" s="41"/>
      <c r="DB449" s="41"/>
      <c r="DC449" s="41"/>
      <c r="DD449" s="41"/>
      <c r="DE449" s="41"/>
      <c r="DF449" s="41"/>
      <c r="DG449" s="41"/>
      <c r="DH449" s="41"/>
      <c r="DI449" s="41"/>
      <c r="DJ449" s="41"/>
      <c r="DK449" s="41"/>
      <c r="DL449" s="41"/>
      <c r="DM449" s="41"/>
      <c r="DN449" s="41"/>
      <c r="DO449" s="41"/>
      <c r="DP449" s="41"/>
      <c r="DQ449" s="41"/>
      <c r="DR449" s="41"/>
      <c r="DS449" s="41"/>
      <c r="DT449" s="41"/>
      <c r="DU449" s="41"/>
      <c r="DV449" s="41"/>
      <c r="DW449" s="41"/>
      <c r="DX449" s="41"/>
      <c r="DY449" s="41"/>
      <c r="DZ449" s="41"/>
      <c r="EA449" s="41"/>
      <c r="EB449" s="41"/>
      <c r="EC449" s="41"/>
      <c r="ED449" s="41"/>
      <c r="EE449" s="41"/>
      <c r="EF449" s="41"/>
      <c r="EG449" s="41"/>
      <c r="EH449" s="41"/>
      <c r="EI449" s="41"/>
      <c r="EJ449" s="41"/>
      <c r="EK449" s="41"/>
      <c r="EL449" s="41"/>
      <c r="EM449" s="41"/>
      <c r="EN449" s="41"/>
      <c r="EO449" s="41"/>
      <c r="EP449" s="41"/>
      <c r="EQ449" s="41"/>
      <c r="ER449" s="41"/>
      <c r="ES449" s="41"/>
      <c r="ET449" s="41"/>
      <c r="EU449" s="41"/>
      <c r="EV449" s="41"/>
      <c r="EW449" s="41"/>
      <c r="EX449" s="41"/>
      <c r="EY449" s="41"/>
      <c r="EZ449" s="41"/>
      <c r="FA449" s="41"/>
      <c r="FB449" s="41"/>
      <c r="FC449" s="41"/>
      <c r="FD449" s="41"/>
      <c r="FE449" s="41"/>
      <c r="FF449" s="41"/>
      <c r="FG449" s="41"/>
      <c r="FH449" s="41"/>
      <c r="FI449" s="41"/>
      <c r="FJ449" s="41"/>
      <c r="FK449" s="41"/>
      <c r="FL449" s="41"/>
      <c r="FM449" s="41"/>
      <c r="FN449" s="41"/>
      <c r="FO449" s="41"/>
      <c r="FP449" s="41"/>
      <c r="FQ449" s="41"/>
      <c r="FR449" s="41"/>
      <c r="FS449" s="41"/>
      <c r="FT449" s="41"/>
      <c r="FU449" s="41"/>
      <c r="FV449" s="41"/>
      <c r="FW449" s="41"/>
      <c r="FX449" s="41"/>
      <c r="FY449" s="41"/>
      <c r="FZ449" s="41"/>
      <c r="GA449" s="41"/>
      <c r="GB449" s="41"/>
      <c r="GC449" s="41"/>
      <c r="GD449" s="41"/>
      <c r="GE449" s="41"/>
      <c r="GF449" s="41"/>
      <c r="GG449" s="41"/>
      <c r="GH449" s="41"/>
      <c r="GI449" s="41"/>
      <c r="GJ449" s="41"/>
      <c r="GK449" s="41"/>
      <c r="GL449" s="41"/>
      <c r="GM449" s="41"/>
      <c r="GN449" s="41"/>
      <c r="GO449" s="41"/>
      <c r="GP449" s="41"/>
      <c r="GQ449" s="41"/>
      <c r="GR449" s="41"/>
      <c r="GS449" s="41"/>
      <c r="GT449" s="41"/>
      <c r="GU449" s="41"/>
      <c r="GV449" s="41"/>
      <c r="GW449" s="41"/>
      <c r="GX449" s="41"/>
      <c r="GY449" s="41"/>
      <c r="GZ449" s="41"/>
      <c r="HA449" s="41"/>
      <c r="HB449" s="41"/>
      <c r="HC449" s="41"/>
      <c r="HD449" s="41"/>
      <c r="HE449" s="41"/>
      <c r="HF449" s="41"/>
      <c r="HG449" s="41"/>
      <c r="HH449" s="41"/>
      <c r="HI449" s="41"/>
      <c r="HJ449" s="41"/>
      <c r="HK449" s="41"/>
      <c r="HL449" s="41"/>
      <c r="HM449" s="41"/>
      <c r="HN449" s="41"/>
      <c r="HO449" s="41"/>
      <c r="HP449" s="41"/>
      <c r="HQ449" s="41"/>
      <c r="HR449" s="41"/>
      <c r="HS449" s="41"/>
      <c r="HT449" s="41"/>
      <c r="HU449" s="41"/>
      <c r="HV449" s="41"/>
      <c r="HW449" s="41"/>
      <c r="HX449" s="41"/>
      <c r="HY449" s="41"/>
      <c r="HZ449" s="41"/>
      <c r="IA449" s="41"/>
      <c r="IB449" s="41"/>
      <c r="IC449" s="41"/>
      <c r="ID449" s="41"/>
      <c r="IE449" s="41"/>
      <c r="IF449" s="41"/>
      <c r="IG449" s="41"/>
      <c r="IH449" s="41"/>
      <c r="II449" s="41"/>
      <c r="IJ449" s="41"/>
      <c r="IK449" s="41"/>
      <c r="IL449" s="41"/>
      <c r="IM449" s="41"/>
      <c r="IN449" s="41"/>
      <c r="IO449" s="41"/>
      <c r="IP449" s="41"/>
      <c r="IQ449" s="41"/>
      <c r="IR449" s="41"/>
      <c r="IS449" s="41"/>
      <c r="IT449" s="41"/>
      <c r="IU449" s="41"/>
      <c r="IV449" s="41"/>
      <c r="IW449" s="41"/>
      <c r="IX449" s="41"/>
      <c r="IY449" s="41"/>
      <c r="IZ449" s="41"/>
      <c r="JA449" s="41"/>
      <c r="JB449" s="41"/>
      <c r="JC449" s="41"/>
      <c r="JD449" s="41"/>
      <c r="JE449" s="41"/>
      <c r="JF449" s="41"/>
      <c r="JG449" s="41"/>
      <c r="JH449" s="41"/>
      <c r="JI449" s="41"/>
      <c r="JJ449" s="41"/>
      <c r="JK449" s="41"/>
      <c r="JL449" s="41"/>
      <c r="JM449" s="41"/>
      <c r="JN449" s="41"/>
      <c r="JO449" s="41"/>
      <c r="JP449" s="41"/>
      <c r="JQ449" s="41"/>
      <c r="JR449" s="41"/>
      <c r="JS449" s="41"/>
      <c r="JT449" s="41"/>
      <c r="JU449" s="41"/>
    </row>
    <row r="450" spans="20:281" x14ac:dyDescent="0.25">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c r="BI450" s="41"/>
      <c r="BJ450" s="41"/>
      <c r="BK450" s="41"/>
      <c r="BL450" s="41"/>
      <c r="BM450" s="41"/>
      <c r="BN450" s="41"/>
      <c r="BO450" s="41"/>
      <c r="BP450" s="41"/>
      <c r="BQ450" s="41"/>
      <c r="BR450" s="41"/>
      <c r="BS450" s="41"/>
      <c r="BT450" s="41"/>
      <c r="BU450" s="41"/>
      <c r="BV450" s="41"/>
      <c r="BW450" s="41"/>
      <c r="BX450" s="41"/>
      <c r="BY450" s="41"/>
      <c r="BZ450" s="41"/>
      <c r="CA450" s="41"/>
      <c r="CB450" s="41"/>
      <c r="CC450" s="41"/>
      <c r="CD450" s="41"/>
      <c r="CE450" s="41"/>
      <c r="CF450" s="41"/>
      <c r="CG450" s="41"/>
      <c r="CH450" s="41"/>
      <c r="CI450" s="41"/>
      <c r="CJ450" s="41"/>
      <c r="CK450" s="41"/>
      <c r="CL450" s="41"/>
      <c r="CM450" s="41"/>
      <c r="CN450" s="41"/>
      <c r="CO450" s="41"/>
      <c r="CP450" s="41"/>
      <c r="CQ450" s="41"/>
      <c r="CR450" s="41"/>
      <c r="CS450" s="41"/>
      <c r="CT450" s="41"/>
      <c r="CU450" s="41"/>
      <c r="CV450" s="41"/>
      <c r="CW450" s="41"/>
      <c r="CX450" s="41"/>
      <c r="CY450" s="41"/>
      <c r="CZ450" s="41"/>
      <c r="DA450" s="41"/>
      <c r="DB450" s="41"/>
      <c r="DC450" s="41"/>
      <c r="DD450" s="41"/>
      <c r="DE450" s="41"/>
      <c r="DF450" s="41"/>
      <c r="DG450" s="41"/>
      <c r="DH450" s="41"/>
      <c r="DI450" s="41"/>
      <c r="DJ450" s="41"/>
      <c r="DK450" s="41"/>
      <c r="DL450" s="41"/>
      <c r="DM450" s="41"/>
      <c r="DN450" s="41"/>
      <c r="DO450" s="41"/>
      <c r="DP450" s="41"/>
      <c r="DQ450" s="41"/>
      <c r="DR450" s="41"/>
      <c r="DS450" s="41"/>
      <c r="DT450" s="41"/>
      <c r="DU450" s="41"/>
      <c r="DV450" s="41"/>
      <c r="DW450" s="41"/>
      <c r="DX450" s="41"/>
      <c r="DY450" s="41"/>
      <c r="DZ450" s="41"/>
      <c r="EA450" s="41"/>
      <c r="EB450" s="41"/>
      <c r="EC450" s="41"/>
      <c r="ED450" s="41"/>
      <c r="EE450" s="41"/>
      <c r="EF450" s="41"/>
      <c r="EG450" s="41"/>
      <c r="EH450" s="41"/>
      <c r="EI450" s="41"/>
      <c r="EJ450" s="41"/>
      <c r="EK450" s="41"/>
      <c r="EL450" s="41"/>
      <c r="EM450" s="41"/>
      <c r="EN450" s="41"/>
      <c r="EO450" s="41"/>
      <c r="EP450" s="41"/>
      <c r="EQ450" s="41"/>
      <c r="ER450" s="41"/>
      <c r="ES450" s="41"/>
      <c r="ET450" s="41"/>
      <c r="EU450" s="41"/>
      <c r="EV450" s="41"/>
      <c r="EW450" s="41"/>
      <c r="EX450" s="41"/>
      <c r="EY450" s="41"/>
      <c r="EZ450" s="41"/>
      <c r="FA450" s="41"/>
      <c r="FB450" s="41"/>
      <c r="FC450" s="41"/>
      <c r="FD450" s="41"/>
      <c r="FE450" s="41"/>
      <c r="FF450" s="41"/>
      <c r="FG450" s="41"/>
      <c r="FH450" s="41"/>
      <c r="FI450" s="41"/>
      <c r="FJ450" s="41"/>
      <c r="FK450" s="41"/>
      <c r="FL450" s="41"/>
      <c r="FM450" s="41"/>
      <c r="FN450" s="41"/>
      <c r="FO450" s="41"/>
      <c r="FP450" s="41"/>
      <c r="FQ450" s="41"/>
      <c r="FR450" s="41"/>
      <c r="FS450" s="41"/>
      <c r="FT450" s="41"/>
      <c r="FU450" s="41"/>
      <c r="FV450" s="41"/>
      <c r="FW450" s="41"/>
      <c r="FX450" s="41"/>
      <c r="FY450" s="41"/>
      <c r="FZ450" s="41"/>
      <c r="GA450" s="41"/>
      <c r="GB450" s="41"/>
      <c r="GC450" s="41"/>
      <c r="GD450" s="41"/>
      <c r="GE450" s="41"/>
      <c r="GF450" s="41"/>
      <c r="GG450" s="41"/>
      <c r="GH450" s="41"/>
      <c r="GI450" s="41"/>
      <c r="GJ450" s="41"/>
      <c r="GK450" s="41"/>
      <c r="GL450" s="41"/>
      <c r="GM450" s="41"/>
      <c r="GN450" s="41"/>
      <c r="GO450" s="41"/>
      <c r="GP450" s="41"/>
      <c r="GQ450" s="41"/>
      <c r="GR450" s="41"/>
      <c r="GS450" s="41"/>
      <c r="GT450" s="41"/>
      <c r="GU450" s="41"/>
      <c r="GV450" s="41"/>
      <c r="GW450" s="41"/>
      <c r="GX450" s="41"/>
      <c r="GY450" s="41"/>
      <c r="GZ450" s="41"/>
      <c r="HA450" s="41"/>
      <c r="HB450" s="41"/>
      <c r="HC450" s="41"/>
      <c r="HD450" s="41"/>
      <c r="HE450" s="41"/>
      <c r="HF450" s="41"/>
      <c r="HG450" s="41"/>
      <c r="HH450" s="41"/>
      <c r="HI450" s="41"/>
      <c r="HJ450" s="41"/>
      <c r="HK450" s="41"/>
      <c r="HL450" s="41"/>
      <c r="HM450" s="41"/>
      <c r="HN450" s="41"/>
      <c r="HO450" s="41"/>
      <c r="HP450" s="41"/>
      <c r="HQ450" s="41"/>
      <c r="HR450" s="41"/>
      <c r="HS450" s="41"/>
      <c r="HT450" s="41"/>
      <c r="HU450" s="41"/>
      <c r="HV450" s="41"/>
      <c r="HW450" s="41"/>
      <c r="HX450" s="41"/>
      <c r="HY450" s="41"/>
      <c r="HZ450" s="41"/>
      <c r="IA450" s="41"/>
      <c r="IB450" s="41"/>
      <c r="IC450" s="41"/>
      <c r="ID450" s="41"/>
      <c r="IE450" s="41"/>
      <c r="IF450" s="41"/>
      <c r="IG450" s="41"/>
      <c r="IH450" s="41"/>
      <c r="II450" s="41"/>
      <c r="IJ450" s="41"/>
      <c r="IK450" s="41"/>
      <c r="IL450" s="41"/>
      <c r="IM450" s="41"/>
      <c r="IN450" s="41"/>
      <c r="IO450" s="41"/>
      <c r="IP450" s="41"/>
      <c r="IQ450" s="41"/>
      <c r="IR450" s="41"/>
      <c r="IS450" s="41"/>
      <c r="IT450" s="41"/>
      <c r="IU450" s="41"/>
      <c r="IV450" s="41"/>
      <c r="IW450" s="41"/>
      <c r="IX450" s="41"/>
      <c r="IY450" s="41"/>
      <c r="IZ450" s="41"/>
      <c r="JA450" s="41"/>
      <c r="JB450" s="41"/>
      <c r="JC450" s="41"/>
      <c r="JD450" s="41"/>
      <c r="JE450" s="41"/>
      <c r="JF450" s="41"/>
      <c r="JG450" s="41"/>
      <c r="JH450" s="41"/>
      <c r="JI450" s="41"/>
      <c r="JJ450" s="41"/>
      <c r="JK450" s="41"/>
      <c r="JL450" s="41"/>
      <c r="JM450" s="41"/>
      <c r="JN450" s="41"/>
      <c r="JO450" s="41"/>
      <c r="JP450" s="41"/>
      <c r="JQ450" s="41"/>
      <c r="JR450" s="41"/>
      <c r="JS450" s="41"/>
      <c r="JT450" s="41"/>
      <c r="JU450" s="41"/>
    </row>
    <row r="451" spans="20:281" x14ac:dyDescent="0.25">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c r="BI451" s="41"/>
      <c r="BJ451" s="41"/>
      <c r="BK451" s="41"/>
      <c r="BL451" s="41"/>
      <c r="BM451" s="41"/>
      <c r="BN451" s="41"/>
      <c r="BO451" s="41"/>
      <c r="BP451" s="41"/>
      <c r="BQ451" s="41"/>
      <c r="BR451" s="41"/>
      <c r="BS451" s="41"/>
      <c r="BT451" s="41"/>
      <c r="BU451" s="41"/>
      <c r="BV451" s="41"/>
      <c r="BW451" s="41"/>
      <c r="BX451" s="41"/>
      <c r="BY451" s="41"/>
      <c r="BZ451" s="41"/>
      <c r="CA451" s="41"/>
      <c r="CB451" s="41"/>
      <c r="CC451" s="41"/>
      <c r="CD451" s="41"/>
      <c r="CE451" s="41"/>
      <c r="CF451" s="41"/>
      <c r="CG451" s="41"/>
      <c r="CH451" s="41"/>
      <c r="CI451" s="41"/>
      <c r="CJ451" s="41"/>
      <c r="CK451" s="41"/>
      <c r="CL451" s="41"/>
      <c r="CM451" s="41"/>
      <c r="CN451" s="41"/>
      <c r="CO451" s="41"/>
      <c r="CP451" s="41"/>
      <c r="CQ451" s="41"/>
      <c r="CR451" s="41"/>
      <c r="CS451" s="41"/>
      <c r="CT451" s="41"/>
      <c r="CU451" s="41"/>
      <c r="CV451" s="41"/>
      <c r="CW451" s="41"/>
      <c r="CX451" s="41"/>
      <c r="CY451" s="41"/>
      <c r="CZ451" s="41"/>
      <c r="DA451" s="41"/>
      <c r="DB451" s="41"/>
      <c r="DC451" s="41"/>
      <c r="DD451" s="41"/>
      <c r="DE451" s="41"/>
      <c r="DF451" s="41"/>
      <c r="DG451" s="41"/>
      <c r="DH451" s="41"/>
      <c r="DI451" s="41"/>
      <c r="DJ451" s="41"/>
      <c r="DK451" s="41"/>
      <c r="DL451" s="41"/>
      <c r="DM451" s="41"/>
      <c r="DN451" s="41"/>
      <c r="DO451" s="41"/>
      <c r="DP451" s="41"/>
      <c r="DQ451" s="41"/>
      <c r="DR451" s="41"/>
      <c r="DS451" s="41"/>
      <c r="DT451" s="41"/>
      <c r="DU451" s="41"/>
      <c r="DV451" s="41"/>
      <c r="DW451" s="41"/>
      <c r="DX451" s="41"/>
      <c r="DY451" s="41"/>
      <c r="DZ451" s="41"/>
      <c r="EA451" s="41"/>
      <c r="EB451" s="41"/>
      <c r="EC451" s="41"/>
      <c r="ED451" s="41"/>
      <c r="EE451" s="41"/>
      <c r="EF451" s="41"/>
      <c r="EG451" s="41"/>
      <c r="EH451" s="41"/>
      <c r="EI451" s="41"/>
      <c r="EJ451" s="41"/>
      <c r="EK451" s="41"/>
      <c r="EL451" s="41"/>
      <c r="EM451" s="41"/>
      <c r="EN451" s="41"/>
      <c r="EO451" s="41"/>
      <c r="EP451" s="41"/>
      <c r="EQ451" s="41"/>
      <c r="ER451" s="41"/>
      <c r="ES451" s="41"/>
      <c r="ET451" s="41"/>
      <c r="EU451" s="41"/>
      <c r="EV451" s="41"/>
      <c r="EW451" s="41"/>
      <c r="EX451" s="41"/>
      <c r="EY451" s="41"/>
      <c r="EZ451" s="41"/>
      <c r="FA451" s="41"/>
      <c r="FB451" s="41"/>
      <c r="FC451" s="41"/>
      <c r="FD451" s="41"/>
      <c r="FE451" s="41"/>
      <c r="FF451" s="41"/>
      <c r="FG451" s="41"/>
      <c r="FH451" s="41"/>
      <c r="FI451" s="41"/>
      <c r="FJ451" s="41"/>
      <c r="FK451" s="41"/>
      <c r="FL451" s="41"/>
      <c r="FM451" s="41"/>
      <c r="FN451" s="41"/>
      <c r="FO451" s="41"/>
      <c r="FP451" s="41"/>
      <c r="FQ451" s="41"/>
      <c r="FR451" s="41"/>
      <c r="FS451" s="41"/>
      <c r="FT451" s="41"/>
      <c r="FU451" s="41"/>
      <c r="FV451" s="41"/>
      <c r="FW451" s="41"/>
      <c r="FX451" s="41"/>
      <c r="FY451" s="41"/>
      <c r="FZ451" s="41"/>
      <c r="GA451" s="41"/>
      <c r="GB451" s="41"/>
      <c r="GC451" s="41"/>
      <c r="GD451" s="41"/>
      <c r="GE451" s="41"/>
      <c r="GF451" s="41"/>
      <c r="GG451" s="41"/>
      <c r="GH451" s="41"/>
      <c r="GI451" s="41"/>
      <c r="GJ451" s="41"/>
      <c r="GK451" s="41"/>
      <c r="GL451" s="41"/>
      <c r="GM451" s="41"/>
      <c r="GN451" s="41"/>
      <c r="GO451" s="41"/>
      <c r="GP451" s="41"/>
      <c r="GQ451" s="41"/>
      <c r="GR451" s="41"/>
      <c r="GS451" s="41"/>
      <c r="GT451" s="41"/>
      <c r="GU451" s="41"/>
      <c r="GV451" s="41"/>
      <c r="GW451" s="41"/>
      <c r="GX451" s="41"/>
      <c r="GY451" s="41"/>
      <c r="GZ451" s="41"/>
      <c r="HA451" s="41"/>
      <c r="HB451" s="41"/>
      <c r="HC451" s="41"/>
      <c r="HD451" s="41"/>
      <c r="HE451" s="41"/>
      <c r="HF451" s="41"/>
      <c r="HG451" s="41"/>
      <c r="HH451" s="41"/>
      <c r="HI451" s="41"/>
      <c r="HJ451" s="41"/>
      <c r="HK451" s="41"/>
      <c r="HL451" s="41"/>
      <c r="HM451" s="41"/>
      <c r="HN451" s="41"/>
      <c r="HO451" s="41"/>
      <c r="HP451" s="41"/>
      <c r="HQ451" s="41"/>
      <c r="HR451" s="41"/>
      <c r="HS451" s="41"/>
      <c r="HT451" s="41"/>
      <c r="HU451" s="41"/>
      <c r="HV451" s="41"/>
      <c r="HW451" s="41"/>
      <c r="HX451" s="41"/>
      <c r="HY451" s="41"/>
      <c r="HZ451" s="41"/>
      <c r="IA451" s="41"/>
      <c r="IB451" s="41"/>
      <c r="IC451" s="41"/>
      <c r="ID451" s="41"/>
      <c r="IE451" s="41"/>
      <c r="IF451" s="41"/>
      <c r="IG451" s="41"/>
      <c r="IH451" s="41"/>
      <c r="II451" s="41"/>
      <c r="IJ451" s="41"/>
      <c r="IK451" s="41"/>
      <c r="IL451" s="41"/>
      <c r="IM451" s="41"/>
      <c r="IN451" s="41"/>
      <c r="IO451" s="41"/>
      <c r="IP451" s="41"/>
      <c r="IQ451" s="41"/>
      <c r="IR451" s="41"/>
      <c r="IS451" s="41"/>
      <c r="IT451" s="41"/>
      <c r="IU451" s="41"/>
      <c r="IV451" s="41"/>
      <c r="IW451" s="41"/>
      <c r="IX451" s="41"/>
      <c r="IY451" s="41"/>
      <c r="IZ451" s="41"/>
      <c r="JA451" s="41"/>
      <c r="JB451" s="41"/>
      <c r="JC451" s="41"/>
      <c r="JD451" s="41"/>
      <c r="JE451" s="41"/>
      <c r="JF451" s="41"/>
      <c r="JG451" s="41"/>
      <c r="JH451" s="41"/>
      <c r="JI451" s="41"/>
      <c r="JJ451" s="41"/>
      <c r="JK451" s="41"/>
      <c r="JL451" s="41"/>
      <c r="JM451" s="41"/>
      <c r="JN451" s="41"/>
      <c r="JO451" s="41"/>
      <c r="JP451" s="41"/>
      <c r="JQ451" s="41"/>
      <c r="JR451" s="41"/>
      <c r="JS451" s="41"/>
      <c r="JT451" s="41"/>
      <c r="JU451" s="41"/>
    </row>
    <row r="452" spans="20:281" x14ac:dyDescent="0.25">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c r="BI452" s="41"/>
      <c r="BJ452" s="41"/>
      <c r="BK452" s="41"/>
      <c r="BL452" s="41"/>
      <c r="BM452" s="41"/>
      <c r="BN452" s="41"/>
      <c r="BO452" s="41"/>
      <c r="BP452" s="41"/>
      <c r="BQ452" s="41"/>
      <c r="BR452" s="41"/>
      <c r="BS452" s="41"/>
      <c r="BT452" s="41"/>
      <c r="BU452" s="41"/>
      <c r="BV452" s="41"/>
      <c r="BW452" s="41"/>
      <c r="BX452" s="41"/>
      <c r="BY452" s="41"/>
      <c r="BZ452" s="41"/>
      <c r="CA452" s="41"/>
      <c r="CB452" s="41"/>
      <c r="CC452" s="41"/>
      <c r="CD452" s="41"/>
      <c r="CE452" s="41"/>
      <c r="CF452" s="41"/>
      <c r="CG452" s="41"/>
      <c r="CH452" s="41"/>
      <c r="CI452" s="41"/>
      <c r="CJ452" s="41"/>
      <c r="CK452" s="41"/>
      <c r="CL452" s="41"/>
      <c r="CM452" s="41"/>
      <c r="CN452" s="41"/>
      <c r="CO452" s="41"/>
      <c r="CP452" s="41"/>
      <c r="CQ452" s="41"/>
      <c r="CR452" s="41"/>
      <c r="CS452" s="41"/>
      <c r="CT452" s="41"/>
      <c r="CU452" s="41"/>
      <c r="CV452" s="41"/>
      <c r="CW452" s="41"/>
      <c r="CX452" s="41"/>
      <c r="CY452" s="41"/>
      <c r="CZ452" s="41"/>
      <c r="DA452" s="41"/>
      <c r="DB452" s="41"/>
      <c r="DC452" s="41"/>
      <c r="DD452" s="41"/>
      <c r="DE452" s="41"/>
      <c r="DF452" s="41"/>
      <c r="DG452" s="41"/>
      <c r="DH452" s="41"/>
      <c r="DI452" s="41"/>
      <c r="DJ452" s="41"/>
      <c r="DK452" s="41"/>
      <c r="DL452" s="41"/>
      <c r="DM452" s="41"/>
      <c r="DN452" s="41"/>
      <c r="DO452" s="41"/>
      <c r="DP452" s="41"/>
      <c r="DQ452" s="41"/>
      <c r="DR452" s="41"/>
      <c r="DS452" s="41"/>
      <c r="DT452" s="41"/>
      <c r="DU452" s="41"/>
      <c r="DV452" s="41"/>
      <c r="DW452" s="41"/>
      <c r="DX452" s="41"/>
      <c r="DY452" s="41"/>
      <c r="DZ452" s="41"/>
      <c r="EA452" s="41"/>
      <c r="EB452" s="41"/>
      <c r="EC452" s="41"/>
      <c r="ED452" s="41"/>
      <c r="EE452" s="41"/>
      <c r="EF452" s="41"/>
      <c r="EG452" s="41"/>
      <c r="EH452" s="41"/>
      <c r="EI452" s="41"/>
      <c r="EJ452" s="41"/>
      <c r="EK452" s="41"/>
      <c r="EL452" s="41"/>
      <c r="EM452" s="41"/>
      <c r="EN452" s="41"/>
      <c r="EO452" s="41"/>
      <c r="EP452" s="41"/>
      <c r="EQ452" s="41"/>
      <c r="ER452" s="41"/>
      <c r="ES452" s="41"/>
      <c r="ET452" s="41"/>
      <c r="EU452" s="41"/>
      <c r="EV452" s="41"/>
      <c r="EW452" s="41"/>
      <c r="EX452" s="41"/>
      <c r="EY452" s="41"/>
      <c r="EZ452" s="41"/>
      <c r="FA452" s="41"/>
      <c r="FB452" s="41"/>
      <c r="FC452" s="41"/>
      <c r="FD452" s="41"/>
      <c r="FE452" s="41"/>
      <c r="FF452" s="41"/>
      <c r="FG452" s="41"/>
      <c r="FH452" s="41"/>
      <c r="FI452" s="41"/>
      <c r="FJ452" s="41"/>
      <c r="FK452" s="41"/>
      <c r="FL452" s="41"/>
      <c r="FM452" s="41"/>
      <c r="FN452" s="41"/>
      <c r="FO452" s="41"/>
      <c r="FP452" s="41"/>
      <c r="FQ452" s="41"/>
      <c r="FR452" s="41"/>
      <c r="FS452" s="41"/>
      <c r="FT452" s="41"/>
      <c r="FU452" s="41"/>
      <c r="FV452" s="41"/>
      <c r="FW452" s="41"/>
      <c r="FX452" s="41"/>
      <c r="FY452" s="41"/>
      <c r="FZ452" s="41"/>
      <c r="GA452" s="41"/>
      <c r="GB452" s="41"/>
      <c r="GC452" s="41"/>
      <c r="GD452" s="41"/>
      <c r="GE452" s="41"/>
      <c r="GF452" s="41"/>
      <c r="GG452" s="41"/>
      <c r="GH452" s="41"/>
      <c r="GI452" s="41"/>
      <c r="GJ452" s="41"/>
      <c r="GK452" s="41"/>
      <c r="GL452" s="41"/>
      <c r="GM452" s="41"/>
      <c r="GN452" s="41"/>
      <c r="GO452" s="41"/>
      <c r="GP452" s="41"/>
      <c r="GQ452" s="41"/>
      <c r="GR452" s="41"/>
      <c r="GS452" s="41"/>
      <c r="GT452" s="41"/>
      <c r="GU452" s="41"/>
      <c r="GV452" s="41"/>
      <c r="GW452" s="41"/>
      <c r="GX452" s="41"/>
      <c r="GY452" s="41"/>
      <c r="GZ452" s="41"/>
      <c r="HA452" s="41"/>
      <c r="HB452" s="41"/>
      <c r="HC452" s="41"/>
      <c r="HD452" s="41"/>
      <c r="HE452" s="41"/>
      <c r="HF452" s="41"/>
      <c r="HG452" s="41"/>
      <c r="HH452" s="41"/>
      <c r="HI452" s="41"/>
      <c r="HJ452" s="41"/>
      <c r="HK452" s="41"/>
      <c r="HL452" s="41"/>
      <c r="HM452" s="41"/>
      <c r="HN452" s="41"/>
      <c r="HO452" s="41"/>
      <c r="HP452" s="41"/>
      <c r="HQ452" s="41"/>
      <c r="HR452" s="41"/>
      <c r="HS452" s="41"/>
      <c r="HT452" s="41"/>
      <c r="HU452" s="41"/>
      <c r="HV452" s="41"/>
      <c r="HW452" s="41"/>
      <c r="HX452" s="41"/>
      <c r="HY452" s="41"/>
      <c r="HZ452" s="41"/>
      <c r="IA452" s="41"/>
      <c r="IB452" s="41"/>
      <c r="IC452" s="41"/>
      <c r="ID452" s="41"/>
      <c r="IE452" s="41"/>
      <c r="IF452" s="41"/>
      <c r="IG452" s="41"/>
      <c r="IH452" s="41"/>
      <c r="II452" s="41"/>
      <c r="IJ452" s="41"/>
      <c r="IK452" s="41"/>
      <c r="IL452" s="41"/>
      <c r="IM452" s="41"/>
      <c r="IN452" s="41"/>
      <c r="IO452" s="41"/>
      <c r="IP452" s="41"/>
      <c r="IQ452" s="41"/>
      <c r="IR452" s="41"/>
      <c r="IS452" s="41"/>
      <c r="IT452" s="41"/>
      <c r="IU452" s="41"/>
      <c r="IV452" s="41"/>
      <c r="IW452" s="41"/>
      <c r="IX452" s="41"/>
      <c r="IY452" s="41"/>
      <c r="IZ452" s="41"/>
      <c r="JA452" s="41"/>
      <c r="JB452" s="41"/>
      <c r="JC452" s="41"/>
      <c r="JD452" s="41"/>
      <c r="JE452" s="41"/>
      <c r="JF452" s="41"/>
      <c r="JG452" s="41"/>
      <c r="JH452" s="41"/>
      <c r="JI452" s="41"/>
      <c r="JJ452" s="41"/>
      <c r="JK452" s="41"/>
      <c r="JL452" s="41"/>
      <c r="JM452" s="41"/>
      <c r="JN452" s="41"/>
      <c r="JO452" s="41"/>
      <c r="JP452" s="41"/>
      <c r="JQ452" s="41"/>
      <c r="JR452" s="41"/>
      <c r="JS452" s="41"/>
      <c r="JT452" s="41"/>
      <c r="JU452" s="41"/>
    </row>
    <row r="453" spans="20:281" x14ac:dyDescent="0.25">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c r="BI453" s="41"/>
      <c r="BJ453" s="41"/>
      <c r="BK453" s="41"/>
      <c r="BL453" s="41"/>
      <c r="BM453" s="41"/>
      <c r="BN453" s="41"/>
      <c r="BO453" s="41"/>
      <c r="BP453" s="41"/>
      <c r="BQ453" s="41"/>
      <c r="BR453" s="41"/>
      <c r="BS453" s="41"/>
      <c r="BT453" s="41"/>
      <c r="BU453" s="41"/>
      <c r="BV453" s="41"/>
      <c r="BW453" s="41"/>
      <c r="BX453" s="41"/>
      <c r="BY453" s="41"/>
      <c r="BZ453" s="41"/>
      <c r="CA453" s="41"/>
      <c r="CB453" s="41"/>
      <c r="CC453" s="41"/>
      <c r="CD453" s="41"/>
      <c r="CE453" s="41"/>
      <c r="CF453" s="41"/>
      <c r="CG453" s="41"/>
      <c r="CH453" s="41"/>
      <c r="CI453" s="41"/>
      <c r="CJ453" s="41"/>
      <c r="CK453" s="41"/>
      <c r="CL453" s="41"/>
      <c r="CM453" s="41"/>
      <c r="CN453" s="41"/>
      <c r="CO453" s="41"/>
      <c r="CP453" s="41"/>
      <c r="CQ453" s="41"/>
      <c r="CR453" s="41"/>
      <c r="CS453" s="41"/>
      <c r="CT453" s="41"/>
      <c r="CU453" s="41"/>
      <c r="CV453" s="41"/>
      <c r="CW453" s="41"/>
      <c r="CX453" s="41"/>
      <c r="CY453" s="41"/>
      <c r="CZ453" s="41"/>
      <c r="DA453" s="41"/>
      <c r="DB453" s="41"/>
      <c r="DC453" s="41"/>
      <c r="DD453" s="41"/>
      <c r="DE453" s="41"/>
      <c r="DF453" s="41"/>
      <c r="DG453" s="41"/>
      <c r="DH453" s="41"/>
      <c r="DI453" s="41"/>
      <c r="DJ453" s="41"/>
      <c r="DK453" s="41"/>
      <c r="DL453" s="41"/>
      <c r="DM453" s="41"/>
      <c r="DN453" s="41"/>
      <c r="DO453" s="41"/>
      <c r="DP453" s="41"/>
      <c r="DQ453" s="41"/>
      <c r="DR453" s="41"/>
      <c r="DS453" s="41"/>
      <c r="DT453" s="41"/>
      <c r="DU453" s="41"/>
      <c r="DV453" s="41"/>
      <c r="DW453" s="41"/>
      <c r="DX453" s="41"/>
      <c r="DY453" s="41"/>
      <c r="DZ453" s="41"/>
      <c r="EA453" s="41"/>
      <c r="EB453" s="41"/>
      <c r="EC453" s="41"/>
      <c r="ED453" s="41"/>
      <c r="EE453" s="41"/>
      <c r="EF453" s="41"/>
      <c r="EG453" s="41"/>
      <c r="EH453" s="41"/>
      <c r="EI453" s="41"/>
      <c r="EJ453" s="41"/>
      <c r="EK453" s="41"/>
      <c r="EL453" s="41"/>
      <c r="EM453" s="41"/>
      <c r="EN453" s="41"/>
      <c r="EO453" s="41"/>
      <c r="EP453" s="41"/>
      <c r="EQ453" s="41"/>
      <c r="ER453" s="41"/>
      <c r="ES453" s="41"/>
      <c r="ET453" s="41"/>
      <c r="EU453" s="41"/>
      <c r="EV453" s="41"/>
      <c r="EW453" s="41"/>
      <c r="EX453" s="41"/>
      <c r="EY453" s="41"/>
      <c r="EZ453" s="41"/>
      <c r="FA453" s="41"/>
      <c r="FB453" s="41"/>
      <c r="FC453" s="41"/>
      <c r="FD453" s="41"/>
      <c r="FE453" s="41"/>
      <c r="FF453" s="41"/>
      <c r="FG453" s="41"/>
      <c r="FH453" s="41"/>
      <c r="FI453" s="41"/>
      <c r="FJ453" s="41"/>
      <c r="FK453" s="41"/>
      <c r="FL453" s="41"/>
      <c r="FM453" s="41"/>
      <c r="FN453" s="41"/>
      <c r="FO453" s="41"/>
      <c r="FP453" s="41"/>
      <c r="FQ453" s="41"/>
      <c r="FR453" s="41"/>
      <c r="FS453" s="41"/>
      <c r="FT453" s="41"/>
      <c r="FU453" s="41"/>
      <c r="FV453" s="41"/>
      <c r="FW453" s="41"/>
      <c r="FX453" s="41"/>
      <c r="FY453" s="41"/>
      <c r="FZ453" s="41"/>
      <c r="GA453" s="41"/>
      <c r="GB453" s="41"/>
      <c r="GC453" s="41"/>
      <c r="GD453" s="41"/>
      <c r="GE453" s="41"/>
      <c r="GF453" s="41"/>
      <c r="GG453" s="41"/>
      <c r="GH453" s="41"/>
      <c r="GI453" s="41"/>
      <c r="GJ453" s="41"/>
      <c r="GK453" s="41"/>
      <c r="GL453" s="41"/>
      <c r="GM453" s="41"/>
      <c r="GN453" s="41"/>
      <c r="GO453" s="41"/>
      <c r="GP453" s="41"/>
      <c r="GQ453" s="41"/>
      <c r="GR453" s="41"/>
      <c r="GS453" s="41"/>
      <c r="GT453" s="41"/>
      <c r="GU453" s="41"/>
      <c r="GV453" s="41"/>
      <c r="GW453" s="41"/>
      <c r="GX453" s="41"/>
      <c r="GY453" s="41"/>
      <c r="GZ453" s="41"/>
      <c r="HA453" s="41"/>
      <c r="HB453" s="41"/>
      <c r="HC453" s="41"/>
      <c r="HD453" s="41"/>
      <c r="HE453" s="41"/>
      <c r="HF453" s="41"/>
      <c r="HG453" s="41"/>
      <c r="HH453" s="41"/>
      <c r="HI453" s="41"/>
      <c r="HJ453" s="41"/>
      <c r="HK453" s="41"/>
      <c r="HL453" s="41"/>
      <c r="HM453" s="41"/>
      <c r="HN453" s="41"/>
      <c r="HO453" s="41"/>
      <c r="HP453" s="41"/>
      <c r="HQ453" s="41"/>
      <c r="HR453" s="41"/>
      <c r="HS453" s="41"/>
      <c r="HT453" s="41"/>
      <c r="HU453" s="41"/>
      <c r="HV453" s="41"/>
      <c r="HW453" s="41"/>
      <c r="HX453" s="41"/>
      <c r="HY453" s="41"/>
      <c r="HZ453" s="41"/>
      <c r="IA453" s="41"/>
      <c r="IB453" s="41"/>
      <c r="IC453" s="41"/>
      <c r="ID453" s="41"/>
      <c r="IE453" s="41"/>
      <c r="IF453" s="41"/>
      <c r="IG453" s="41"/>
      <c r="IH453" s="41"/>
      <c r="II453" s="41"/>
      <c r="IJ453" s="41"/>
      <c r="IK453" s="41"/>
      <c r="IL453" s="41"/>
      <c r="IM453" s="41"/>
      <c r="IN453" s="41"/>
      <c r="IO453" s="41"/>
      <c r="IP453" s="41"/>
      <c r="IQ453" s="41"/>
      <c r="IR453" s="41"/>
      <c r="IS453" s="41"/>
      <c r="IT453" s="41"/>
      <c r="IU453" s="41"/>
      <c r="IV453" s="41"/>
      <c r="IW453" s="41"/>
      <c r="IX453" s="41"/>
      <c r="IY453" s="41"/>
      <c r="IZ453" s="41"/>
      <c r="JA453" s="41"/>
      <c r="JB453" s="41"/>
      <c r="JC453" s="41"/>
      <c r="JD453" s="41"/>
      <c r="JE453" s="41"/>
      <c r="JF453" s="41"/>
      <c r="JG453" s="41"/>
      <c r="JH453" s="41"/>
      <c r="JI453" s="41"/>
      <c r="JJ453" s="41"/>
      <c r="JK453" s="41"/>
      <c r="JL453" s="41"/>
      <c r="JM453" s="41"/>
      <c r="JN453" s="41"/>
      <c r="JO453" s="41"/>
      <c r="JP453" s="41"/>
      <c r="JQ453" s="41"/>
      <c r="JR453" s="41"/>
      <c r="JS453" s="41"/>
      <c r="JT453" s="41"/>
      <c r="JU453" s="41"/>
    </row>
    <row r="454" spans="20:281" x14ac:dyDescent="0.25">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c r="BI454" s="41"/>
      <c r="BJ454" s="41"/>
      <c r="BK454" s="41"/>
      <c r="BL454" s="41"/>
      <c r="BM454" s="41"/>
      <c r="BN454" s="41"/>
      <c r="BO454" s="41"/>
      <c r="BP454" s="41"/>
      <c r="BQ454" s="41"/>
      <c r="BR454" s="41"/>
      <c r="BS454" s="41"/>
      <c r="BT454" s="41"/>
      <c r="BU454" s="41"/>
      <c r="BV454" s="41"/>
      <c r="BW454" s="41"/>
      <c r="BX454" s="41"/>
      <c r="BY454" s="41"/>
      <c r="BZ454" s="41"/>
      <c r="CA454" s="41"/>
      <c r="CB454" s="41"/>
      <c r="CC454" s="41"/>
      <c r="CD454" s="41"/>
      <c r="CE454" s="41"/>
      <c r="CF454" s="41"/>
      <c r="CG454" s="41"/>
      <c r="CH454" s="41"/>
      <c r="CI454" s="41"/>
      <c r="CJ454" s="41"/>
      <c r="CK454" s="41"/>
      <c r="CL454" s="41"/>
      <c r="CM454" s="41"/>
      <c r="CN454" s="41"/>
      <c r="CO454" s="41"/>
      <c r="CP454" s="41"/>
      <c r="CQ454" s="41"/>
      <c r="CR454" s="41"/>
      <c r="CS454" s="41"/>
      <c r="CT454" s="41"/>
      <c r="CU454" s="41"/>
      <c r="CV454" s="41"/>
      <c r="CW454" s="41"/>
      <c r="CX454" s="41"/>
      <c r="CY454" s="41"/>
      <c r="CZ454" s="41"/>
      <c r="DA454" s="41"/>
      <c r="DB454" s="41"/>
      <c r="DC454" s="41"/>
      <c r="DD454" s="41"/>
      <c r="DE454" s="41"/>
      <c r="DF454" s="41"/>
      <c r="DG454" s="41"/>
      <c r="DH454" s="41"/>
      <c r="DI454" s="41"/>
      <c r="DJ454" s="41"/>
      <c r="DK454" s="41"/>
      <c r="DL454" s="41"/>
      <c r="DM454" s="41"/>
      <c r="DN454" s="41"/>
      <c r="DO454" s="41"/>
      <c r="DP454" s="41"/>
      <c r="DQ454" s="41"/>
      <c r="DR454" s="41"/>
      <c r="DS454" s="41"/>
      <c r="DT454" s="41"/>
      <c r="DU454" s="41"/>
      <c r="DV454" s="41"/>
      <c r="DW454" s="41"/>
      <c r="DX454" s="41"/>
      <c r="DY454" s="41"/>
      <c r="DZ454" s="41"/>
      <c r="EA454" s="41"/>
      <c r="EB454" s="41"/>
      <c r="EC454" s="41"/>
      <c r="ED454" s="41"/>
      <c r="EE454" s="41"/>
      <c r="EF454" s="41"/>
      <c r="EG454" s="41"/>
      <c r="EH454" s="41"/>
      <c r="EI454" s="41"/>
      <c r="EJ454" s="41"/>
      <c r="EK454" s="41"/>
      <c r="EL454" s="41"/>
      <c r="EM454" s="41"/>
      <c r="EN454" s="41"/>
      <c r="EO454" s="41"/>
      <c r="EP454" s="41"/>
      <c r="EQ454" s="41"/>
      <c r="ER454" s="41"/>
      <c r="ES454" s="41"/>
      <c r="ET454" s="41"/>
      <c r="EU454" s="41"/>
      <c r="EV454" s="41"/>
      <c r="EW454" s="41"/>
      <c r="EX454" s="41"/>
      <c r="EY454" s="41"/>
      <c r="EZ454" s="41"/>
      <c r="FA454" s="41"/>
      <c r="FB454" s="41"/>
      <c r="FC454" s="41"/>
      <c r="FD454" s="41"/>
      <c r="FE454" s="41"/>
      <c r="FF454" s="41"/>
      <c r="FG454" s="41"/>
      <c r="FH454" s="41"/>
      <c r="FI454" s="41"/>
      <c r="FJ454" s="41"/>
      <c r="FK454" s="41"/>
      <c r="FL454" s="41"/>
      <c r="FM454" s="41"/>
      <c r="FN454" s="41"/>
      <c r="FO454" s="41"/>
      <c r="FP454" s="41"/>
      <c r="FQ454" s="41"/>
      <c r="FR454" s="41"/>
      <c r="FS454" s="41"/>
      <c r="FT454" s="41"/>
      <c r="FU454" s="41"/>
      <c r="FV454" s="41"/>
      <c r="FW454" s="41"/>
      <c r="FX454" s="41"/>
      <c r="FY454" s="41"/>
      <c r="FZ454" s="41"/>
      <c r="GA454" s="41"/>
      <c r="GB454" s="41"/>
      <c r="GC454" s="41"/>
      <c r="GD454" s="41"/>
      <c r="GE454" s="41"/>
      <c r="GF454" s="41"/>
      <c r="GG454" s="41"/>
      <c r="GH454" s="41"/>
      <c r="GI454" s="41"/>
      <c r="GJ454" s="41"/>
      <c r="GK454" s="41"/>
      <c r="GL454" s="41"/>
      <c r="GM454" s="41"/>
      <c r="GN454" s="41"/>
      <c r="GO454" s="41"/>
      <c r="GP454" s="41"/>
      <c r="GQ454" s="41"/>
      <c r="GR454" s="41"/>
      <c r="GS454" s="41"/>
      <c r="GT454" s="41"/>
      <c r="GU454" s="41"/>
      <c r="GV454" s="41"/>
      <c r="GW454" s="41"/>
      <c r="GX454" s="41"/>
      <c r="GY454" s="41"/>
      <c r="GZ454" s="41"/>
      <c r="HA454" s="41"/>
      <c r="HB454" s="41"/>
      <c r="HC454" s="41"/>
      <c r="HD454" s="41"/>
      <c r="HE454" s="41"/>
      <c r="HF454" s="41"/>
      <c r="HG454" s="41"/>
      <c r="HH454" s="41"/>
      <c r="HI454" s="41"/>
      <c r="HJ454" s="41"/>
      <c r="HK454" s="41"/>
      <c r="HL454" s="41"/>
      <c r="HM454" s="41"/>
      <c r="HN454" s="41"/>
      <c r="HO454" s="41"/>
      <c r="HP454" s="41"/>
      <c r="HQ454" s="41"/>
      <c r="HR454" s="41"/>
      <c r="HS454" s="41"/>
      <c r="HT454" s="41"/>
      <c r="HU454" s="41"/>
      <c r="HV454" s="41"/>
      <c r="HW454" s="41"/>
      <c r="HX454" s="41"/>
      <c r="HY454" s="41"/>
      <c r="HZ454" s="41"/>
      <c r="IA454" s="41"/>
      <c r="IB454" s="41"/>
      <c r="IC454" s="41"/>
      <c r="ID454" s="41"/>
      <c r="IE454" s="41"/>
      <c r="IF454" s="41"/>
      <c r="IG454" s="41"/>
      <c r="IH454" s="41"/>
      <c r="II454" s="41"/>
      <c r="IJ454" s="41"/>
      <c r="IK454" s="41"/>
      <c r="IL454" s="41"/>
      <c r="IM454" s="41"/>
      <c r="IN454" s="41"/>
      <c r="IO454" s="41"/>
      <c r="IP454" s="41"/>
      <c r="IQ454" s="41"/>
      <c r="IR454" s="41"/>
      <c r="IS454" s="41"/>
      <c r="IT454" s="41"/>
      <c r="IU454" s="41"/>
      <c r="IV454" s="41"/>
      <c r="IW454" s="41"/>
      <c r="IX454" s="41"/>
      <c r="IY454" s="41"/>
      <c r="IZ454" s="41"/>
      <c r="JA454" s="41"/>
      <c r="JB454" s="41"/>
      <c r="JC454" s="41"/>
      <c r="JD454" s="41"/>
      <c r="JE454" s="41"/>
      <c r="JF454" s="41"/>
      <c r="JG454" s="41"/>
      <c r="JH454" s="41"/>
      <c r="JI454" s="41"/>
      <c r="JJ454" s="41"/>
      <c r="JK454" s="41"/>
      <c r="JL454" s="41"/>
      <c r="JM454" s="41"/>
      <c r="JN454" s="41"/>
      <c r="JO454" s="41"/>
      <c r="JP454" s="41"/>
      <c r="JQ454" s="41"/>
      <c r="JR454" s="41"/>
      <c r="JS454" s="41"/>
      <c r="JT454" s="41"/>
      <c r="JU454" s="41"/>
    </row>
    <row r="455" spans="20:281" x14ac:dyDescent="0.25">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c r="BI455" s="41"/>
      <c r="BJ455" s="41"/>
      <c r="BK455" s="41"/>
      <c r="BL455" s="41"/>
      <c r="BM455" s="41"/>
      <c r="BN455" s="41"/>
      <c r="BO455" s="41"/>
      <c r="BP455" s="41"/>
      <c r="BQ455" s="41"/>
      <c r="BR455" s="41"/>
      <c r="BS455" s="41"/>
      <c r="BT455" s="41"/>
      <c r="BU455" s="41"/>
      <c r="BV455" s="41"/>
      <c r="BW455" s="41"/>
      <c r="BX455" s="41"/>
      <c r="BY455" s="41"/>
      <c r="BZ455" s="41"/>
      <c r="CA455" s="41"/>
      <c r="CB455" s="41"/>
      <c r="CC455" s="41"/>
      <c r="CD455" s="41"/>
      <c r="CE455" s="41"/>
      <c r="CF455" s="41"/>
      <c r="CG455" s="41"/>
      <c r="CH455" s="41"/>
      <c r="CI455" s="41"/>
      <c r="CJ455" s="41"/>
      <c r="CK455" s="41"/>
      <c r="CL455" s="41"/>
      <c r="CM455" s="41"/>
      <c r="CN455" s="41"/>
      <c r="CO455" s="41"/>
      <c r="CP455" s="41"/>
      <c r="CQ455" s="41"/>
      <c r="CR455" s="41"/>
      <c r="CS455" s="41"/>
      <c r="CT455" s="41"/>
      <c r="CU455" s="41"/>
      <c r="CV455" s="41"/>
      <c r="CW455" s="41"/>
      <c r="CX455" s="41"/>
      <c r="CY455" s="41"/>
      <c r="CZ455" s="41"/>
      <c r="DA455" s="41"/>
      <c r="DB455" s="41"/>
      <c r="DC455" s="41"/>
      <c r="DD455" s="41"/>
      <c r="DE455" s="41"/>
      <c r="DF455" s="41"/>
      <c r="DG455" s="41"/>
      <c r="DH455" s="41"/>
      <c r="DI455" s="41"/>
      <c r="DJ455" s="41"/>
      <c r="DK455" s="41"/>
      <c r="DL455" s="41"/>
      <c r="DM455" s="41"/>
      <c r="DN455" s="41"/>
      <c r="DO455" s="41"/>
      <c r="DP455" s="41"/>
      <c r="DQ455" s="41"/>
      <c r="DR455" s="41"/>
      <c r="DS455" s="41"/>
      <c r="DT455" s="41"/>
      <c r="DU455" s="41"/>
      <c r="DV455" s="41"/>
      <c r="DW455" s="41"/>
      <c r="DX455" s="41"/>
      <c r="DY455" s="41"/>
      <c r="DZ455" s="41"/>
      <c r="EA455" s="41"/>
      <c r="EB455" s="41"/>
      <c r="EC455" s="41"/>
      <c r="ED455" s="41"/>
      <c r="EE455" s="41"/>
      <c r="EF455" s="41"/>
      <c r="EG455" s="41"/>
      <c r="EH455" s="41"/>
      <c r="EI455" s="41"/>
      <c r="EJ455" s="41"/>
      <c r="EK455" s="41"/>
      <c r="EL455" s="41"/>
      <c r="EM455" s="41"/>
      <c r="EN455" s="41"/>
      <c r="EO455" s="41"/>
      <c r="EP455" s="41"/>
      <c r="EQ455" s="41"/>
      <c r="ER455" s="41"/>
      <c r="ES455" s="41"/>
      <c r="ET455" s="41"/>
      <c r="EU455" s="41"/>
      <c r="EV455" s="41"/>
      <c r="EW455" s="41"/>
      <c r="EX455" s="41"/>
      <c r="EY455" s="41"/>
      <c r="EZ455" s="41"/>
      <c r="FA455" s="41"/>
      <c r="FB455" s="41"/>
      <c r="FC455" s="41"/>
      <c r="FD455" s="41"/>
      <c r="FE455" s="41"/>
      <c r="FF455" s="41"/>
      <c r="FG455" s="41"/>
      <c r="FH455" s="41"/>
      <c r="FI455" s="41"/>
      <c r="FJ455" s="41"/>
      <c r="FK455" s="41"/>
      <c r="FL455" s="41"/>
      <c r="FM455" s="41"/>
      <c r="FN455" s="41"/>
      <c r="FO455" s="41"/>
      <c r="FP455" s="41"/>
      <c r="FQ455" s="41"/>
      <c r="FR455" s="41"/>
      <c r="FS455" s="41"/>
      <c r="FT455" s="41"/>
      <c r="FU455" s="41"/>
      <c r="FV455" s="41"/>
      <c r="FW455" s="41"/>
      <c r="FX455" s="41"/>
      <c r="FY455" s="41"/>
      <c r="FZ455" s="41"/>
      <c r="GA455" s="41"/>
      <c r="GB455" s="41"/>
      <c r="GC455" s="41"/>
      <c r="GD455" s="41"/>
      <c r="GE455" s="41"/>
      <c r="GF455" s="41"/>
      <c r="GG455" s="41"/>
      <c r="GH455" s="41"/>
      <c r="GI455" s="41"/>
      <c r="GJ455" s="41"/>
      <c r="GK455" s="41"/>
      <c r="GL455" s="41"/>
      <c r="GM455" s="41"/>
      <c r="GN455" s="41"/>
      <c r="GO455" s="41"/>
      <c r="GP455" s="41"/>
      <c r="GQ455" s="41"/>
      <c r="GR455" s="41"/>
      <c r="GS455" s="41"/>
      <c r="GT455" s="41"/>
      <c r="GU455" s="41"/>
      <c r="GV455" s="41"/>
      <c r="GW455" s="41"/>
      <c r="GX455" s="41"/>
      <c r="GY455" s="41"/>
      <c r="GZ455" s="41"/>
      <c r="HA455" s="41"/>
      <c r="HB455" s="41"/>
      <c r="HC455" s="41"/>
      <c r="HD455" s="41"/>
      <c r="HE455" s="41"/>
      <c r="HF455" s="41"/>
      <c r="HG455" s="41"/>
      <c r="HH455" s="41"/>
      <c r="HI455" s="41"/>
      <c r="HJ455" s="41"/>
      <c r="HK455" s="41"/>
      <c r="HL455" s="41"/>
      <c r="HM455" s="41"/>
      <c r="HN455" s="41"/>
      <c r="HO455" s="41"/>
      <c r="HP455" s="41"/>
      <c r="HQ455" s="41"/>
      <c r="HR455" s="41"/>
      <c r="HS455" s="41"/>
      <c r="HT455" s="41"/>
      <c r="HU455" s="41"/>
      <c r="HV455" s="41"/>
      <c r="HW455" s="41"/>
      <c r="HX455" s="41"/>
      <c r="HY455" s="41"/>
      <c r="HZ455" s="41"/>
      <c r="IA455" s="41"/>
      <c r="IB455" s="41"/>
      <c r="IC455" s="41"/>
      <c r="ID455" s="41"/>
      <c r="IE455" s="41"/>
      <c r="IF455" s="41"/>
      <c r="IG455" s="41"/>
      <c r="IH455" s="41"/>
      <c r="II455" s="41"/>
      <c r="IJ455" s="41"/>
      <c r="IK455" s="41"/>
      <c r="IL455" s="41"/>
      <c r="IM455" s="41"/>
      <c r="IN455" s="41"/>
      <c r="IO455" s="41"/>
      <c r="IP455" s="41"/>
      <c r="IQ455" s="41"/>
      <c r="IR455" s="41"/>
      <c r="IS455" s="41"/>
      <c r="IT455" s="41"/>
      <c r="IU455" s="41"/>
      <c r="IV455" s="41"/>
      <c r="IW455" s="41"/>
      <c r="IX455" s="41"/>
      <c r="IY455" s="41"/>
      <c r="IZ455" s="41"/>
      <c r="JA455" s="41"/>
      <c r="JB455" s="41"/>
      <c r="JC455" s="41"/>
      <c r="JD455" s="41"/>
      <c r="JE455" s="41"/>
      <c r="JF455" s="41"/>
      <c r="JG455" s="41"/>
      <c r="JH455" s="41"/>
      <c r="JI455" s="41"/>
      <c r="JJ455" s="41"/>
      <c r="JK455" s="41"/>
      <c r="JL455" s="41"/>
      <c r="JM455" s="41"/>
      <c r="JN455" s="41"/>
      <c r="JO455" s="41"/>
      <c r="JP455" s="41"/>
      <c r="JQ455" s="41"/>
      <c r="JR455" s="41"/>
      <c r="JS455" s="41"/>
      <c r="JT455" s="41"/>
      <c r="JU455" s="41"/>
    </row>
    <row r="456" spans="20:281" x14ac:dyDescent="0.25">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c r="AU456" s="41"/>
      <c r="AV456" s="41"/>
      <c r="AW456" s="41"/>
      <c r="AX456" s="41"/>
      <c r="AY456" s="41"/>
      <c r="AZ456" s="41"/>
      <c r="BA456" s="41"/>
      <c r="BB456" s="41"/>
      <c r="BC456" s="41"/>
      <c r="BD456" s="41"/>
      <c r="BE456" s="41"/>
      <c r="BF456" s="41"/>
      <c r="BG456" s="41"/>
      <c r="BH456" s="41"/>
      <c r="BI456" s="41"/>
      <c r="BJ456" s="41"/>
      <c r="BK456" s="41"/>
      <c r="BL456" s="41"/>
      <c r="BM456" s="41"/>
      <c r="BN456" s="41"/>
      <c r="BO456" s="41"/>
      <c r="BP456" s="41"/>
      <c r="BQ456" s="41"/>
      <c r="BR456" s="41"/>
      <c r="BS456" s="41"/>
      <c r="BT456" s="41"/>
      <c r="BU456" s="41"/>
      <c r="BV456" s="41"/>
      <c r="BW456" s="41"/>
      <c r="BX456" s="41"/>
      <c r="BY456" s="41"/>
      <c r="BZ456" s="41"/>
      <c r="CA456" s="41"/>
      <c r="CB456" s="41"/>
      <c r="CC456" s="41"/>
      <c r="CD456" s="41"/>
      <c r="CE456" s="41"/>
      <c r="CF456" s="41"/>
      <c r="CG456" s="41"/>
      <c r="CH456" s="41"/>
      <c r="CI456" s="41"/>
      <c r="CJ456" s="41"/>
      <c r="CK456" s="41"/>
      <c r="CL456" s="41"/>
      <c r="CM456" s="41"/>
      <c r="CN456" s="41"/>
      <c r="CO456" s="41"/>
      <c r="CP456" s="41"/>
      <c r="CQ456" s="41"/>
      <c r="CR456" s="41"/>
      <c r="CS456" s="41"/>
      <c r="CT456" s="41"/>
      <c r="CU456" s="41"/>
      <c r="CV456" s="41"/>
      <c r="CW456" s="41"/>
      <c r="CX456" s="41"/>
      <c r="CY456" s="41"/>
      <c r="CZ456" s="41"/>
      <c r="DA456" s="41"/>
      <c r="DB456" s="41"/>
      <c r="DC456" s="41"/>
      <c r="DD456" s="41"/>
      <c r="DE456" s="41"/>
      <c r="DF456" s="41"/>
      <c r="DG456" s="41"/>
      <c r="DH456" s="41"/>
      <c r="DI456" s="41"/>
      <c r="DJ456" s="41"/>
      <c r="DK456" s="41"/>
      <c r="DL456" s="41"/>
      <c r="DM456" s="41"/>
      <c r="DN456" s="41"/>
      <c r="DO456" s="41"/>
      <c r="DP456" s="41"/>
      <c r="DQ456" s="41"/>
      <c r="DR456" s="41"/>
      <c r="DS456" s="41"/>
      <c r="DT456" s="41"/>
      <c r="DU456" s="41"/>
      <c r="DV456" s="41"/>
      <c r="DW456" s="41"/>
      <c r="DX456" s="41"/>
      <c r="DY456" s="41"/>
      <c r="DZ456" s="41"/>
      <c r="EA456" s="41"/>
      <c r="EB456" s="41"/>
      <c r="EC456" s="41"/>
      <c r="ED456" s="41"/>
      <c r="EE456" s="41"/>
      <c r="EF456" s="41"/>
      <c r="EG456" s="41"/>
      <c r="EH456" s="41"/>
      <c r="EI456" s="41"/>
      <c r="EJ456" s="41"/>
      <c r="EK456" s="41"/>
      <c r="EL456" s="41"/>
      <c r="EM456" s="41"/>
      <c r="EN456" s="41"/>
      <c r="EO456" s="41"/>
      <c r="EP456" s="41"/>
      <c r="EQ456" s="41"/>
      <c r="ER456" s="41"/>
      <c r="ES456" s="41"/>
      <c r="ET456" s="41"/>
      <c r="EU456" s="41"/>
      <c r="EV456" s="41"/>
      <c r="EW456" s="41"/>
      <c r="EX456" s="41"/>
      <c r="EY456" s="41"/>
      <c r="EZ456" s="41"/>
      <c r="FA456" s="41"/>
      <c r="FB456" s="41"/>
      <c r="FC456" s="41"/>
      <c r="FD456" s="41"/>
      <c r="FE456" s="41"/>
      <c r="FF456" s="41"/>
      <c r="FG456" s="41"/>
      <c r="FH456" s="41"/>
      <c r="FI456" s="41"/>
      <c r="FJ456" s="41"/>
      <c r="FK456" s="41"/>
      <c r="FL456" s="41"/>
      <c r="FM456" s="41"/>
      <c r="FN456" s="41"/>
      <c r="FO456" s="41"/>
      <c r="FP456" s="41"/>
      <c r="FQ456" s="41"/>
      <c r="FR456" s="41"/>
      <c r="FS456" s="41"/>
      <c r="FT456" s="41"/>
      <c r="FU456" s="41"/>
      <c r="FV456" s="41"/>
      <c r="FW456" s="41"/>
      <c r="FX456" s="41"/>
      <c r="FY456" s="41"/>
      <c r="FZ456" s="41"/>
      <c r="GA456" s="41"/>
      <c r="GB456" s="41"/>
      <c r="GC456" s="41"/>
      <c r="GD456" s="41"/>
      <c r="GE456" s="41"/>
      <c r="GF456" s="41"/>
      <c r="GG456" s="41"/>
      <c r="GH456" s="41"/>
      <c r="GI456" s="41"/>
      <c r="GJ456" s="41"/>
      <c r="GK456" s="41"/>
      <c r="GL456" s="41"/>
      <c r="GM456" s="41"/>
      <c r="GN456" s="41"/>
      <c r="GO456" s="41"/>
      <c r="GP456" s="41"/>
      <c r="GQ456" s="41"/>
      <c r="GR456" s="41"/>
      <c r="GS456" s="41"/>
      <c r="GT456" s="41"/>
      <c r="GU456" s="41"/>
      <c r="GV456" s="41"/>
      <c r="GW456" s="41"/>
      <c r="GX456" s="41"/>
      <c r="GY456" s="41"/>
      <c r="GZ456" s="41"/>
      <c r="HA456" s="41"/>
      <c r="HB456" s="41"/>
      <c r="HC456" s="41"/>
      <c r="HD456" s="41"/>
      <c r="HE456" s="41"/>
      <c r="HF456" s="41"/>
      <c r="HG456" s="41"/>
      <c r="HH456" s="41"/>
      <c r="HI456" s="41"/>
      <c r="HJ456" s="41"/>
      <c r="HK456" s="41"/>
      <c r="HL456" s="41"/>
      <c r="HM456" s="41"/>
      <c r="HN456" s="41"/>
      <c r="HO456" s="41"/>
      <c r="HP456" s="41"/>
      <c r="HQ456" s="41"/>
      <c r="HR456" s="41"/>
      <c r="HS456" s="41"/>
      <c r="HT456" s="41"/>
      <c r="HU456" s="41"/>
      <c r="HV456" s="41"/>
      <c r="HW456" s="41"/>
      <c r="HX456" s="41"/>
      <c r="HY456" s="41"/>
      <c r="HZ456" s="41"/>
      <c r="IA456" s="41"/>
      <c r="IB456" s="41"/>
      <c r="IC456" s="41"/>
      <c r="ID456" s="41"/>
      <c r="IE456" s="41"/>
      <c r="IF456" s="41"/>
      <c r="IG456" s="41"/>
      <c r="IH456" s="41"/>
      <c r="II456" s="41"/>
      <c r="IJ456" s="41"/>
      <c r="IK456" s="41"/>
      <c r="IL456" s="41"/>
      <c r="IM456" s="41"/>
      <c r="IN456" s="41"/>
      <c r="IO456" s="41"/>
      <c r="IP456" s="41"/>
      <c r="IQ456" s="41"/>
      <c r="IR456" s="41"/>
      <c r="IS456" s="41"/>
      <c r="IT456" s="41"/>
      <c r="IU456" s="41"/>
      <c r="IV456" s="41"/>
      <c r="IW456" s="41"/>
      <c r="IX456" s="41"/>
      <c r="IY456" s="41"/>
      <c r="IZ456" s="41"/>
      <c r="JA456" s="41"/>
      <c r="JB456" s="41"/>
      <c r="JC456" s="41"/>
      <c r="JD456" s="41"/>
      <c r="JE456" s="41"/>
      <c r="JF456" s="41"/>
      <c r="JG456" s="41"/>
      <c r="JH456" s="41"/>
      <c r="JI456" s="41"/>
      <c r="JJ456" s="41"/>
      <c r="JK456" s="41"/>
      <c r="JL456" s="41"/>
      <c r="JM456" s="41"/>
      <c r="JN456" s="41"/>
      <c r="JO456" s="41"/>
      <c r="JP456" s="41"/>
      <c r="JQ456" s="41"/>
      <c r="JR456" s="41"/>
      <c r="JS456" s="41"/>
      <c r="JT456" s="41"/>
      <c r="JU456" s="41"/>
    </row>
    <row r="457" spans="20:281" x14ac:dyDescent="0.25">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41"/>
      <c r="BI457" s="41"/>
      <c r="BJ457" s="41"/>
      <c r="BK457" s="41"/>
      <c r="BL457" s="41"/>
      <c r="BM457" s="41"/>
      <c r="BN457" s="41"/>
      <c r="BO457" s="41"/>
      <c r="BP457" s="41"/>
      <c r="BQ457" s="41"/>
      <c r="BR457" s="41"/>
      <c r="BS457" s="41"/>
      <c r="BT457" s="41"/>
      <c r="BU457" s="41"/>
      <c r="BV457" s="41"/>
      <c r="BW457" s="41"/>
      <c r="BX457" s="41"/>
      <c r="BY457" s="41"/>
      <c r="BZ457" s="41"/>
      <c r="CA457" s="41"/>
      <c r="CB457" s="41"/>
      <c r="CC457" s="41"/>
      <c r="CD457" s="41"/>
      <c r="CE457" s="41"/>
      <c r="CF457" s="41"/>
      <c r="CG457" s="41"/>
      <c r="CH457" s="41"/>
      <c r="CI457" s="41"/>
      <c r="CJ457" s="41"/>
      <c r="CK457" s="41"/>
      <c r="CL457" s="41"/>
      <c r="CM457" s="41"/>
      <c r="CN457" s="41"/>
      <c r="CO457" s="41"/>
      <c r="CP457" s="41"/>
      <c r="CQ457" s="41"/>
      <c r="CR457" s="41"/>
      <c r="CS457" s="41"/>
      <c r="CT457" s="41"/>
      <c r="CU457" s="41"/>
      <c r="CV457" s="41"/>
      <c r="CW457" s="41"/>
      <c r="CX457" s="41"/>
      <c r="CY457" s="41"/>
      <c r="CZ457" s="41"/>
      <c r="DA457" s="41"/>
      <c r="DB457" s="41"/>
      <c r="DC457" s="41"/>
      <c r="DD457" s="41"/>
      <c r="DE457" s="41"/>
      <c r="DF457" s="41"/>
      <c r="DG457" s="41"/>
      <c r="DH457" s="41"/>
      <c r="DI457" s="41"/>
      <c r="DJ457" s="41"/>
      <c r="DK457" s="41"/>
      <c r="DL457" s="41"/>
      <c r="DM457" s="41"/>
      <c r="DN457" s="41"/>
      <c r="DO457" s="41"/>
      <c r="DP457" s="41"/>
      <c r="DQ457" s="41"/>
      <c r="DR457" s="41"/>
      <c r="DS457" s="41"/>
      <c r="DT457" s="41"/>
      <c r="DU457" s="41"/>
      <c r="DV457" s="41"/>
      <c r="DW457" s="41"/>
      <c r="DX457" s="41"/>
      <c r="DY457" s="41"/>
      <c r="DZ457" s="41"/>
      <c r="EA457" s="41"/>
      <c r="EB457" s="41"/>
      <c r="EC457" s="41"/>
      <c r="ED457" s="41"/>
      <c r="EE457" s="41"/>
      <c r="EF457" s="41"/>
      <c r="EG457" s="41"/>
      <c r="EH457" s="41"/>
      <c r="EI457" s="41"/>
      <c r="EJ457" s="41"/>
      <c r="EK457" s="41"/>
      <c r="EL457" s="41"/>
      <c r="EM457" s="41"/>
      <c r="EN457" s="41"/>
      <c r="EO457" s="41"/>
      <c r="EP457" s="41"/>
      <c r="EQ457" s="41"/>
      <c r="ER457" s="41"/>
      <c r="ES457" s="41"/>
      <c r="ET457" s="41"/>
      <c r="EU457" s="41"/>
      <c r="EV457" s="41"/>
      <c r="EW457" s="41"/>
      <c r="EX457" s="41"/>
      <c r="EY457" s="41"/>
      <c r="EZ457" s="41"/>
      <c r="FA457" s="41"/>
      <c r="FB457" s="41"/>
      <c r="FC457" s="41"/>
      <c r="FD457" s="41"/>
      <c r="FE457" s="41"/>
      <c r="FF457" s="41"/>
      <c r="FG457" s="41"/>
      <c r="FH457" s="41"/>
      <c r="FI457" s="41"/>
      <c r="FJ457" s="41"/>
      <c r="FK457" s="41"/>
      <c r="FL457" s="41"/>
      <c r="FM457" s="41"/>
      <c r="FN457" s="41"/>
      <c r="FO457" s="41"/>
      <c r="FP457" s="41"/>
      <c r="FQ457" s="41"/>
      <c r="FR457" s="41"/>
      <c r="FS457" s="41"/>
      <c r="FT457" s="41"/>
      <c r="FU457" s="41"/>
      <c r="FV457" s="41"/>
      <c r="FW457" s="41"/>
      <c r="FX457" s="41"/>
      <c r="FY457" s="41"/>
      <c r="FZ457" s="41"/>
      <c r="GA457" s="41"/>
      <c r="GB457" s="41"/>
      <c r="GC457" s="41"/>
      <c r="GD457" s="41"/>
      <c r="GE457" s="41"/>
      <c r="GF457" s="41"/>
      <c r="GG457" s="41"/>
      <c r="GH457" s="41"/>
      <c r="GI457" s="41"/>
      <c r="GJ457" s="41"/>
      <c r="GK457" s="41"/>
      <c r="GL457" s="41"/>
      <c r="GM457" s="41"/>
      <c r="GN457" s="41"/>
      <c r="GO457" s="41"/>
      <c r="GP457" s="41"/>
      <c r="GQ457" s="41"/>
      <c r="GR457" s="41"/>
      <c r="GS457" s="41"/>
      <c r="GT457" s="41"/>
      <c r="GU457" s="41"/>
      <c r="GV457" s="41"/>
      <c r="GW457" s="41"/>
      <c r="GX457" s="41"/>
      <c r="GY457" s="41"/>
      <c r="GZ457" s="41"/>
      <c r="HA457" s="41"/>
      <c r="HB457" s="41"/>
      <c r="HC457" s="41"/>
      <c r="HD457" s="41"/>
      <c r="HE457" s="41"/>
      <c r="HF457" s="41"/>
      <c r="HG457" s="41"/>
      <c r="HH457" s="41"/>
      <c r="HI457" s="41"/>
      <c r="HJ457" s="41"/>
      <c r="HK457" s="41"/>
      <c r="HL457" s="41"/>
      <c r="HM457" s="41"/>
      <c r="HN457" s="41"/>
      <c r="HO457" s="41"/>
      <c r="HP457" s="41"/>
      <c r="HQ457" s="41"/>
      <c r="HR457" s="41"/>
      <c r="HS457" s="41"/>
      <c r="HT457" s="41"/>
      <c r="HU457" s="41"/>
      <c r="HV457" s="41"/>
      <c r="HW457" s="41"/>
      <c r="HX457" s="41"/>
      <c r="HY457" s="41"/>
      <c r="HZ457" s="41"/>
      <c r="IA457" s="41"/>
      <c r="IB457" s="41"/>
      <c r="IC457" s="41"/>
      <c r="ID457" s="41"/>
      <c r="IE457" s="41"/>
      <c r="IF457" s="41"/>
      <c r="IG457" s="41"/>
      <c r="IH457" s="41"/>
      <c r="II457" s="41"/>
      <c r="IJ457" s="41"/>
      <c r="IK457" s="41"/>
      <c r="IL457" s="41"/>
      <c r="IM457" s="41"/>
      <c r="IN457" s="41"/>
      <c r="IO457" s="41"/>
      <c r="IP457" s="41"/>
      <c r="IQ457" s="41"/>
      <c r="IR457" s="41"/>
      <c r="IS457" s="41"/>
      <c r="IT457" s="41"/>
      <c r="IU457" s="41"/>
      <c r="IV457" s="41"/>
      <c r="IW457" s="41"/>
      <c r="IX457" s="41"/>
      <c r="IY457" s="41"/>
      <c r="IZ457" s="41"/>
      <c r="JA457" s="41"/>
      <c r="JB457" s="41"/>
      <c r="JC457" s="41"/>
      <c r="JD457" s="41"/>
      <c r="JE457" s="41"/>
      <c r="JF457" s="41"/>
      <c r="JG457" s="41"/>
      <c r="JH457" s="41"/>
      <c r="JI457" s="41"/>
      <c r="JJ457" s="41"/>
      <c r="JK457" s="41"/>
      <c r="JL457" s="41"/>
      <c r="JM457" s="41"/>
      <c r="JN457" s="41"/>
      <c r="JO457" s="41"/>
      <c r="JP457" s="41"/>
      <c r="JQ457" s="41"/>
      <c r="JR457" s="41"/>
      <c r="JS457" s="41"/>
      <c r="JT457" s="41"/>
      <c r="JU457" s="41"/>
    </row>
    <row r="458" spans="20:281" x14ac:dyDescent="0.25">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c r="BI458" s="41"/>
      <c r="BJ458" s="41"/>
      <c r="BK458" s="41"/>
      <c r="BL458" s="41"/>
      <c r="BM458" s="41"/>
      <c r="BN458" s="41"/>
      <c r="BO458" s="41"/>
      <c r="BP458" s="41"/>
      <c r="BQ458" s="41"/>
      <c r="BR458" s="41"/>
      <c r="BS458" s="41"/>
      <c r="BT458" s="41"/>
      <c r="BU458" s="41"/>
      <c r="BV458" s="41"/>
      <c r="BW458" s="41"/>
      <c r="BX458" s="41"/>
      <c r="BY458" s="41"/>
      <c r="BZ458" s="41"/>
      <c r="CA458" s="41"/>
      <c r="CB458" s="41"/>
      <c r="CC458" s="41"/>
      <c r="CD458" s="41"/>
      <c r="CE458" s="41"/>
      <c r="CF458" s="41"/>
      <c r="CG458" s="41"/>
      <c r="CH458" s="41"/>
      <c r="CI458" s="41"/>
      <c r="CJ458" s="41"/>
      <c r="CK458" s="41"/>
      <c r="CL458" s="41"/>
      <c r="CM458" s="41"/>
      <c r="CN458" s="41"/>
      <c r="CO458" s="41"/>
      <c r="CP458" s="41"/>
      <c r="CQ458" s="41"/>
      <c r="CR458" s="41"/>
      <c r="CS458" s="41"/>
      <c r="CT458" s="41"/>
      <c r="CU458" s="41"/>
      <c r="CV458" s="41"/>
      <c r="CW458" s="41"/>
      <c r="CX458" s="41"/>
      <c r="CY458" s="41"/>
      <c r="CZ458" s="41"/>
      <c r="DA458" s="41"/>
      <c r="DB458" s="41"/>
      <c r="DC458" s="41"/>
      <c r="DD458" s="41"/>
      <c r="DE458" s="41"/>
      <c r="DF458" s="41"/>
      <c r="DG458" s="41"/>
      <c r="DH458" s="41"/>
      <c r="DI458" s="41"/>
      <c r="DJ458" s="41"/>
      <c r="DK458" s="41"/>
      <c r="DL458" s="41"/>
      <c r="DM458" s="41"/>
      <c r="DN458" s="41"/>
      <c r="DO458" s="41"/>
      <c r="DP458" s="41"/>
      <c r="DQ458" s="41"/>
      <c r="DR458" s="41"/>
      <c r="DS458" s="41"/>
      <c r="DT458" s="41"/>
      <c r="DU458" s="41"/>
      <c r="DV458" s="41"/>
      <c r="DW458" s="41"/>
      <c r="DX458" s="41"/>
      <c r="DY458" s="41"/>
      <c r="DZ458" s="41"/>
      <c r="EA458" s="41"/>
      <c r="EB458" s="41"/>
      <c r="EC458" s="41"/>
      <c r="ED458" s="41"/>
      <c r="EE458" s="41"/>
      <c r="EF458" s="41"/>
      <c r="EG458" s="41"/>
      <c r="EH458" s="41"/>
      <c r="EI458" s="41"/>
      <c r="EJ458" s="41"/>
      <c r="EK458" s="41"/>
      <c r="EL458" s="41"/>
      <c r="EM458" s="41"/>
      <c r="EN458" s="41"/>
      <c r="EO458" s="41"/>
      <c r="EP458" s="41"/>
      <c r="EQ458" s="41"/>
      <c r="ER458" s="41"/>
      <c r="ES458" s="41"/>
      <c r="ET458" s="41"/>
      <c r="EU458" s="41"/>
      <c r="EV458" s="41"/>
      <c r="EW458" s="41"/>
      <c r="EX458" s="41"/>
      <c r="EY458" s="41"/>
      <c r="EZ458" s="41"/>
      <c r="FA458" s="41"/>
      <c r="FB458" s="41"/>
      <c r="FC458" s="41"/>
      <c r="FD458" s="41"/>
      <c r="FE458" s="41"/>
      <c r="FF458" s="41"/>
      <c r="FG458" s="41"/>
      <c r="FH458" s="41"/>
      <c r="FI458" s="41"/>
      <c r="FJ458" s="41"/>
      <c r="FK458" s="41"/>
      <c r="FL458" s="41"/>
      <c r="FM458" s="41"/>
      <c r="FN458" s="41"/>
      <c r="FO458" s="41"/>
      <c r="FP458" s="41"/>
      <c r="FQ458" s="41"/>
      <c r="FR458" s="41"/>
      <c r="FS458" s="41"/>
      <c r="FT458" s="41"/>
      <c r="FU458" s="41"/>
      <c r="FV458" s="41"/>
      <c r="FW458" s="41"/>
      <c r="FX458" s="41"/>
      <c r="FY458" s="41"/>
      <c r="FZ458" s="41"/>
      <c r="GA458" s="41"/>
      <c r="GB458" s="41"/>
      <c r="GC458" s="41"/>
      <c r="GD458" s="41"/>
      <c r="GE458" s="41"/>
      <c r="GF458" s="41"/>
      <c r="GG458" s="41"/>
      <c r="GH458" s="41"/>
      <c r="GI458" s="41"/>
      <c r="GJ458" s="41"/>
      <c r="GK458" s="41"/>
      <c r="GL458" s="41"/>
      <c r="GM458" s="41"/>
      <c r="GN458" s="41"/>
      <c r="GO458" s="41"/>
      <c r="GP458" s="41"/>
      <c r="GQ458" s="41"/>
      <c r="GR458" s="41"/>
      <c r="GS458" s="41"/>
      <c r="GT458" s="41"/>
      <c r="GU458" s="41"/>
      <c r="GV458" s="41"/>
      <c r="GW458" s="41"/>
      <c r="GX458" s="41"/>
      <c r="GY458" s="41"/>
      <c r="GZ458" s="41"/>
      <c r="HA458" s="41"/>
      <c r="HB458" s="41"/>
      <c r="HC458" s="41"/>
      <c r="HD458" s="41"/>
      <c r="HE458" s="41"/>
      <c r="HF458" s="41"/>
      <c r="HG458" s="41"/>
      <c r="HH458" s="41"/>
      <c r="HI458" s="41"/>
      <c r="HJ458" s="41"/>
      <c r="HK458" s="41"/>
      <c r="HL458" s="41"/>
      <c r="HM458" s="41"/>
      <c r="HN458" s="41"/>
      <c r="HO458" s="41"/>
      <c r="HP458" s="41"/>
      <c r="HQ458" s="41"/>
      <c r="HR458" s="41"/>
      <c r="HS458" s="41"/>
      <c r="HT458" s="41"/>
      <c r="HU458" s="41"/>
      <c r="HV458" s="41"/>
      <c r="HW458" s="41"/>
      <c r="HX458" s="41"/>
      <c r="HY458" s="41"/>
      <c r="HZ458" s="41"/>
      <c r="IA458" s="41"/>
      <c r="IB458" s="41"/>
      <c r="IC458" s="41"/>
      <c r="ID458" s="41"/>
      <c r="IE458" s="41"/>
      <c r="IF458" s="41"/>
      <c r="IG458" s="41"/>
      <c r="IH458" s="41"/>
      <c r="II458" s="41"/>
      <c r="IJ458" s="41"/>
      <c r="IK458" s="41"/>
      <c r="IL458" s="41"/>
      <c r="IM458" s="41"/>
      <c r="IN458" s="41"/>
      <c r="IO458" s="41"/>
      <c r="IP458" s="41"/>
      <c r="IQ458" s="41"/>
      <c r="IR458" s="41"/>
      <c r="IS458" s="41"/>
      <c r="IT458" s="41"/>
      <c r="IU458" s="41"/>
      <c r="IV458" s="41"/>
      <c r="IW458" s="41"/>
      <c r="IX458" s="41"/>
      <c r="IY458" s="41"/>
      <c r="IZ458" s="41"/>
      <c r="JA458" s="41"/>
      <c r="JB458" s="41"/>
      <c r="JC458" s="41"/>
      <c r="JD458" s="41"/>
      <c r="JE458" s="41"/>
      <c r="JF458" s="41"/>
      <c r="JG458" s="41"/>
      <c r="JH458" s="41"/>
      <c r="JI458" s="41"/>
      <c r="JJ458" s="41"/>
      <c r="JK458" s="41"/>
      <c r="JL458" s="41"/>
      <c r="JM458" s="41"/>
      <c r="JN458" s="41"/>
      <c r="JO458" s="41"/>
      <c r="JP458" s="41"/>
      <c r="JQ458" s="41"/>
      <c r="JR458" s="41"/>
      <c r="JS458" s="41"/>
      <c r="JT458" s="41"/>
      <c r="JU458" s="41"/>
    </row>
    <row r="459" spans="20:281" x14ac:dyDescent="0.25">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c r="BI459" s="41"/>
      <c r="BJ459" s="41"/>
      <c r="BK459" s="41"/>
      <c r="BL459" s="41"/>
      <c r="BM459" s="41"/>
      <c r="BN459" s="41"/>
      <c r="BO459" s="41"/>
      <c r="BP459" s="41"/>
      <c r="BQ459" s="41"/>
      <c r="BR459" s="41"/>
      <c r="BS459" s="41"/>
      <c r="BT459" s="41"/>
      <c r="BU459" s="41"/>
      <c r="BV459" s="41"/>
      <c r="BW459" s="41"/>
      <c r="BX459" s="41"/>
      <c r="BY459" s="41"/>
      <c r="BZ459" s="41"/>
      <c r="CA459" s="41"/>
      <c r="CB459" s="41"/>
      <c r="CC459" s="41"/>
      <c r="CD459" s="41"/>
      <c r="CE459" s="41"/>
      <c r="CF459" s="41"/>
      <c r="CG459" s="41"/>
      <c r="CH459" s="41"/>
      <c r="CI459" s="41"/>
      <c r="CJ459" s="41"/>
      <c r="CK459" s="41"/>
      <c r="CL459" s="41"/>
      <c r="CM459" s="41"/>
      <c r="CN459" s="41"/>
      <c r="CO459" s="41"/>
      <c r="CP459" s="41"/>
      <c r="CQ459" s="41"/>
      <c r="CR459" s="41"/>
      <c r="CS459" s="41"/>
      <c r="CT459" s="41"/>
      <c r="CU459" s="41"/>
      <c r="CV459" s="41"/>
      <c r="CW459" s="41"/>
      <c r="CX459" s="41"/>
      <c r="CY459" s="41"/>
      <c r="CZ459" s="41"/>
      <c r="DA459" s="41"/>
      <c r="DB459" s="41"/>
      <c r="DC459" s="41"/>
      <c r="DD459" s="41"/>
      <c r="DE459" s="41"/>
      <c r="DF459" s="41"/>
      <c r="DG459" s="41"/>
      <c r="DH459" s="41"/>
      <c r="DI459" s="41"/>
      <c r="DJ459" s="41"/>
      <c r="DK459" s="41"/>
      <c r="DL459" s="41"/>
      <c r="DM459" s="41"/>
      <c r="DN459" s="41"/>
      <c r="DO459" s="41"/>
      <c r="DP459" s="41"/>
      <c r="DQ459" s="41"/>
      <c r="DR459" s="41"/>
      <c r="DS459" s="41"/>
      <c r="DT459" s="41"/>
      <c r="DU459" s="41"/>
      <c r="DV459" s="41"/>
      <c r="DW459" s="41"/>
      <c r="DX459" s="41"/>
      <c r="DY459" s="41"/>
      <c r="DZ459" s="41"/>
      <c r="EA459" s="41"/>
      <c r="EB459" s="41"/>
      <c r="EC459" s="41"/>
      <c r="ED459" s="41"/>
      <c r="EE459" s="41"/>
      <c r="EF459" s="41"/>
      <c r="EG459" s="41"/>
      <c r="EH459" s="41"/>
      <c r="EI459" s="41"/>
      <c r="EJ459" s="41"/>
      <c r="EK459" s="41"/>
      <c r="EL459" s="41"/>
      <c r="EM459" s="41"/>
      <c r="EN459" s="41"/>
      <c r="EO459" s="41"/>
      <c r="EP459" s="41"/>
      <c r="EQ459" s="41"/>
      <c r="ER459" s="41"/>
      <c r="ES459" s="41"/>
      <c r="ET459" s="41"/>
      <c r="EU459" s="41"/>
      <c r="EV459" s="41"/>
      <c r="EW459" s="41"/>
      <c r="EX459" s="41"/>
      <c r="EY459" s="41"/>
      <c r="EZ459" s="41"/>
      <c r="FA459" s="41"/>
      <c r="FB459" s="41"/>
      <c r="FC459" s="41"/>
      <c r="FD459" s="41"/>
      <c r="FE459" s="41"/>
      <c r="FF459" s="41"/>
      <c r="FG459" s="41"/>
      <c r="FH459" s="41"/>
      <c r="FI459" s="41"/>
      <c r="FJ459" s="41"/>
      <c r="FK459" s="41"/>
      <c r="FL459" s="41"/>
      <c r="FM459" s="41"/>
      <c r="FN459" s="41"/>
      <c r="FO459" s="41"/>
      <c r="FP459" s="41"/>
      <c r="FQ459" s="41"/>
      <c r="FR459" s="41"/>
      <c r="FS459" s="41"/>
      <c r="FT459" s="41"/>
      <c r="FU459" s="41"/>
      <c r="FV459" s="41"/>
      <c r="FW459" s="41"/>
      <c r="FX459" s="41"/>
      <c r="FY459" s="41"/>
      <c r="FZ459" s="41"/>
      <c r="GA459" s="41"/>
      <c r="GB459" s="41"/>
      <c r="GC459" s="41"/>
      <c r="GD459" s="41"/>
      <c r="GE459" s="41"/>
      <c r="GF459" s="41"/>
      <c r="GG459" s="41"/>
      <c r="GH459" s="41"/>
      <c r="GI459" s="41"/>
      <c r="GJ459" s="41"/>
      <c r="GK459" s="41"/>
      <c r="GL459" s="41"/>
      <c r="GM459" s="41"/>
      <c r="GN459" s="41"/>
      <c r="GO459" s="41"/>
      <c r="GP459" s="41"/>
      <c r="GQ459" s="41"/>
      <c r="GR459" s="41"/>
      <c r="GS459" s="41"/>
      <c r="GT459" s="41"/>
      <c r="GU459" s="41"/>
      <c r="GV459" s="41"/>
      <c r="GW459" s="41"/>
      <c r="GX459" s="41"/>
      <c r="GY459" s="41"/>
      <c r="GZ459" s="41"/>
      <c r="HA459" s="41"/>
      <c r="HB459" s="41"/>
      <c r="HC459" s="41"/>
      <c r="HD459" s="41"/>
      <c r="HE459" s="41"/>
      <c r="HF459" s="41"/>
      <c r="HG459" s="41"/>
      <c r="HH459" s="41"/>
      <c r="HI459" s="41"/>
      <c r="HJ459" s="41"/>
      <c r="HK459" s="41"/>
      <c r="HL459" s="41"/>
      <c r="HM459" s="41"/>
      <c r="HN459" s="41"/>
      <c r="HO459" s="41"/>
      <c r="HP459" s="41"/>
      <c r="HQ459" s="41"/>
      <c r="HR459" s="41"/>
      <c r="HS459" s="41"/>
      <c r="HT459" s="41"/>
      <c r="HU459" s="41"/>
      <c r="HV459" s="41"/>
      <c r="HW459" s="41"/>
      <c r="HX459" s="41"/>
      <c r="HY459" s="41"/>
      <c r="HZ459" s="41"/>
      <c r="IA459" s="41"/>
      <c r="IB459" s="41"/>
      <c r="IC459" s="41"/>
      <c r="ID459" s="41"/>
      <c r="IE459" s="41"/>
      <c r="IF459" s="41"/>
      <c r="IG459" s="41"/>
      <c r="IH459" s="41"/>
      <c r="II459" s="41"/>
      <c r="IJ459" s="41"/>
      <c r="IK459" s="41"/>
      <c r="IL459" s="41"/>
      <c r="IM459" s="41"/>
      <c r="IN459" s="41"/>
      <c r="IO459" s="41"/>
      <c r="IP459" s="41"/>
      <c r="IQ459" s="41"/>
      <c r="IR459" s="41"/>
      <c r="IS459" s="41"/>
      <c r="IT459" s="41"/>
      <c r="IU459" s="41"/>
      <c r="IV459" s="41"/>
      <c r="IW459" s="41"/>
      <c r="IX459" s="41"/>
      <c r="IY459" s="41"/>
      <c r="IZ459" s="41"/>
      <c r="JA459" s="41"/>
      <c r="JB459" s="41"/>
      <c r="JC459" s="41"/>
      <c r="JD459" s="41"/>
      <c r="JE459" s="41"/>
      <c r="JF459" s="41"/>
      <c r="JG459" s="41"/>
      <c r="JH459" s="41"/>
      <c r="JI459" s="41"/>
      <c r="JJ459" s="41"/>
      <c r="JK459" s="41"/>
      <c r="JL459" s="41"/>
      <c r="JM459" s="41"/>
      <c r="JN459" s="41"/>
      <c r="JO459" s="41"/>
      <c r="JP459" s="41"/>
      <c r="JQ459" s="41"/>
      <c r="JR459" s="41"/>
      <c r="JS459" s="41"/>
      <c r="JT459" s="41"/>
      <c r="JU459" s="41"/>
    </row>
    <row r="460" spans="20:281" x14ac:dyDescent="0.25">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c r="AU460" s="41"/>
      <c r="AV460" s="41"/>
      <c r="AW460" s="41"/>
      <c r="AX460" s="41"/>
      <c r="AY460" s="41"/>
      <c r="AZ460" s="41"/>
      <c r="BA460" s="41"/>
      <c r="BB460" s="41"/>
      <c r="BC460" s="41"/>
      <c r="BD460" s="41"/>
      <c r="BE460" s="41"/>
      <c r="BF460" s="41"/>
      <c r="BG460" s="41"/>
      <c r="BH460" s="41"/>
      <c r="BI460" s="41"/>
      <c r="BJ460" s="41"/>
      <c r="BK460" s="41"/>
      <c r="BL460" s="41"/>
      <c r="BM460" s="41"/>
      <c r="BN460" s="41"/>
      <c r="BO460" s="41"/>
      <c r="BP460" s="41"/>
      <c r="BQ460" s="41"/>
      <c r="BR460" s="41"/>
      <c r="BS460" s="41"/>
      <c r="BT460" s="41"/>
      <c r="BU460" s="41"/>
      <c r="BV460" s="41"/>
      <c r="BW460" s="41"/>
      <c r="BX460" s="41"/>
      <c r="BY460" s="41"/>
      <c r="BZ460" s="41"/>
      <c r="CA460" s="41"/>
      <c r="CB460" s="41"/>
      <c r="CC460" s="41"/>
      <c r="CD460" s="41"/>
      <c r="CE460" s="41"/>
      <c r="CF460" s="41"/>
      <c r="CG460" s="41"/>
      <c r="CH460" s="41"/>
      <c r="CI460" s="41"/>
      <c r="CJ460" s="41"/>
      <c r="CK460" s="41"/>
      <c r="CL460" s="41"/>
      <c r="CM460" s="41"/>
      <c r="CN460" s="41"/>
      <c r="CO460" s="41"/>
      <c r="CP460" s="41"/>
      <c r="CQ460" s="41"/>
      <c r="CR460" s="41"/>
      <c r="CS460" s="41"/>
      <c r="CT460" s="41"/>
      <c r="CU460" s="41"/>
      <c r="CV460" s="41"/>
      <c r="CW460" s="41"/>
      <c r="CX460" s="41"/>
      <c r="CY460" s="41"/>
      <c r="CZ460" s="41"/>
      <c r="DA460" s="41"/>
      <c r="DB460" s="41"/>
      <c r="DC460" s="41"/>
      <c r="DD460" s="41"/>
      <c r="DE460" s="41"/>
      <c r="DF460" s="41"/>
      <c r="DG460" s="41"/>
      <c r="DH460" s="41"/>
      <c r="DI460" s="41"/>
      <c r="DJ460" s="41"/>
      <c r="DK460" s="41"/>
      <c r="DL460" s="41"/>
      <c r="DM460" s="41"/>
      <c r="DN460" s="41"/>
      <c r="DO460" s="41"/>
      <c r="DP460" s="41"/>
      <c r="DQ460" s="41"/>
      <c r="DR460" s="41"/>
      <c r="DS460" s="41"/>
      <c r="DT460" s="41"/>
      <c r="DU460" s="41"/>
      <c r="DV460" s="41"/>
      <c r="DW460" s="41"/>
      <c r="DX460" s="41"/>
      <c r="DY460" s="41"/>
      <c r="DZ460" s="41"/>
      <c r="EA460" s="41"/>
      <c r="EB460" s="41"/>
      <c r="EC460" s="41"/>
      <c r="ED460" s="41"/>
      <c r="EE460" s="41"/>
      <c r="EF460" s="41"/>
      <c r="EG460" s="41"/>
      <c r="EH460" s="41"/>
      <c r="EI460" s="41"/>
      <c r="EJ460" s="41"/>
      <c r="EK460" s="41"/>
      <c r="EL460" s="41"/>
      <c r="EM460" s="41"/>
      <c r="EN460" s="41"/>
      <c r="EO460" s="41"/>
      <c r="EP460" s="41"/>
      <c r="EQ460" s="41"/>
      <c r="ER460" s="41"/>
      <c r="ES460" s="41"/>
      <c r="ET460" s="41"/>
      <c r="EU460" s="41"/>
      <c r="EV460" s="41"/>
      <c r="EW460" s="41"/>
      <c r="EX460" s="41"/>
      <c r="EY460" s="41"/>
      <c r="EZ460" s="41"/>
      <c r="FA460" s="41"/>
      <c r="FB460" s="41"/>
      <c r="FC460" s="41"/>
      <c r="FD460" s="41"/>
      <c r="FE460" s="41"/>
      <c r="FF460" s="41"/>
      <c r="FG460" s="41"/>
      <c r="FH460" s="41"/>
      <c r="FI460" s="41"/>
      <c r="FJ460" s="41"/>
      <c r="FK460" s="41"/>
      <c r="FL460" s="41"/>
      <c r="FM460" s="41"/>
      <c r="FN460" s="41"/>
      <c r="FO460" s="41"/>
      <c r="FP460" s="41"/>
      <c r="FQ460" s="41"/>
      <c r="FR460" s="41"/>
      <c r="FS460" s="41"/>
      <c r="FT460" s="41"/>
      <c r="FU460" s="41"/>
      <c r="FV460" s="41"/>
      <c r="FW460" s="41"/>
      <c r="FX460" s="41"/>
      <c r="FY460" s="41"/>
      <c r="FZ460" s="41"/>
      <c r="GA460" s="41"/>
      <c r="GB460" s="41"/>
      <c r="GC460" s="41"/>
      <c r="GD460" s="41"/>
      <c r="GE460" s="41"/>
      <c r="GF460" s="41"/>
      <c r="GG460" s="41"/>
      <c r="GH460" s="41"/>
      <c r="GI460" s="41"/>
      <c r="GJ460" s="41"/>
      <c r="GK460" s="41"/>
      <c r="GL460" s="41"/>
      <c r="GM460" s="41"/>
      <c r="GN460" s="41"/>
      <c r="GO460" s="41"/>
      <c r="GP460" s="41"/>
      <c r="GQ460" s="41"/>
      <c r="GR460" s="41"/>
      <c r="GS460" s="41"/>
      <c r="GT460" s="41"/>
      <c r="GU460" s="41"/>
      <c r="GV460" s="41"/>
      <c r="GW460" s="41"/>
      <c r="GX460" s="41"/>
      <c r="GY460" s="41"/>
      <c r="GZ460" s="41"/>
      <c r="HA460" s="41"/>
      <c r="HB460" s="41"/>
      <c r="HC460" s="41"/>
      <c r="HD460" s="41"/>
      <c r="HE460" s="41"/>
      <c r="HF460" s="41"/>
      <c r="HG460" s="41"/>
      <c r="HH460" s="41"/>
      <c r="HI460" s="41"/>
      <c r="HJ460" s="41"/>
      <c r="HK460" s="41"/>
      <c r="HL460" s="41"/>
      <c r="HM460" s="41"/>
      <c r="HN460" s="41"/>
      <c r="HO460" s="41"/>
      <c r="HP460" s="41"/>
      <c r="HQ460" s="41"/>
      <c r="HR460" s="41"/>
      <c r="HS460" s="41"/>
      <c r="HT460" s="41"/>
      <c r="HU460" s="41"/>
      <c r="HV460" s="41"/>
      <c r="HW460" s="41"/>
      <c r="HX460" s="41"/>
      <c r="HY460" s="41"/>
      <c r="HZ460" s="41"/>
      <c r="IA460" s="41"/>
      <c r="IB460" s="41"/>
      <c r="IC460" s="41"/>
      <c r="ID460" s="41"/>
      <c r="IE460" s="41"/>
      <c r="IF460" s="41"/>
      <c r="IG460" s="41"/>
      <c r="IH460" s="41"/>
      <c r="II460" s="41"/>
      <c r="IJ460" s="41"/>
      <c r="IK460" s="41"/>
      <c r="IL460" s="41"/>
      <c r="IM460" s="41"/>
      <c r="IN460" s="41"/>
      <c r="IO460" s="41"/>
      <c r="IP460" s="41"/>
      <c r="IQ460" s="41"/>
      <c r="IR460" s="41"/>
      <c r="IS460" s="41"/>
      <c r="IT460" s="41"/>
      <c r="IU460" s="41"/>
      <c r="IV460" s="41"/>
      <c r="IW460" s="41"/>
      <c r="IX460" s="41"/>
      <c r="IY460" s="41"/>
      <c r="IZ460" s="41"/>
      <c r="JA460" s="41"/>
      <c r="JB460" s="41"/>
      <c r="JC460" s="41"/>
      <c r="JD460" s="41"/>
      <c r="JE460" s="41"/>
      <c r="JF460" s="41"/>
      <c r="JG460" s="41"/>
      <c r="JH460" s="41"/>
      <c r="JI460" s="41"/>
      <c r="JJ460" s="41"/>
      <c r="JK460" s="41"/>
      <c r="JL460" s="41"/>
      <c r="JM460" s="41"/>
      <c r="JN460" s="41"/>
      <c r="JO460" s="41"/>
      <c r="JP460" s="41"/>
      <c r="JQ460" s="41"/>
      <c r="JR460" s="41"/>
      <c r="JS460" s="41"/>
      <c r="JT460" s="41"/>
      <c r="JU460" s="41"/>
    </row>
    <row r="461" spans="20:281" x14ac:dyDescent="0.25">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c r="BI461" s="41"/>
      <c r="BJ461" s="41"/>
      <c r="BK461" s="41"/>
      <c r="BL461" s="41"/>
      <c r="BM461" s="41"/>
      <c r="BN461" s="41"/>
      <c r="BO461" s="41"/>
      <c r="BP461" s="41"/>
      <c r="BQ461" s="41"/>
      <c r="BR461" s="41"/>
      <c r="BS461" s="41"/>
      <c r="BT461" s="41"/>
      <c r="BU461" s="41"/>
      <c r="BV461" s="41"/>
      <c r="BW461" s="41"/>
      <c r="BX461" s="41"/>
      <c r="BY461" s="41"/>
      <c r="BZ461" s="41"/>
      <c r="CA461" s="41"/>
      <c r="CB461" s="41"/>
      <c r="CC461" s="41"/>
      <c r="CD461" s="41"/>
      <c r="CE461" s="41"/>
      <c r="CF461" s="41"/>
      <c r="CG461" s="41"/>
      <c r="CH461" s="41"/>
      <c r="CI461" s="41"/>
      <c r="CJ461" s="41"/>
      <c r="CK461" s="41"/>
      <c r="CL461" s="41"/>
      <c r="CM461" s="41"/>
      <c r="CN461" s="41"/>
      <c r="CO461" s="41"/>
      <c r="CP461" s="41"/>
      <c r="CQ461" s="41"/>
      <c r="CR461" s="41"/>
      <c r="CS461" s="41"/>
      <c r="CT461" s="41"/>
      <c r="CU461" s="41"/>
      <c r="CV461" s="41"/>
      <c r="CW461" s="41"/>
      <c r="CX461" s="41"/>
      <c r="CY461" s="41"/>
      <c r="CZ461" s="41"/>
      <c r="DA461" s="41"/>
      <c r="DB461" s="41"/>
      <c r="DC461" s="41"/>
      <c r="DD461" s="41"/>
      <c r="DE461" s="41"/>
      <c r="DF461" s="41"/>
      <c r="DG461" s="41"/>
      <c r="DH461" s="41"/>
      <c r="DI461" s="41"/>
      <c r="DJ461" s="41"/>
      <c r="DK461" s="41"/>
      <c r="DL461" s="41"/>
      <c r="DM461" s="41"/>
      <c r="DN461" s="41"/>
      <c r="DO461" s="41"/>
      <c r="DP461" s="41"/>
      <c r="DQ461" s="41"/>
      <c r="DR461" s="41"/>
      <c r="DS461" s="41"/>
      <c r="DT461" s="41"/>
      <c r="DU461" s="41"/>
      <c r="DV461" s="41"/>
      <c r="DW461" s="41"/>
      <c r="DX461" s="41"/>
      <c r="DY461" s="41"/>
      <c r="DZ461" s="41"/>
      <c r="EA461" s="41"/>
      <c r="EB461" s="41"/>
      <c r="EC461" s="41"/>
      <c r="ED461" s="41"/>
      <c r="EE461" s="41"/>
      <c r="EF461" s="41"/>
      <c r="EG461" s="41"/>
      <c r="EH461" s="41"/>
      <c r="EI461" s="41"/>
      <c r="EJ461" s="41"/>
      <c r="EK461" s="41"/>
      <c r="EL461" s="41"/>
      <c r="EM461" s="41"/>
      <c r="EN461" s="41"/>
      <c r="EO461" s="41"/>
      <c r="EP461" s="41"/>
      <c r="EQ461" s="41"/>
      <c r="ER461" s="41"/>
      <c r="ES461" s="41"/>
      <c r="ET461" s="41"/>
      <c r="EU461" s="41"/>
      <c r="EV461" s="41"/>
      <c r="EW461" s="41"/>
      <c r="EX461" s="41"/>
      <c r="EY461" s="41"/>
      <c r="EZ461" s="41"/>
      <c r="FA461" s="41"/>
      <c r="FB461" s="41"/>
      <c r="FC461" s="41"/>
      <c r="FD461" s="41"/>
      <c r="FE461" s="41"/>
      <c r="FF461" s="41"/>
      <c r="FG461" s="41"/>
      <c r="FH461" s="41"/>
      <c r="FI461" s="41"/>
      <c r="FJ461" s="41"/>
      <c r="FK461" s="41"/>
      <c r="FL461" s="41"/>
      <c r="FM461" s="41"/>
      <c r="FN461" s="41"/>
      <c r="FO461" s="41"/>
      <c r="FP461" s="41"/>
      <c r="FQ461" s="41"/>
      <c r="FR461" s="41"/>
      <c r="FS461" s="41"/>
      <c r="FT461" s="41"/>
      <c r="FU461" s="41"/>
      <c r="FV461" s="41"/>
      <c r="FW461" s="41"/>
      <c r="FX461" s="41"/>
      <c r="FY461" s="41"/>
      <c r="FZ461" s="41"/>
      <c r="GA461" s="41"/>
      <c r="GB461" s="41"/>
      <c r="GC461" s="41"/>
      <c r="GD461" s="41"/>
      <c r="GE461" s="41"/>
      <c r="GF461" s="41"/>
      <c r="GG461" s="41"/>
      <c r="GH461" s="41"/>
      <c r="GI461" s="41"/>
      <c r="GJ461" s="41"/>
      <c r="GK461" s="41"/>
      <c r="GL461" s="41"/>
      <c r="GM461" s="41"/>
      <c r="GN461" s="41"/>
      <c r="GO461" s="41"/>
      <c r="GP461" s="41"/>
      <c r="GQ461" s="41"/>
      <c r="GR461" s="41"/>
      <c r="GS461" s="41"/>
      <c r="GT461" s="41"/>
      <c r="GU461" s="41"/>
      <c r="GV461" s="41"/>
      <c r="GW461" s="41"/>
      <c r="GX461" s="41"/>
      <c r="GY461" s="41"/>
      <c r="GZ461" s="41"/>
      <c r="HA461" s="41"/>
      <c r="HB461" s="41"/>
      <c r="HC461" s="41"/>
      <c r="HD461" s="41"/>
      <c r="HE461" s="41"/>
      <c r="HF461" s="41"/>
      <c r="HG461" s="41"/>
      <c r="HH461" s="41"/>
      <c r="HI461" s="41"/>
      <c r="HJ461" s="41"/>
      <c r="HK461" s="41"/>
      <c r="HL461" s="41"/>
      <c r="HM461" s="41"/>
      <c r="HN461" s="41"/>
      <c r="HO461" s="41"/>
      <c r="HP461" s="41"/>
      <c r="HQ461" s="41"/>
      <c r="HR461" s="41"/>
      <c r="HS461" s="41"/>
      <c r="HT461" s="41"/>
      <c r="HU461" s="41"/>
      <c r="HV461" s="41"/>
      <c r="HW461" s="41"/>
      <c r="HX461" s="41"/>
      <c r="HY461" s="41"/>
      <c r="HZ461" s="41"/>
      <c r="IA461" s="41"/>
      <c r="IB461" s="41"/>
      <c r="IC461" s="41"/>
      <c r="ID461" s="41"/>
      <c r="IE461" s="41"/>
      <c r="IF461" s="41"/>
      <c r="IG461" s="41"/>
      <c r="IH461" s="41"/>
      <c r="II461" s="41"/>
      <c r="IJ461" s="41"/>
      <c r="IK461" s="41"/>
      <c r="IL461" s="41"/>
      <c r="IM461" s="41"/>
      <c r="IN461" s="41"/>
      <c r="IO461" s="41"/>
      <c r="IP461" s="41"/>
      <c r="IQ461" s="41"/>
      <c r="IR461" s="41"/>
      <c r="IS461" s="41"/>
      <c r="IT461" s="41"/>
      <c r="IU461" s="41"/>
      <c r="IV461" s="41"/>
      <c r="IW461" s="41"/>
      <c r="IX461" s="41"/>
      <c r="IY461" s="41"/>
      <c r="IZ461" s="41"/>
      <c r="JA461" s="41"/>
      <c r="JB461" s="41"/>
      <c r="JC461" s="41"/>
      <c r="JD461" s="41"/>
      <c r="JE461" s="41"/>
      <c r="JF461" s="41"/>
      <c r="JG461" s="41"/>
      <c r="JH461" s="41"/>
      <c r="JI461" s="41"/>
      <c r="JJ461" s="41"/>
      <c r="JK461" s="41"/>
      <c r="JL461" s="41"/>
      <c r="JM461" s="41"/>
      <c r="JN461" s="41"/>
      <c r="JO461" s="41"/>
      <c r="JP461" s="41"/>
      <c r="JQ461" s="41"/>
      <c r="JR461" s="41"/>
      <c r="JS461" s="41"/>
      <c r="JT461" s="41"/>
      <c r="JU461" s="41"/>
    </row>
    <row r="462" spans="20:281" x14ac:dyDescent="0.25">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c r="BT462" s="41"/>
      <c r="BU462" s="41"/>
      <c r="BV462" s="41"/>
      <c r="BW462" s="41"/>
      <c r="BX462" s="41"/>
      <c r="BY462" s="41"/>
      <c r="BZ462" s="41"/>
      <c r="CA462" s="41"/>
      <c r="CB462" s="41"/>
      <c r="CC462" s="41"/>
      <c r="CD462" s="41"/>
      <c r="CE462" s="41"/>
      <c r="CF462" s="41"/>
      <c r="CG462" s="41"/>
      <c r="CH462" s="41"/>
      <c r="CI462" s="41"/>
      <c r="CJ462" s="41"/>
      <c r="CK462" s="41"/>
      <c r="CL462" s="41"/>
      <c r="CM462" s="41"/>
      <c r="CN462" s="41"/>
      <c r="CO462" s="41"/>
      <c r="CP462" s="41"/>
      <c r="CQ462" s="41"/>
      <c r="CR462" s="41"/>
      <c r="CS462" s="41"/>
      <c r="CT462" s="41"/>
      <c r="CU462" s="41"/>
      <c r="CV462" s="41"/>
      <c r="CW462" s="41"/>
      <c r="CX462" s="41"/>
      <c r="CY462" s="41"/>
      <c r="CZ462" s="41"/>
      <c r="DA462" s="41"/>
      <c r="DB462" s="41"/>
      <c r="DC462" s="41"/>
      <c r="DD462" s="41"/>
      <c r="DE462" s="41"/>
      <c r="DF462" s="41"/>
      <c r="DG462" s="41"/>
      <c r="DH462" s="41"/>
      <c r="DI462" s="41"/>
      <c r="DJ462" s="41"/>
      <c r="DK462" s="41"/>
      <c r="DL462" s="41"/>
      <c r="DM462" s="41"/>
      <c r="DN462" s="41"/>
      <c r="DO462" s="41"/>
      <c r="DP462" s="41"/>
      <c r="DQ462" s="41"/>
      <c r="DR462" s="41"/>
      <c r="DS462" s="41"/>
      <c r="DT462" s="41"/>
      <c r="DU462" s="41"/>
      <c r="DV462" s="41"/>
      <c r="DW462" s="41"/>
      <c r="DX462" s="41"/>
      <c r="DY462" s="41"/>
      <c r="DZ462" s="41"/>
      <c r="EA462" s="41"/>
      <c r="EB462" s="41"/>
      <c r="EC462" s="41"/>
      <c r="ED462" s="41"/>
      <c r="EE462" s="41"/>
      <c r="EF462" s="41"/>
      <c r="EG462" s="41"/>
      <c r="EH462" s="41"/>
      <c r="EI462" s="41"/>
      <c r="EJ462" s="41"/>
      <c r="EK462" s="41"/>
      <c r="EL462" s="41"/>
      <c r="EM462" s="41"/>
      <c r="EN462" s="41"/>
      <c r="EO462" s="41"/>
      <c r="EP462" s="41"/>
      <c r="EQ462" s="41"/>
      <c r="ER462" s="41"/>
      <c r="ES462" s="41"/>
      <c r="ET462" s="41"/>
      <c r="EU462" s="41"/>
      <c r="EV462" s="41"/>
      <c r="EW462" s="41"/>
      <c r="EX462" s="41"/>
      <c r="EY462" s="41"/>
      <c r="EZ462" s="41"/>
      <c r="FA462" s="41"/>
      <c r="FB462" s="41"/>
      <c r="FC462" s="41"/>
      <c r="FD462" s="41"/>
      <c r="FE462" s="41"/>
      <c r="FF462" s="41"/>
      <c r="FG462" s="41"/>
      <c r="FH462" s="41"/>
      <c r="FI462" s="41"/>
      <c r="FJ462" s="41"/>
      <c r="FK462" s="41"/>
      <c r="FL462" s="41"/>
      <c r="FM462" s="41"/>
      <c r="FN462" s="41"/>
      <c r="FO462" s="41"/>
      <c r="FP462" s="41"/>
      <c r="FQ462" s="41"/>
      <c r="FR462" s="41"/>
      <c r="FS462" s="41"/>
      <c r="FT462" s="41"/>
      <c r="FU462" s="41"/>
      <c r="FV462" s="41"/>
      <c r="FW462" s="41"/>
      <c r="FX462" s="41"/>
      <c r="FY462" s="41"/>
      <c r="FZ462" s="41"/>
      <c r="GA462" s="41"/>
      <c r="GB462" s="41"/>
      <c r="GC462" s="41"/>
      <c r="GD462" s="41"/>
      <c r="GE462" s="41"/>
      <c r="GF462" s="41"/>
      <c r="GG462" s="41"/>
      <c r="GH462" s="41"/>
      <c r="GI462" s="41"/>
      <c r="GJ462" s="41"/>
      <c r="GK462" s="41"/>
      <c r="GL462" s="41"/>
      <c r="GM462" s="41"/>
      <c r="GN462" s="41"/>
      <c r="GO462" s="41"/>
      <c r="GP462" s="41"/>
      <c r="GQ462" s="41"/>
      <c r="GR462" s="41"/>
      <c r="GS462" s="41"/>
      <c r="GT462" s="41"/>
      <c r="GU462" s="41"/>
      <c r="GV462" s="41"/>
      <c r="GW462" s="41"/>
      <c r="GX462" s="41"/>
      <c r="GY462" s="41"/>
      <c r="GZ462" s="41"/>
      <c r="HA462" s="41"/>
      <c r="HB462" s="41"/>
      <c r="HC462" s="41"/>
      <c r="HD462" s="41"/>
      <c r="HE462" s="41"/>
      <c r="HF462" s="41"/>
      <c r="HG462" s="41"/>
      <c r="HH462" s="41"/>
      <c r="HI462" s="41"/>
      <c r="HJ462" s="41"/>
      <c r="HK462" s="41"/>
      <c r="HL462" s="41"/>
      <c r="HM462" s="41"/>
      <c r="HN462" s="41"/>
      <c r="HO462" s="41"/>
      <c r="HP462" s="41"/>
      <c r="HQ462" s="41"/>
      <c r="HR462" s="41"/>
      <c r="HS462" s="41"/>
      <c r="HT462" s="41"/>
      <c r="HU462" s="41"/>
      <c r="HV462" s="41"/>
      <c r="HW462" s="41"/>
      <c r="HX462" s="41"/>
      <c r="HY462" s="41"/>
      <c r="HZ462" s="41"/>
      <c r="IA462" s="41"/>
      <c r="IB462" s="41"/>
      <c r="IC462" s="41"/>
      <c r="ID462" s="41"/>
      <c r="IE462" s="41"/>
      <c r="IF462" s="41"/>
      <c r="IG462" s="41"/>
      <c r="IH462" s="41"/>
      <c r="II462" s="41"/>
      <c r="IJ462" s="41"/>
      <c r="IK462" s="41"/>
      <c r="IL462" s="41"/>
      <c r="IM462" s="41"/>
      <c r="IN462" s="41"/>
      <c r="IO462" s="41"/>
      <c r="IP462" s="41"/>
      <c r="IQ462" s="41"/>
      <c r="IR462" s="41"/>
      <c r="IS462" s="41"/>
      <c r="IT462" s="41"/>
      <c r="IU462" s="41"/>
      <c r="IV462" s="41"/>
      <c r="IW462" s="41"/>
      <c r="IX462" s="41"/>
      <c r="IY462" s="41"/>
      <c r="IZ462" s="41"/>
      <c r="JA462" s="41"/>
      <c r="JB462" s="41"/>
      <c r="JC462" s="41"/>
      <c r="JD462" s="41"/>
      <c r="JE462" s="41"/>
      <c r="JF462" s="41"/>
      <c r="JG462" s="41"/>
      <c r="JH462" s="41"/>
      <c r="JI462" s="41"/>
      <c r="JJ462" s="41"/>
      <c r="JK462" s="41"/>
      <c r="JL462" s="41"/>
      <c r="JM462" s="41"/>
      <c r="JN462" s="41"/>
      <c r="JO462" s="41"/>
      <c r="JP462" s="41"/>
      <c r="JQ462" s="41"/>
      <c r="JR462" s="41"/>
      <c r="JS462" s="41"/>
      <c r="JT462" s="41"/>
      <c r="JU462" s="41"/>
    </row>
    <row r="463" spans="20:281" x14ac:dyDescent="0.25">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c r="AU463" s="41"/>
      <c r="AV463" s="41"/>
      <c r="AW463" s="41"/>
      <c r="AX463" s="41"/>
      <c r="AY463" s="41"/>
      <c r="AZ463" s="41"/>
      <c r="BA463" s="41"/>
      <c r="BB463" s="41"/>
      <c r="BC463" s="41"/>
      <c r="BD463" s="41"/>
      <c r="BE463" s="41"/>
      <c r="BF463" s="41"/>
      <c r="BG463" s="41"/>
      <c r="BH463" s="41"/>
      <c r="BI463" s="41"/>
      <c r="BJ463" s="41"/>
      <c r="BK463" s="41"/>
      <c r="BL463" s="41"/>
      <c r="BM463" s="41"/>
      <c r="BN463" s="41"/>
      <c r="BO463" s="41"/>
      <c r="BP463" s="41"/>
      <c r="BQ463" s="41"/>
      <c r="BR463" s="41"/>
      <c r="BS463" s="41"/>
      <c r="BT463" s="41"/>
      <c r="BU463" s="41"/>
      <c r="BV463" s="41"/>
      <c r="BW463" s="41"/>
      <c r="BX463" s="41"/>
      <c r="BY463" s="41"/>
      <c r="BZ463" s="41"/>
      <c r="CA463" s="41"/>
      <c r="CB463" s="41"/>
      <c r="CC463" s="41"/>
      <c r="CD463" s="41"/>
      <c r="CE463" s="41"/>
      <c r="CF463" s="41"/>
      <c r="CG463" s="41"/>
      <c r="CH463" s="41"/>
      <c r="CI463" s="41"/>
      <c r="CJ463" s="41"/>
      <c r="CK463" s="41"/>
      <c r="CL463" s="41"/>
      <c r="CM463" s="41"/>
      <c r="CN463" s="41"/>
      <c r="CO463" s="41"/>
      <c r="CP463" s="41"/>
      <c r="CQ463" s="41"/>
      <c r="CR463" s="41"/>
      <c r="CS463" s="41"/>
      <c r="CT463" s="41"/>
      <c r="CU463" s="41"/>
      <c r="CV463" s="41"/>
      <c r="CW463" s="41"/>
      <c r="CX463" s="41"/>
      <c r="CY463" s="41"/>
      <c r="CZ463" s="41"/>
      <c r="DA463" s="41"/>
      <c r="DB463" s="41"/>
      <c r="DC463" s="41"/>
      <c r="DD463" s="41"/>
      <c r="DE463" s="41"/>
      <c r="DF463" s="41"/>
      <c r="DG463" s="41"/>
      <c r="DH463" s="41"/>
      <c r="DI463" s="41"/>
      <c r="DJ463" s="41"/>
      <c r="DK463" s="41"/>
      <c r="DL463" s="41"/>
      <c r="DM463" s="41"/>
      <c r="DN463" s="41"/>
      <c r="DO463" s="41"/>
      <c r="DP463" s="41"/>
      <c r="DQ463" s="41"/>
      <c r="DR463" s="41"/>
      <c r="DS463" s="41"/>
      <c r="DT463" s="41"/>
      <c r="DU463" s="41"/>
      <c r="DV463" s="41"/>
      <c r="DW463" s="41"/>
      <c r="DX463" s="41"/>
      <c r="DY463" s="41"/>
      <c r="DZ463" s="41"/>
      <c r="EA463" s="41"/>
      <c r="EB463" s="41"/>
      <c r="EC463" s="41"/>
      <c r="ED463" s="41"/>
      <c r="EE463" s="41"/>
      <c r="EF463" s="41"/>
      <c r="EG463" s="41"/>
      <c r="EH463" s="41"/>
      <c r="EI463" s="41"/>
      <c r="EJ463" s="41"/>
      <c r="EK463" s="41"/>
      <c r="EL463" s="41"/>
      <c r="EM463" s="41"/>
      <c r="EN463" s="41"/>
      <c r="EO463" s="41"/>
      <c r="EP463" s="41"/>
      <c r="EQ463" s="41"/>
      <c r="ER463" s="41"/>
      <c r="ES463" s="41"/>
      <c r="ET463" s="41"/>
      <c r="EU463" s="41"/>
      <c r="EV463" s="41"/>
      <c r="EW463" s="41"/>
      <c r="EX463" s="41"/>
      <c r="EY463" s="41"/>
      <c r="EZ463" s="41"/>
      <c r="FA463" s="41"/>
      <c r="FB463" s="41"/>
      <c r="FC463" s="41"/>
      <c r="FD463" s="41"/>
      <c r="FE463" s="41"/>
      <c r="FF463" s="41"/>
      <c r="FG463" s="41"/>
      <c r="FH463" s="41"/>
      <c r="FI463" s="41"/>
      <c r="FJ463" s="41"/>
      <c r="FK463" s="41"/>
      <c r="FL463" s="41"/>
      <c r="FM463" s="41"/>
      <c r="FN463" s="41"/>
      <c r="FO463" s="41"/>
      <c r="FP463" s="41"/>
      <c r="FQ463" s="41"/>
      <c r="FR463" s="41"/>
      <c r="FS463" s="41"/>
      <c r="FT463" s="41"/>
      <c r="FU463" s="41"/>
      <c r="FV463" s="41"/>
      <c r="FW463" s="41"/>
      <c r="FX463" s="41"/>
      <c r="FY463" s="41"/>
      <c r="FZ463" s="41"/>
      <c r="GA463" s="41"/>
      <c r="GB463" s="41"/>
      <c r="GC463" s="41"/>
      <c r="GD463" s="41"/>
      <c r="GE463" s="41"/>
      <c r="GF463" s="41"/>
      <c r="GG463" s="41"/>
      <c r="GH463" s="41"/>
      <c r="GI463" s="41"/>
      <c r="GJ463" s="41"/>
      <c r="GK463" s="41"/>
      <c r="GL463" s="41"/>
      <c r="GM463" s="41"/>
      <c r="GN463" s="41"/>
      <c r="GO463" s="41"/>
      <c r="GP463" s="41"/>
      <c r="GQ463" s="41"/>
      <c r="GR463" s="41"/>
      <c r="GS463" s="41"/>
      <c r="GT463" s="41"/>
      <c r="GU463" s="41"/>
      <c r="GV463" s="41"/>
      <c r="GW463" s="41"/>
      <c r="GX463" s="41"/>
      <c r="GY463" s="41"/>
      <c r="GZ463" s="41"/>
      <c r="HA463" s="41"/>
      <c r="HB463" s="41"/>
      <c r="HC463" s="41"/>
      <c r="HD463" s="41"/>
      <c r="HE463" s="41"/>
      <c r="HF463" s="41"/>
      <c r="HG463" s="41"/>
      <c r="HH463" s="41"/>
      <c r="HI463" s="41"/>
      <c r="HJ463" s="41"/>
      <c r="HK463" s="41"/>
      <c r="HL463" s="41"/>
      <c r="HM463" s="41"/>
      <c r="HN463" s="41"/>
      <c r="HO463" s="41"/>
      <c r="HP463" s="41"/>
      <c r="HQ463" s="41"/>
      <c r="HR463" s="41"/>
      <c r="HS463" s="41"/>
      <c r="HT463" s="41"/>
      <c r="HU463" s="41"/>
      <c r="HV463" s="41"/>
      <c r="HW463" s="41"/>
      <c r="HX463" s="41"/>
      <c r="HY463" s="41"/>
      <c r="HZ463" s="41"/>
      <c r="IA463" s="41"/>
      <c r="IB463" s="41"/>
      <c r="IC463" s="41"/>
      <c r="ID463" s="41"/>
      <c r="IE463" s="41"/>
      <c r="IF463" s="41"/>
      <c r="IG463" s="41"/>
      <c r="IH463" s="41"/>
      <c r="II463" s="41"/>
      <c r="IJ463" s="41"/>
      <c r="IK463" s="41"/>
      <c r="IL463" s="41"/>
      <c r="IM463" s="41"/>
      <c r="IN463" s="41"/>
      <c r="IO463" s="41"/>
      <c r="IP463" s="41"/>
      <c r="IQ463" s="41"/>
      <c r="IR463" s="41"/>
      <c r="IS463" s="41"/>
      <c r="IT463" s="41"/>
      <c r="IU463" s="41"/>
      <c r="IV463" s="41"/>
      <c r="IW463" s="41"/>
      <c r="IX463" s="41"/>
      <c r="IY463" s="41"/>
      <c r="IZ463" s="41"/>
      <c r="JA463" s="41"/>
      <c r="JB463" s="41"/>
      <c r="JC463" s="41"/>
      <c r="JD463" s="41"/>
      <c r="JE463" s="41"/>
      <c r="JF463" s="41"/>
      <c r="JG463" s="41"/>
      <c r="JH463" s="41"/>
      <c r="JI463" s="41"/>
      <c r="JJ463" s="41"/>
      <c r="JK463" s="41"/>
      <c r="JL463" s="41"/>
      <c r="JM463" s="41"/>
      <c r="JN463" s="41"/>
      <c r="JO463" s="41"/>
      <c r="JP463" s="41"/>
      <c r="JQ463" s="41"/>
      <c r="JR463" s="41"/>
      <c r="JS463" s="41"/>
      <c r="JT463" s="41"/>
      <c r="JU463" s="41"/>
    </row>
    <row r="464" spans="20:281" x14ac:dyDescent="0.25">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c r="BI464" s="41"/>
      <c r="BJ464" s="41"/>
      <c r="BK464" s="41"/>
      <c r="BL464" s="41"/>
      <c r="BM464" s="41"/>
      <c r="BN464" s="41"/>
      <c r="BO464" s="41"/>
      <c r="BP464" s="41"/>
      <c r="BQ464" s="41"/>
      <c r="BR464" s="41"/>
      <c r="BS464" s="41"/>
      <c r="BT464" s="41"/>
      <c r="BU464" s="41"/>
      <c r="BV464" s="41"/>
      <c r="BW464" s="41"/>
      <c r="BX464" s="41"/>
      <c r="BY464" s="41"/>
      <c r="BZ464" s="41"/>
      <c r="CA464" s="41"/>
      <c r="CB464" s="41"/>
      <c r="CC464" s="41"/>
      <c r="CD464" s="41"/>
      <c r="CE464" s="41"/>
      <c r="CF464" s="41"/>
      <c r="CG464" s="41"/>
      <c r="CH464" s="41"/>
      <c r="CI464" s="41"/>
      <c r="CJ464" s="41"/>
      <c r="CK464" s="41"/>
      <c r="CL464" s="41"/>
      <c r="CM464" s="41"/>
      <c r="CN464" s="41"/>
      <c r="CO464" s="41"/>
      <c r="CP464" s="41"/>
      <c r="CQ464" s="41"/>
      <c r="CR464" s="41"/>
      <c r="CS464" s="41"/>
      <c r="CT464" s="41"/>
      <c r="CU464" s="41"/>
      <c r="CV464" s="41"/>
      <c r="CW464" s="41"/>
      <c r="CX464" s="41"/>
      <c r="CY464" s="41"/>
      <c r="CZ464" s="41"/>
      <c r="DA464" s="41"/>
      <c r="DB464" s="41"/>
      <c r="DC464" s="41"/>
      <c r="DD464" s="41"/>
      <c r="DE464" s="41"/>
      <c r="DF464" s="41"/>
      <c r="DG464" s="41"/>
      <c r="DH464" s="41"/>
      <c r="DI464" s="41"/>
      <c r="DJ464" s="41"/>
      <c r="DK464" s="41"/>
      <c r="DL464" s="41"/>
      <c r="DM464" s="41"/>
      <c r="DN464" s="41"/>
      <c r="DO464" s="41"/>
      <c r="DP464" s="41"/>
      <c r="DQ464" s="41"/>
      <c r="DR464" s="41"/>
      <c r="DS464" s="41"/>
      <c r="DT464" s="41"/>
      <c r="DU464" s="41"/>
      <c r="DV464" s="41"/>
      <c r="DW464" s="41"/>
      <c r="DX464" s="41"/>
      <c r="DY464" s="41"/>
      <c r="DZ464" s="41"/>
      <c r="EA464" s="41"/>
      <c r="EB464" s="41"/>
      <c r="EC464" s="41"/>
      <c r="ED464" s="41"/>
      <c r="EE464" s="41"/>
      <c r="EF464" s="41"/>
      <c r="EG464" s="41"/>
      <c r="EH464" s="41"/>
      <c r="EI464" s="41"/>
      <c r="EJ464" s="41"/>
      <c r="EK464" s="41"/>
      <c r="EL464" s="41"/>
      <c r="EM464" s="41"/>
      <c r="EN464" s="41"/>
      <c r="EO464" s="41"/>
      <c r="EP464" s="41"/>
      <c r="EQ464" s="41"/>
      <c r="ER464" s="41"/>
      <c r="ES464" s="41"/>
      <c r="ET464" s="41"/>
      <c r="EU464" s="41"/>
      <c r="EV464" s="41"/>
      <c r="EW464" s="41"/>
      <c r="EX464" s="41"/>
      <c r="EY464" s="41"/>
      <c r="EZ464" s="41"/>
      <c r="FA464" s="41"/>
      <c r="FB464" s="41"/>
      <c r="FC464" s="41"/>
      <c r="FD464" s="41"/>
      <c r="FE464" s="41"/>
      <c r="FF464" s="41"/>
      <c r="FG464" s="41"/>
      <c r="FH464" s="41"/>
      <c r="FI464" s="41"/>
      <c r="FJ464" s="41"/>
      <c r="FK464" s="41"/>
      <c r="FL464" s="41"/>
      <c r="FM464" s="41"/>
      <c r="FN464" s="41"/>
      <c r="FO464" s="41"/>
      <c r="FP464" s="41"/>
      <c r="FQ464" s="41"/>
      <c r="FR464" s="41"/>
      <c r="FS464" s="41"/>
      <c r="FT464" s="41"/>
      <c r="FU464" s="41"/>
      <c r="FV464" s="41"/>
      <c r="FW464" s="41"/>
      <c r="FX464" s="41"/>
      <c r="FY464" s="41"/>
      <c r="FZ464" s="41"/>
      <c r="GA464" s="41"/>
      <c r="GB464" s="41"/>
      <c r="GC464" s="41"/>
      <c r="GD464" s="41"/>
      <c r="GE464" s="41"/>
      <c r="GF464" s="41"/>
      <c r="GG464" s="41"/>
      <c r="GH464" s="41"/>
      <c r="GI464" s="41"/>
      <c r="GJ464" s="41"/>
      <c r="GK464" s="41"/>
      <c r="GL464" s="41"/>
      <c r="GM464" s="41"/>
      <c r="GN464" s="41"/>
      <c r="GO464" s="41"/>
      <c r="GP464" s="41"/>
      <c r="GQ464" s="41"/>
      <c r="GR464" s="41"/>
      <c r="GS464" s="41"/>
      <c r="GT464" s="41"/>
      <c r="GU464" s="41"/>
      <c r="GV464" s="41"/>
      <c r="GW464" s="41"/>
      <c r="GX464" s="41"/>
      <c r="GY464" s="41"/>
      <c r="GZ464" s="41"/>
      <c r="HA464" s="41"/>
      <c r="HB464" s="41"/>
      <c r="HC464" s="41"/>
      <c r="HD464" s="41"/>
      <c r="HE464" s="41"/>
      <c r="HF464" s="41"/>
      <c r="HG464" s="41"/>
      <c r="HH464" s="41"/>
      <c r="HI464" s="41"/>
      <c r="HJ464" s="41"/>
      <c r="HK464" s="41"/>
      <c r="HL464" s="41"/>
      <c r="HM464" s="41"/>
      <c r="HN464" s="41"/>
      <c r="HO464" s="41"/>
      <c r="HP464" s="41"/>
      <c r="HQ464" s="41"/>
      <c r="HR464" s="41"/>
      <c r="HS464" s="41"/>
      <c r="HT464" s="41"/>
      <c r="HU464" s="41"/>
      <c r="HV464" s="41"/>
      <c r="HW464" s="41"/>
      <c r="HX464" s="41"/>
      <c r="HY464" s="41"/>
      <c r="HZ464" s="41"/>
      <c r="IA464" s="41"/>
      <c r="IB464" s="41"/>
      <c r="IC464" s="41"/>
      <c r="ID464" s="41"/>
      <c r="IE464" s="41"/>
      <c r="IF464" s="41"/>
      <c r="IG464" s="41"/>
      <c r="IH464" s="41"/>
      <c r="II464" s="41"/>
      <c r="IJ464" s="41"/>
      <c r="IK464" s="41"/>
      <c r="IL464" s="41"/>
      <c r="IM464" s="41"/>
      <c r="IN464" s="41"/>
      <c r="IO464" s="41"/>
      <c r="IP464" s="41"/>
      <c r="IQ464" s="41"/>
      <c r="IR464" s="41"/>
      <c r="IS464" s="41"/>
      <c r="IT464" s="41"/>
      <c r="IU464" s="41"/>
      <c r="IV464" s="41"/>
      <c r="IW464" s="41"/>
      <c r="IX464" s="41"/>
      <c r="IY464" s="41"/>
      <c r="IZ464" s="41"/>
      <c r="JA464" s="41"/>
      <c r="JB464" s="41"/>
      <c r="JC464" s="41"/>
      <c r="JD464" s="41"/>
      <c r="JE464" s="41"/>
      <c r="JF464" s="41"/>
      <c r="JG464" s="41"/>
      <c r="JH464" s="41"/>
      <c r="JI464" s="41"/>
      <c r="JJ464" s="41"/>
      <c r="JK464" s="41"/>
      <c r="JL464" s="41"/>
      <c r="JM464" s="41"/>
      <c r="JN464" s="41"/>
      <c r="JO464" s="41"/>
      <c r="JP464" s="41"/>
      <c r="JQ464" s="41"/>
      <c r="JR464" s="41"/>
      <c r="JS464" s="41"/>
      <c r="JT464" s="41"/>
      <c r="JU464" s="41"/>
    </row>
    <row r="465" spans="20:281" x14ac:dyDescent="0.25">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c r="BI465" s="41"/>
      <c r="BJ465" s="41"/>
      <c r="BK465" s="41"/>
      <c r="BL465" s="41"/>
      <c r="BM465" s="41"/>
      <c r="BN465" s="41"/>
      <c r="BO465" s="41"/>
      <c r="BP465" s="41"/>
      <c r="BQ465" s="41"/>
      <c r="BR465" s="41"/>
      <c r="BS465" s="41"/>
      <c r="BT465" s="41"/>
      <c r="BU465" s="41"/>
      <c r="BV465" s="41"/>
      <c r="BW465" s="41"/>
      <c r="BX465" s="41"/>
      <c r="BY465" s="41"/>
      <c r="BZ465" s="41"/>
      <c r="CA465" s="41"/>
      <c r="CB465" s="41"/>
      <c r="CC465" s="41"/>
      <c r="CD465" s="41"/>
      <c r="CE465" s="41"/>
      <c r="CF465" s="41"/>
      <c r="CG465" s="41"/>
      <c r="CH465" s="41"/>
      <c r="CI465" s="41"/>
      <c r="CJ465" s="41"/>
      <c r="CK465" s="41"/>
      <c r="CL465" s="41"/>
      <c r="CM465" s="41"/>
      <c r="CN465" s="41"/>
      <c r="CO465" s="41"/>
      <c r="CP465" s="41"/>
      <c r="CQ465" s="41"/>
      <c r="CR465" s="41"/>
      <c r="CS465" s="41"/>
      <c r="CT465" s="41"/>
      <c r="CU465" s="41"/>
      <c r="CV465" s="41"/>
      <c r="CW465" s="41"/>
      <c r="CX465" s="41"/>
      <c r="CY465" s="41"/>
      <c r="CZ465" s="41"/>
      <c r="DA465" s="41"/>
      <c r="DB465" s="41"/>
      <c r="DC465" s="41"/>
      <c r="DD465" s="41"/>
      <c r="DE465" s="41"/>
      <c r="DF465" s="41"/>
      <c r="DG465" s="41"/>
      <c r="DH465" s="41"/>
      <c r="DI465" s="41"/>
      <c r="DJ465" s="41"/>
      <c r="DK465" s="41"/>
      <c r="DL465" s="41"/>
      <c r="DM465" s="41"/>
      <c r="DN465" s="41"/>
      <c r="DO465" s="41"/>
      <c r="DP465" s="41"/>
      <c r="DQ465" s="41"/>
      <c r="DR465" s="41"/>
      <c r="DS465" s="41"/>
      <c r="DT465" s="41"/>
      <c r="DU465" s="41"/>
      <c r="DV465" s="41"/>
      <c r="DW465" s="41"/>
      <c r="DX465" s="41"/>
      <c r="DY465" s="41"/>
      <c r="DZ465" s="41"/>
      <c r="EA465" s="41"/>
      <c r="EB465" s="41"/>
      <c r="EC465" s="41"/>
      <c r="ED465" s="41"/>
      <c r="EE465" s="41"/>
      <c r="EF465" s="41"/>
      <c r="EG465" s="41"/>
      <c r="EH465" s="41"/>
      <c r="EI465" s="41"/>
      <c r="EJ465" s="41"/>
      <c r="EK465" s="41"/>
      <c r="EL465" s="41"/>
      <c r="EM465" s="41"/>
      <c r="EN465" s="41"/>
      <c r="EO465" s="41"/>
      <c r="EP465" s="41"/>
      <c r="EQ465" s="41"/>
      <c r="ER465" s="41"/>
      <c r="ES465" s="41"/>
      <c r="ET465" s="41"/>
      <c r="EU465" s="41"/>
      <c r="EV465" s="41"/>
      <c r="EW465" s="41"/>
      <c r="EX465" s="41"/>
      <c r="EY465" s="41"/>
      <c r="EZ465" s="41"/>
      <c r="FA465" s="41"/>
      <c r="FB465" s="41"/>
      <c r="FC465" s="41"/>
      <c r="FD465" s="41"/>
      <c r="FE465" s="41"/>
      <c r="FF465" s="41"/>
      <c r="FG465" s="41"/>
      <c r="FH465" s="41"/>
      <c r="FI465" s="41"/>
      <c r="FJ465" s="41"/>
      <c r="FK465" s="41"/>
      <c r="FL465" s="41"/>
      <c r="FM465" s="41"/>
      <c r="FN465" s="41"/>
      <c r="FO465" s="41"/>
      <c r="FP465" s="41"/>
      <c r="FQ465" s="41"/>
      <c r="FR465" s="41"/>
      <c r="FS465" s="41"/>
      <c r="FT465" s="41"/>
      <c r="FU465" s="41"/>
      <c r="FV465" s="41"/>
      <c r="FW465" s="41"/>
      <c r="FX465" s="41"/>
      <c r="FY465" s="41"/>
      <c r="FZ465" s="41"/>
      <c r="GA465" s="41"/>
      <c r="GB465" s="41"/>
      <c r="GC465" s="41"/>
      <c r="GD465" s="41"/>
      <c r="GE465" s="41"/>
      <c r="GF465" s="41"/>
      <c r="GG465" s="41"/>
      <c r="GH465" s="41"/>
      <c r="GI465" s="41"/>
      <c r="GJ465" s="41"/>
      <c r="GK465" s="41"/>
      <c r="GL465" s="41"/>
      <c r="GM465" s="41"/>
      <c r="GN465" s="41"/>
      <c r="GO465" s="41"/>
      <c r="GP465" s="41"/>
      <c r="GQ465" s="41"/>
      <c r="GR465" s="41"/>
      <c r="GS465" s="41"/>
      <c r="GT465" s="41"/>
      <c r="GU465" s="41"/>
      <c r="GV465" s="41"/>
      <c r="GW465" s="41"/>
      <c r="GX465" s="41"/>
      <c r="GY465" s="41"/>
      <c r="GZ465" s="41"/>
      <c r="HA465" s="41"/>
      <c r="HB465" s="41"/>
      <c r="HC465" s="41"/>
      <c r="HD465" s="41"/>
      <c r="HE465" s="41"/>
      <c r="HF465" s="41"/>
      <c r="HG465" s="41"/>
      <c r="HH465" s="41"/>
      <c r="HI465" s="41"/>
      <c r="HJ465" s="41"/>
      <c r="HK465" s="41"/>
      <c r="HL465" s="41"/>
      <c r="HM465" s="41"/>
      <c r="HN465" s="41"/>
      <c r="HO465" s="41"/>
      <c r="HP465" s="41"/>
      <c r="HQ465" s="41"/>
      <c r="HR465" s="41"/>
      <c r="HS465" s="41"/>
      <c r="HT465" s="41"/>
      <c r="HU465" s="41"/>
      <c r="HV465" s="41"/>
      <c r="HW465" s="41"/>
      <c r="HX465" s="41"/>
      <c r="HY465" s="41"/>
      <c r="HZ465" s="41"/>
      <c r="IA465" s="41"/>
      <c r="IB465" s="41"/>
      <c r="IC465" s="41"/>
      <c r="ID465" s="41"/>
      <c r="IE465" s="41"/>
      <c r="IF465" s="41"/>
      <c r="IG465" s="41"/>
      <c r="IH465" s="41"/>
      <c r="II465" s="41"/>
      <c r="IJ465" s="41"/>
      <c r="IK465" s="41"/>
      <c r="IL465" s="41"/>
      <c r="IM465" s="41"/>
      <c r="IN465" s="41"/>
      <c r="IO465" s="41"/>
      <c r="IP465" s="41"/>
      <c r="IQ465" s="41"/>
      <c r="IR465" s="41"/>
      <c r="IS465" s="41"/>
      <c r="IT465" s="41"/>
      <c r="IU465" s="41"/>
      <c r="IV465" s="41"/>
      <c r="IW465" s="41"/>
      <c r="IX465" s="41"/>
      <c r="IY465" s="41"/>
      <c r="IZ465" s="41"/>
      <c r="JA465" s="41"/>
      <c r="JB465" s="41"/>
      <c r="JC465" s="41"/>
      <c r="JD465" s="41"/>
      <c r="JE465" s="41"/>
      <c r="JF465" s="41"/>
      <c r="JG465" s="41"/>
      <c r="JH465" s="41"/>
      <c r="JI465" s="41"/>
      <c r="JJ465" s="41"/>
      <c r="JK465" s="41"/>
      <c r="JL465" s="41"/>
      <c r="JM465" s="41"/>
      <c r="JN465" s="41"/>
      <c r="JO465" s="41"/>
      <c r="JP465" s="41"/>
      <c r="JQ465" s="41"/>
      <c r="JR465" s="41"/>
      <c r="JS465" s="41"/>
      <c r="JT465" s="41"/>
      <c r="JU465" s="41"/>
    </row>
    <row r="466" spans="20:281" x14ac:dyDescent="0.25">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c r="AX466" s="41"/>
      <c r="AY466" s="41"/>
      <c r="AZ466" s="41"/>
      <c r="BA466" s="41"/>
      <c r="BB466" s="41"/>
      <c r="BC466" s="41"/>
      <c r="BD466" s="41"/>
      <c r="BE466" s="41"/>
      <c r="BF466" s="41"/>
      <c r="BG466" s="41"/>
      <c r="BH466" s="41"/>
      <c r="BI466" s="41"/>
      <c r="BJ466" s="41"/>
      <c r="BK466" s="41"/>
      <c r="BL466" s="41"/>
      <c r="BM466" s="41"/>
      <c r="BN466" s="41"/>
      <c r="BO466" s="41"/>
      <c r="BP466" s="41"/>
      <c r="BQ466" s="41"/>
      <c r="BR466" s="41"/>
      <c r="BS466" s="41"/>
      <c r="BT466" s="41"/>
      <c r="BU466" s="41"/>
      <c r="BV466" s="41"/>
      <c r="BW466" s="41"/>
      <c r="BX466" s="41"/>
      <c r="BY466" s="41"/>
      <c r="BZ466" s="41"/>
      <c r="CA466" s="41"/>
      <c r="CB466" s="41"/>
      <c r="CC466" s="41"/>
      <c r="CD466" s="41"/>
      <c r="CE466" s="41"/>
      <c r="CF466" s="41"/>
      <c r="CG466" s="41"/>
      <c r="CH466" s="41"/>
      <c r="CI466" s="41"/>
      <c r="CJ466" s="41"/>
      <c r="CK466" s="41"/>
      <c r="CL466" s="41"/>
      <c r="CM466" s="41"/>
      <c r="CN466" s="41"/>
      <c r="CO466" s="41"/>
      <c r="CP466" s="41"/>
      <c r="CQ466" s="41"/>
      <c r="CR466" s="41"/>
      <c r="CS466" s="41"/>
      <c r="CT466" s="41"/>
      <c r="CU466" s="41"/>
      <c r="CV466" s="41"/>
      <c r="CW466" s="41"/>
      <c r="CX466" s="41"/>
      <c r="CY466" s="41"/>
      <c r="CZ466" s="41"/>
      <c r="DA466" s="41"/>
      <c r="DB466" s="41"/>
      <c r="DC466" s="41"/>
      <c r="DD466" s="41"/>
      <c r="DE466" s="41"/>
      <c r="DF466" s="41"/>
      <c r="DG466" s="41"/>
      <c r="DH466" s="41"/>
      <c r="DI466" s="41"/>
      <c r="DJ466" s="41"/>
      <c r="DK466" s="41"/>
      <c r="DL466" s="41"/>
      <c r="DM466" s="41"/>
      <c r="DN466" s="41"/>
      <c r="DO466" s="41"/>
      <c r="DP466" s="41"/>
      <c r="DQ466" s="41"/>
      <c r="DR466" s="41"/>
      <c r="DS466" s="41"/>
      <c r="DT466" s="41"/>
      <c r="DU466" s="41"/>
      <c r="DV466" s="41"/>
      <c r="DW466" s="41"/>
      <c r="DX466" s="41"/>
      <c r="DY466" s="41"/>
      <c r="DZ466" s="41"/>
      <c r="EA466" s="41"/>
      <c r="EB466" s="41"/>
      <c r="EC466" s="41"/>
      <c r="ED466" s="41"/>
      <c r="EE466" s="41"/>
      <c r="EF466" s="41"/>
      <c r="EG466" s="41"/>
      <c r="EH466" s="41"/>
      <c r="EI466" s="41"/>
      <c r="EJ466" s="41"/>
      <c r="EK466" s="41"/>
      <c r="EL466" s="41"/>
      <c r="EM466" s="41"/>
      <c r="EN466" s="41"/>
      <c r="EO466" s="41"/>
      <c r="EP466" s="41"/>
      <c r="EQ466" s="41"/>
      <c r="ER466" s="41"/>
      <c r="ES466" s="41"/>
      <c r="ET466" s="41"/>
      <c r="EU466" s="41"/>
      <c r="EV466" s="41"/>
      <c r="EW466" s="41"/>
      <c r="EX466" s="41"/>
      <c r="EY466" s="41"/>
      <c r="EZ466" s="41"/>
      <c r="FA466" s="41"/>
      <c r="FB466" s="41"/>
      <c r="FC466" s="41"/>
      <c r="FD466" s="41"/>
      <c r="FE466" s="41"/>
      <c r="FF466" s="41"/>
      <c r="FG466" s="41"/>
      <c r="FH466" s="41"/>
      <c r="FI466" s="41"/>
      <c r="FJ466" s="41"/>
      <c r="FK466" s="41"/>
      <c r="FL466" s="41"/>
      <c r="FM466" s="41"/>
      <c r="FN466" s="41"/>
      <c r="FO466" s="41"/>
      <c r="FP466" s="41"/>
      <c r="FQ466" s="41"/>
      <c r="FR466" s="41"/>
      <c r="FS466" s="41"/>
      <c r="FT466" s="41"/>
      <c r="FU466" s="41"/>
      <c r="FV466" s="41"/>
      <c r="FW466" s="41"/>
      <c r="FX466" s="41"/>
      <c r="FY466" s="41"/>
      <c r="FZ466" s="41"/>
      <c r="GA466" s="41"/>
      <c r="GB466" s="41"/>
      <c r="GC466" s="41"/>
      <c r="GD466" s="41"/>
      <c r="GE466" s="41"/>
      <c r="GF466" s="41"/>
      <c r="GG466" s="41"/>
      <c r="GH466" s="41"/>
      <c r="GI466" s="41"/>
      <c r="GJ466" s="41"/>
      <c r="GK466" s="41"/>
      <c r="GL466" s="41"/>
      <c r="GM466" s="41"/>
      <c r="GN466" s="41"/>
      <c r="GO466" s="41"/>
      <c r="GP466" s="41"/>
      <c r="GQ466" s="41"/>
      <c r="GR466" s="41"/>
      <c r="GS466" s="41"/>
      <c r="GT466" s="41"/>
      <c r="GU466" s="41"/>
      <c r="GV466" s="41"/>
      <c r="GW466" s="41"/>
      <c r="GX466" s="41"/>
      <c r="GY466" s="41"/>
      <c r="GZ466" s="41"/>
      <c r="HA466" s="41"/>
      <c r="HB466" s="41"/>
      <c r="HC466" s="41"/>
      <c r="HD466" s="41"/>
      <c r="HE466" s="41"/>
      <c r="HF466" s="41"/>
      <c r="HG466" s="41"/>
      <c r="HH466" s="41"/>
      <c r="HI466" s="41"/>
      <c r="HJ466" s="41"/>
      <c r="HK466" s="41"/>
      <c r="HL466" s="41"/>
      <c r="HM466" s="41"/>
      <c r="HN466" s="41"/>
      <c r="HO466" s="41"/>
      <c r="HP466" s="41"/>
      <c r="HQ466" s="41"/>
      <c r="HR466" s="41"/>
      <c r="HS466" s="41"/>
      <c r="HT466" s="41"/>
      <c r="HU466" s="41"/>
      <c r="HV466" s="41"/>
      <c r="HW466" s="41"/>
      <c r="HX466" s="41"/>
      <c r="HY466" s="41"/>
      <c r="HZ466" s="41"/>
      <c r="IA466" s="41"/>
      <c r="IB466" s="41"/>
      <c r="IC466" s="41"/>
      <c r="ID466" s="41"/>
      <c r="IE466" s="41"/>
      <c r="IF466" s="41"/>
      <c r="IG466" s="41"/>
      <c r="IH466" s="41"/>
      <c r="II466" s="41"/>
      <c r="IJ466" s="41"/>
      <c r="IK466" s="41"/>
      <c r="IL466" s="41"/>
      <c r="IM466" s="41"/>
      <c r="IN466" s="41"/>
      <c r="IO466" s="41"/>
      <c r="IP466" s="41"/>
      <c r="IQ466" s="41"/>
      <c r="IR466" s="41"/>
      <c r="IS466" s="41"/>
      <c r="IT466" s="41"/>
      <c r="IU466" s="41"/>
      <c r="IV466" s="41"/>
      <c r="IW466" s="41"/>
      <c r="IX466" s="41"/>
      <c r="IY466" s="41"/>
      <c r="IZ466" s="41"/>
      <c r="JA466" s="41"/>
      <c r="JB466" s="41"/>
      <c r="JC466" s="41"/>
      <c r="JD466" s="41"/>
      <c r="JE466" s="41"/>
      <c r="JF466" s="41"/>
      <c r="JG466" s="41"/>
      <c r="JH466" s="41"/>
      <c r="JI466" s="41"/>
      <c r="JJ466" s="41"/>
      <c r="JK466" s="41"/>
      <c r="JL466" s="41"/>
      <c r="JM466" s="41"/>
      <c r="JN466" s="41"/>
      <c r="JO466" s="41"/>
      <c r="JP466" s="41"/>
      <c r="JQ466" s="41"/>
      <c r="JR466" s="41"/>
      <c r="JS466" s="41"/>
      <c r="JT466" s="41"/>
      <c r="JU466" s="41"/>
    </row>
    <row r="467" spans="20:281" x14ac:dyDescent="0.25">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c r="AY467" s="41"/>
      <c r="AZ467" s="41"/>
      <c r="BA467" s="41"/>
      <c r="BB467" s="41"/>
      <c r="BC467" s="41"/>
      <c r="BD467" s="41"/>
      <c r="BE467" s="41"/>
      <c r="BF467" s="41"/>
      <c r="BG467" s="41"/>
      <c r="BH467" s="41"/>
      <c r="BI467" s="41"/>
      <c r="BJ467" s="41"/>
      <c r="BK467" s="41"/>
      <c r="BL467" s="41"/>
      <c r="BM467" s="41"/>
      <c r="BN467" s="41"/>
      <c r="BO467" s="41"/>
      <c r="BP467" s="41"/>
      <c r="BQ467" s="41"/>
      <c r="BR467" s="41"/>
      <c r="BS467" s="41"/>
      <c r="BT467" s="41"/>
      <c r="BU467" s="41"/>
      <c r="BV467" s="41"/>
      <c r="BW467" s="41"/>
      <c r="BX467" s="41"/>
      <c r="BY467" s="41"/>
      <c r="BZ467" s="41"/>
      <c r="CA467" s="41"/>
      <c r="CB467" s="41"/>
      <c r="CC467" s="41"/>
      <c r="CD467" s="41"/>
      <c r="CE467" s="41"/>
      <c r="CF467" s="41"/>
      <c r="CG467" s="41"/>
      <c r="CH467" s="41"/>
      <c r="CI467" s="41"/>
      <c r="CJ467" s="41"/>
      <c r="CK467" s="41"/>
      <c r="CL467" s="41"/>
      <c r="CM467" s="41"/>
      <c r="CN467" s="41"/>
      <c r="CO467" s="41"/>
      <c r="CP467" s="41"/>
      <c r="CQ467" s="41"/>
      <c r="CR467" s="41"/>
      <c r="CS467" s="41"/>
      <c r="CT467" s="41"/>
      <c r="CU467" s="41"/>
      <c r="CV467" s="41"/>
      <c r="CW467" s="41"/>
      <c r="CX467" s="41"/>
      <c r="CY467" s="41"/>
      <c r="CZ467" s="41"/>
      <c r="DA467" s="41"/>
      <c r="DB467" s="41"/>
      <c r="DC467" s="41"/>
      <c r="DD467" s="41"/>
      <c r="DE467" s="41"/>
      <c r="DF467" s="41"/>
      <c r="DG467" s="41"/>
      <c r="DH467" s="41"/>
      <c r="DI467" s="41"/>
      <c r="DJ467" s="41"/>
      <c r="DK467" s="41"/>
      <c r="DL467" s="41"/>
      <c r="DM467" s="41"/>
      <c r="DN467" s="41"/>
      <c r="DO467" s="41"/>
      <c r="DP467" s="41"/>
      <c r="DQ467" s="41"/>
      <c r="DR467" s="41"/>
      <c r="DS467" s="41"/>
      <c r="DT467" s="41"/>
      <c r="DU467" s="41"/>
      <c r="DV467" s="41"/>
      <c r="DW467" s="41"/>
      <c r="DX467" s="41"/>
      <c r="DY467" s="41"/>
      <c r="DZ467" s="41"/>
      <c r="EA467" s="41"/>
      <c r="EB467" s="41"/>
      <c r="EC467" s="41"/>
      <c r="ED467" s="41"/>
      <c r="EE467" s="41"/>
      <c r="EF467" s="41"/>
      <c r="EG467" s="41"/>
      <c r="EH467" s="41"/>
      <c r="EI467" s="41"/>
      <c r="EJ467" s="41"/>
      <c r="EK467" s="41"/>
      <c r="EL467" s="41"/>
      <c r="EM467" s="41"/>
      <c r="EN467" s="41"/>
      <c r="EO467" s="41"/>
      <c r="EP467" s="41"/>
      <c r="EQ467" s="41"/>
      <c r="ER467" s="41"/>
      <c r="ES467" s="41"/>
      <c r="ET467" s="41"/>
      <c r="EU467" s="41"/>
      <c r="EV467" s="41"/>
      <c r="EW467" s="41"/>
      <c r="EX467" s="41"/>
      <c r="EY467" s="41"/>
      <c r="EZ467" s="41"/>
      <c r="FA467" s="41"/>
      <c r="FB467" s="41"/>
      <c r="FC467" s="41"/>
      <c r="FD467" s="41"/>
      <c r="FE467" s="41"/>
      <c r="FF467" s="41"/>
      <c r="FG467" s="41"/>
      <c r="FH467" s="41"/>
      <c r="FI467" s="41"/>
      <c r="FJ467" s="41"/>
      <c r="FK467" s="41"/>
      <c r="FL467" s="41"/>
      <c r="FM467" s="41"/>
      <c r="FN467" s="41"/>
      <c r="FO467" s="41"/>
      <c r="FP467" s="41"/>
      <c r="FQ467" s="41"/>
      <c r="FR467" s="41"/>
      <c r="FS467" s="41"/>
      <c r="FT467" s="41"/>
      <c r="FU467" s="41"/>
      <c r="FV467" s="41"/>
      <c r="FW467" s="41"/>
      <c r="FX467" s="41"/>
      <c r="FY467" s="41"/>
      <c r="FZ467" s="41"/>
      <c r="GA467" s="41"/>
      <c r="GB467" s="41"/>
      <c r="GC467" s="41"/>
      <c r="GD467" s="41"/>
      <c r="GE467" s="41"/>
      <c r="GF467" s="41"/>
      <c r="GG467" s="41"/>
      <c r="GH467" s="41"/>
      <c r="GI467" s="41"/>
      <c r="GJ467" s="41"/>
      <c r="GK467" s="41"/>
      <c r="GL467" s="41"/>
      <c r="GM467" s="41"/>
      <c r="GN467" s="41"/>
      <c r="GO467" s="41"/>
      <c r="GP467" s="41"/>
      <c r="GQ467" s="41"/>
      <c r="GR467" s="41"/>
      <c r="GS467" s="41"/>
      <c r="GT467" s="41"/>
      <c r="GU467" s="41"/>
      <c r="GV467" s="41"/>
      <c r="GW467" s="41"/>
      <c r="GX467" s="41"/>
      <c r="GY467" s="41"/>
      <c r="GZ467" s="41"/>
      <c r="HA467" s="41"/>
      <c r="HB467" s="41"/>
      <c r="HC467" s="41"/>
      <c r="HD467" s="41"/>
      <c r="HE467" s="41"/>
      <c r="HF467" s="41"/>
      <c r="HG467" s="41"/>
      <c r="HH467" s="41"/>
      <c r="HI467" s="41"/>
      <c r="HJ467" s="41"/>
      <c r="HK467" s="41"/>
      <c r="HL467" s="41"/>
      <c r="HM467" s="41"/>
      <c r="HN467" s="41"/>
      <c r="HO467" s="41"/>
      <c r="HP467" s="41"/>
      <c r="HQ467" s="41"/>
      <c r="HR467" s="41"/>
      <c r="HS467" s="41"/>
      <c r="HT467" s="41"/>
      <c r="HU467" s="41"/>
      <c r="HV467" s="41"/>
      <c r="HW467" s="41"/>
      <c r="HX467" s="41"/>
      <c r="HY467" s="41"/>
      <c r="HZ467" s="41"/>
      <c r="IA467" s="41"/>
      <c r="IB467" s="41"/>
      <c r="IC467" s="41"/>
      <c r="ID467" s="41"/>
      <c r="IE467" s="41"/>
      <c r="IF467" s="41"/>
      <c r="IG467" s="41"/>
      <c r="IH467" s="41"/>
      <c r="II467" s="41"/>
      <c r="IJ467" s="41"/>
      <c r="IK467" s="41"/>
      <c r="IL467" s="41"/>
      <c r="IM467" s="41"/>
      <c r="IN467" s="41"/>
      <c r="IO467" s="41"/>
      <c r="IP467" s="41"/>
      <c r="IQ467" s="41"/>
      <c r="IR467" s="41"/>
      <c r="IS467" s="41"/>
      <c r="IT467" s="41"/>
      <c r="IU467" s="41"/>
      <c r="IV467" s="41"/>
      <c r="IW467" s="41"/>
      <c r="IX467" s="41"/>
      <c r="IY467" s="41"/>
      <c r="IZ467" s="41"/>
      <c r="JA467" s="41"/>
      <c r="JB467" s="41"/>
      <c r="JC467" s="41"/>
      <c r="JD467" s="41"/>
      <c r="JE467" s="41"/>
      <c r="JF467" s="41"/>
      <c r="JG467" s="41"/>
      <c r="JH467" s="41"/>
      <c r="JI467" s="41"/>
      <c r="JJ467" s="41"/>
      <c r="JK467" s="41"/>
      <c r="JL467" s="41"/>
      <c r="JM467" s="41"/>
      <c r="JN467" s="41"/>
      <c r="JO467" s="41"/>
      <c r="JP467" s="41"/>
      <c r="JQ467" s="41"/>
      <c r="JR467" s="41"/>
      <c r="JS467" s="41"/>
      <c r="JT467" s="41"/>
      <c r="JU467" s="41"/>
    </row>
    <row r="468" spans="20:281" x14ac:dyDescent="0.25">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c r="BT468" s="41"/>
      <c r="BU468" s="41"/>
      <c r="BV468" s="41"/>
      <c r="BW468" s="41"/>
      <c r="BX468" s="41"/>
      <c r="BY468" s="41"/>
      <c r="BZ468" s="41"/>
      <c r="CA468" s="41"/>
      <c r="CB468" s="41"/>
      <c r="CC468" s="41"/>
      <c r="CD468" s="41"/>
      <c r="CE468" s="41"/>
      <c r="CF468" s="41"/>
      <c r="CG468" s="41"/>
      <c r="CH468" s="41"/>
      <c r="CI468" s="41"/>
      <c r="CJ468" s="41"/>
      <c r="CK468" s="41"/>
      <c r="CL468" s="41"/>
      <c r="CM468" s="41"/>
      <c r="CN468" s="41"/>
      <c r="CO468" s="41"/>
      <c r="CP468" s="41"/>
      <c r="CQ468" s="41"/>
      <c r="CR468" s="41"/>
      <c r="CS468" s="41"/>
      <c r="CT468" s="41"/>
      <c r="CU468" s="41"/>
      <c r="CV468" s="41"/>
      <c r="CW468" s="41"/>
      <c r="CX468" s="41"/>
      <c r="CY468" s="41"/>
      <c r="CZ468" s="41"/>
      <c r="DA468" s="41"/>
      <c r="DB468" s="41"/>
      <c r="DC468" s="41"/>
      <c r="DD468" s="41"/>
      <c r="DE468" s="41"/>
      <c r="DF468" s="41"/>
      <c r="DG468" s="41"/>
      <c r="DH468" s="41"/>
      <c r="DI468" s="41"/>
      <c r="DJ468" s="41"/>
      <c r="DK468" s="41"/>
      <c r="DL468" s="41"/>
      <c r="DM468" s="41"/>
      <c r="DN468" s="41"/>
      <c r="DO468" s="41"/>
      <c r="DP468" s="41"/>
      <c r="DQ468" s="41"/>
      <c r="DR468" s="41"/>
      <c r="DS468" s="41"/>
      <c r="DT468" s="41"/>
      <c r="DU468" s="41"/>
      <c r="DV468" s="41"/>
      <c r="DW468" s="41"/>
      <c r="DX468" s="41"/>
      <c r="DY468" s="41"/>
      <c r="DZ468" s="41"/>
      <c r="EA468" s="41"/>
      <c r="EB468" s="41"/>
      <c r="EC468" s="41"/>
      <c r="ED468" s="41"/>
      <c r="EE468" s="41"/>
      <c r="EF468" s="41"/>
      <c r="EG468" s="41"/>
      <c r="EH468" s="41"/>
      <c r="EI468" s="41"/>
      <c r="EJ468" s="41"/>
      <c r="EK468" s="41"/>
      <c r="EL468" s="41"/>
      <c r="EM468" s="41"/>
      <c r="EN468" s="41"/>
      <c r="EO468" s="41"/>
      <c r="EP468" s="41"/>
      <c r="EQ468" s="41"/>
      <c r="ER468" s="41"/>
      <c r="ES468" s="41"/>
      <c r="ET468" s="41"/>
      <c r="EU468" s="41"/>
      <c r="EV468" s="41"/>
      <c r="EW468" s="41"/>
      <c r="EX468" s="41"/>
      <c r="EY468" s="41"/>
      <c r="EZ468" s="41"/>
      <c r="FA468" s="41"/>
      <c r="FB468" s="41"/>
      <c r="FC468" s="41"/>
      <c r="FD468" s="41"/>
      <c r="FE468" s="41"/>
      <c r="FF468" s="41"/>
      <c r="FG468" s="41"/>
      <c r="FH468" s="41"/>
      <c r="FI468" s="41"/>
      <c r="FJ468" s="41"/>
      <c r="FK468" s="41"/>
      <c r="FL468" s="41"/>
      <c r="FM468" s="41"/>
      <c r="FN468" s="41"/>
      <c r="FO468" s="41"/>
      <c r="FP468" s="41"/>
      <c r="FQ468" s="41"/>
      <c r="FR468" s="41"/>
      <c r="FS468" s="41"/>
      <c r="FT468" s="41"/>
      <c r="FU468" s="41"/>
      <c r="FV468" s="41"/>
      <c r="FW468" s="41"/>
      <c r="FX468" s="41"/>
      <c r="FY468" s="41"/>
      <c r="FZ468" s="41"/>
      <c r="GA468" s="41"/>
      <c r="GB468" s="41"/>
      <c r="GC468" s="41"/>
      <c r="GD468" s="41"/>
      <c r="GE468" s="41"/>
      <c r="GF468" s="41"/>
      <c r="GG468" s="41"/>
      <c r="GH468" s="41"/>
      <c r="GI468" s="41"/>
      <c r="GJ468" s="41"/>
      <c r="GK468" s="41"/>
      <c r="GL468" s="41"/>
      <c r="GM468" s="41"/>
      <c r="GN468" s="41"/>
      <c r="GO468" s="41"/>
      <c r="GP468" s="41"/>
      <c r="GQ468" s="41"/>
      <c r="GR468" s="41"/>
      <c r="GS468" s="41"/>
      <c r="GT468" s="41"/>
      <c r="GU468" s="41"/>
      <c r="GV468" s="41"/>
      <c r="GW468" s="41"/>
      <c r="GX468" s="41"/>
      <c r="GY468" s="41"/>
      <c r="GZ468" s="41"/>
      <c r="HA468" s="41"/>
      <c r="HB468" s="41"/>
      <c r="HC468" s="41"/>
      <c r="HD468" s="41"/>
      <c r="HE468" s="41"/>
      <c r="HF468" s="41"/>
      <c r="HG468" s="41"/>
      <c r="HH468" s="41"/>
      <c r="HI468" s="41"/>
      <c r="HJ468" s="41"/>
      <c r="HK468" s="41"/>
      <c r="HL468" s="41"/>
      <c r="HM468" s="41"/>
      <c r="HN468" s="41"/>
      <c r="HO468" s="41"/>
      <c r="HP468" s="41"/>
      <c r="HQ468" s="41"/>
      <c r="HR468" s="41"/>
      <c r="HS468" s="41"/>
      <c r="HT468" s="41"/>
      <c r="HU468" s="41"/>
      <c r="HV468" s="41"/>
      <c r="HW468" s="41"/>
      <c r="HX468" s="41"/>
      <c r="HY468" s="41"/>
      <c r="HZ468" s="41"/>
      <c r="IA468" s="41"/>
      <c r="IB468" s="41"/>
      <c r="IC468" s="41"/>
      <c r="ID468" s="41"/>
      <c r="IE468" s="41"/>
      <c r="IF468" s="41"/>
      <c r="IG468" s="41"/>
      <c r="IH468" s="41"/>
      <c r="II468" s="41"/>
      <c r="IJ468" s="41"/>
      <c r="IK468" s="41"/>
      <c r="IL468" s="41"/>
      <c r="IM468" s="41"/>
      <c r="IN468" s="41"/>
      <c r="IO468" s="41"/>
      <c r="IP468" s="41"/>
      <c r="IQ468" s="41"/>
      <c r="IR468" s="41"/>
      <c r="IS468" s="41"/>
      <c r="IT468" s="41"/>
      <c r="IU468" s="41"/>
      <c r="IV468" s="41"/>
      <c r="IW468" s="41"/>
      <c r="IX468" s="41"/>
      <c r="IY468" s="41"/>
      <c r="IZ468" s="41"/>
      <c r="JA468" s="41"/>
      <c r="JB468" s="41"/>
      <c r="JC468" s="41"/>
      <c r="JD468" s="41"/>
      <c r="JE468" s="41"/>
      <c r="JF468" s="41"/>
      <c r="JG468" s="41"/>
      <c r="JH468" s="41"/>
      <c r="JI468" s="41"/>
      <c r="JJ468" s="41"/>
      <c r="JK468" s="41"/>
      <c r="JL468" s="41"/>
      <c r="JM468" s="41"/>
      <c r="JN468" s="41"/>
      <c r="JO468" s="41"/>
      <c r="JP468" s="41"/>
      <c r="JQ468" s="41"/>
      <c r="JR468" s="41"/>
      <c r="JS468" s="41"/>
      <c r="JT468" s="41"/>
      <c r="JU468" s="41"/>
    </row>
    <row r="469" spans="20:281" x14ac:dyDescent="0.25">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1"/>
      <c r="BI469" s="41"/>
      <c r="BJ469" s="41"/>
      <c r="BK469" s="41"/>
      <c r="BL469" s="41"/>
      <c r="BM469" s="41"/>
      <c r="BN469" s="41"/>
      <c r="BO469" s="41"/>
      <c r="BP469" s="41"/>
      <c r="BQ469" s="41"/>
      <c r="BR469" s="41"/>
      <c r="BS469" s="41"/>
      <c r="BT469" s="41"/>
      <c r="BU469" s="41"/>
      <c r="BV469" s="41"/>
      <c r="BW469" s="41"/>
      <c r="BX469" s="41"/>
      <c r="BY469" s="41"/>
      <c r="BZ469" s="41"/>
      <c r="CA469" s="41"/>
      <c r="CB469" s="41"/>
      <c r="CC469" s="41"/>
      <c r="CD469" s="41"/>
      <c r="CE469" s="41"/>
      <c r="CF469" s="41"/>
      <c r="CG469" s="41"/>
      <c r="CH469" s="41"/>
      <c r="CI469" s="41"/>
      <c r="CJ469" s="41"/>
      <c r="CK469" s="41"/>
      <c r="CL469" s="41"/>
      <c r="CM469" s="41"/>
      <c r="CN469" s="41"/>
      <c r="CO469" s="41"/>
      <c r="CP469" s="41"/>
      <c r="CQ469" s="41"/>
      <c r="CR469" s="41"/>
      <c r="CS469" s="41"/>
      <c r="CT469" s="41"/>
      <c r="CU469" s="41"/>
      <c r="CV469" s="41"/>
      <c r="CW469" s="41"/>
      <c r="CX469" s="41"/>
      <c r="CY469" s="41"/>
      <c r="CZ469" s="41"/>
      <c r="DA469" s="41"/>
      <c r="DB469" s="41"/>
      <c r="DC469" s="41"/>
      <c r="DD469" s="41"/>
      <c r="DE469" s="41"/>
      <c r="DF469" s="41"/>
      <c r="DG469" s="41"/>
      <c r="DH469" s="41"/>
      <c r="DI469" s="41"/>
      <c r="DJ469" s="41"/>
      <c r="DK469" s="41"/>
      <c r="DL469" s="41"/>
      <c r="DM469" s="41"/>
      <c r="DN469" s="41"/>
      <c r="DO469" s="41"/>
      <c r="DP469" s="41"/>
      <c r="DQ469" s="41"/>
      <c r="DR469" s="41"/>
      <c r="DS469" s="41"/>
      <c r="DT469" s="41"/>
      <c r="DU469" s="41"/>
      <c r="DV469" s="41"/>
      <c r="DW469" s="41"/>
      <c r="DX469" s="41"/>
      <c r="DY469" s="41"/>
      <c r="DZ469" s="41"/>
      <c r="EA469" s="41"/>
      <c r="EB469" s="41"/>
      <c r="EC469" s="41"/>
      <c r="ED469" s="41"/>
      <c r="EE469" s="41"/>
      <c r="EF469" s="41"/>
      <c r="EG469" s="41"/>
      <c r="EH469" s="41"/>
      <c r="EI469" s="41"/>
      <c r="EJ469" s="41"/>
      <c r="EK469" s="41"/>
      <c r="EL469" s="41"/>
      <c r="EM469" s="41"/>
      <c r="EN469" s="41"/>
      <c r="EO469" s="41"/>
      <c r="EP469" s="41"/>
      <c r="EQ469" s="41"/>
      <c r="ER469" s="41"/>
      <c r="ES469" s="41"/>
      <c r="ET469" s="41"/>
      <c r="EU469" s="41"/>
      <c r="EV469" s="41"/>
      <c r="EW469" s="41"/>
      <c r="EX469" s="41"/>
      <c r="EY469" s="41"/>
      <c r="EZ469" s="41"/>
      <c r="FA469" s="41"/>
      <c r="FB469" s="41"/>
      <c r="FC469" s="41"/>
      <c r="FD469" s="41"/>
      <c r="FE469" s="41"/>
      <c r="FF469" s="41"/>
      <c r="FG469" s="41"/>
      <c r="FH469" s="41"/>
      <c r="FI469" s="41"/>
      <c r="FJ469" s="41"/>
      <c r="FK469" s="41"/>
      <c r="FL469" s="41"/>
      <c r="FM469" s="41"/>
      <c r="FN469" s="41"/>
      <c r="FO469" s="41"/>
      <c r="FP469" s="41"/>
      <c r="FQ469" s="41"/>
      <c r="FR469" s="41"/>
      <c r="FS469" s="41"/>
      <c r="FT469" s="41"/>
      <c r="FU469" s="41"/>
      <c r="FV469" s="41"/>
      <c r="FW469" s="41"/>
      <c r="FX469" s="41"/>
      <c r="FY469" s="41"/>
      <c r="FZ469" s="41"/>
      <c r="GA469" s="41"/>
      <c r="GB469" s="41"/>
      <c r="GC469" s="41"/>
      <c r="GD469" s="41"/>
      <c r="GE469" s="41"/>
      <c r="GF469" s="41"/>
      <c r="GG469" s="41"/>
      <c r="GH469" s="41"/>
      <c r="GI469" s="41"/>
      <c r="GJ469" s="41"/>
      <c r="GK469" s="41"/>
      <c r="GL469" s="41"/>
      <c r="GM469" s="41"/>
      <c r="GN469" s="41"/>
      <c r="GO469" s="41"/>
      <c r="GP469" s="41"/>
      <c r="GQ469" s="41"/>
      <c r="GR469" s="41"/>
      <c r="GS469" s="41"/>
      <c r="GT469" s="41"/>
      <c r="GU469" s="41"/>
      <c r="GV469" s="41"/>
      <c r="GW469" s="41"/>
      <c r="GX469" s="41"/>
      <c r="GY469" s="41"/>
      <c r="GZ469" s="41"/>
      <c r="HA469" s="41"/>
      <c r="HB469" s="41"/>
      <c r="HC469" s="41"/>
      <c r="HD469" s="41"/>
      <c r="HE469" s="41"/>
      <c r="HF469" s="41"/>
      <c r="HG469" s="41"/>
      <c r="HH469" s="41"/>
      <c r="HI469" s="41"/>
      <c r="HJ469" s="41"/>
      <c r="HK469" s="41"/>
      <c r="HL469" s="41"/>
      <c r="HM469" s="41"/>
      <c r="HN469" s="41"/>
      <c r="HO469" s="41"/>
      <c r="HP469" s="41"/>
      <c r="HQ469" s="41"/>
      <c r="HR469" s="41"/>
      <c r="HS469" s="41"/>
      <c r="HT469" s="41"/>
      <c r="HU469" s="41"/>
      <c r="HV469" s="41"/>
      <c r="HW469" s="41"/>
      <c r="HX469" s="41"/>
      <c r="HY469" s="41"/>
      <c r="HZ469" s="41"/>
      <c r="IA469" s="41"/>
      <c r="IB469" s="41"/>
      <c r="IC469" s="41"/>
      <c r="ID469" s="41"/>
      <c r="IE469" s="41"/>
      <c r="IF469" s="41"/>
      <c r="IG469" s="41"/>
      <c r="IH469" s="41"/>
      <c r="II469" s="41"/>
      <c r="IJ469" s="41"/>
      <c r="IK469" s="41"/>
      <c r="IL469" s="41"/>
      <c r="IM469" s="41"/>
      <c r="IN469" s="41"/>
      <c r="IO469" s="41"/>
      <c r="IP469" s="41"/>
      <c r="IQ469" s="41"/>
      <c r="IR469" s="41"/>
      <c r="IS469" s="41"/>
      <c r="IT469" s="41"/>
      <c r="IU469" s="41"/>
      <c r="IV469" s="41"/>
      <c r="IW469" s="41"/>
      <c r="IX469" s="41"/>
      <c r="IY469" s="41"/>
      <c r="IZ469" s="41"/>
      <c r="JA469" s="41"/>
      <c r="JB469" s="41"/>
      <c r="JC469" s="41"/>
      <c r="JD469" s="41"/>
      <c r="JE469" s="41"/>
      <c r="JF469" s="41"/>
      <c r="JG469" s="41"/>
      <c r="JH469" s="41"/>
      <c r="JI469" s="41"/>
      <c r="JJ469" s="41"/>
      <c r="JK469" s="41"/>
      <c r="JL469" s="41"/>
      <c r="JM469" s="41"/>
      <c r="JN469" s="41"/>
      <c r="JO469" s="41"/>
      <c r="JP469" s="41"/>
      <c r="JQ469" s="41"/>
      <c r="JR469" s="41"/>
      <c r="JS469" s="41"/>
      <c r="JT469" s="41"/>
      <c r="JU469" s="41"/>
    </row>
    <row r="470" spans="20:281" x14ac:dyDescent="0.25">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c r="BI470" s="41"/>
      <c r="BJ470" s="41"/>
      <c r="BK470" s="41"/>
      <c r="BL470" s="41"/>
      <c r="BM470" s="41"/>
      <c r="BN470" s="41"/>
      <c r="BO470" s="41"/>
      <c r="BP470" s="41"/>
      <c r="BQ470" s="41"/>
      <c r="BR470" s="41"/>
      <c r="BS470" s="41"/>
      <c r="BT470" s="41"/>
      <c r="BU470" s="41"/>
      <c r="BV470" s="41"/>
      <c r="BW470" s="41"/>
      <c r="BX470" s="41"/>
      <c r="BY470" s="41"/>
      <c r="BZ470" s="41"/>
      <c r="CA470" s="41"/>
      <c r="CB470" s="41"/>
      <c r="CC470" s="41"/>
      <c r="CD470" s="41"/>
      <c r="CE470" s="41"/>
      <c r="CF470" s="41"/>
      <c r="CG470" s="41"/>
      <c r="CH470" s="41"/>
      <c r="CI470" s="41"/>
      <c r="CJ470" s="41"/>
      <c r="CK470" s="41"/>
      <c r="CL470" s="41"/>
      <c r="CM470" s="41"/>
      <c r="CN470" s="41"/>
      <c r="CO470" s="41"/>
      <c r="CP470" s="41"/>
      <c r="CQ470" s="41"/>
      <c r="CR470" s="41"/>
      <c r="CS470" s="41"/>
      <c r="CT470" s="41"/>
      <c r="CU470" s="41"/>
      <c r="CV470" s="41"/>
      <c r="CW470" s="41"/>
      <c r="CX470" s="41"/>
      <c r="CY470" s="41"/>
      <c r="CZ470" s="41"/>
      <c r="DA470" s="41"/>
      <c r="DB470" s="41"/>
      <c r="DC470" s="41"/>
      <c r="DD470" s="41"/>
      <c r="DE470" s="41"/>
      <c r="DF470" s="41"/>
      <c r="DG470" s="41"/>
      <c r="DH470" s="41"/>
      <c r="DI470" s="41"/>
      <c r="DJ470" s="41"/>
      <c r="DK470" s="41"/>
      <c r="DL470" s="41"/>
      <c r="DM470" s="41"/>
      <c r="DN470" s="41"/>
      <c r="DO470" s="41"/>
      <c r="DP470" s="41"/>
      <c r="DQ470" s="41"/>
      <c r="DR470" s="41"/>
      <c r="DS470" s="41"/>
      <c r="DT470" s="41"/>
      <c r="DU470" s="41"/>
      <c r="DV470" s="41"/>
      <c r="DW470" s="41"/>
      <c r="DX470" s="41"/>
      <c r="DY470" s="41"/>
      <c r="DZ470" s="41"/>
      <c r="EA470" s="41"/>
      <c r="EB470" s="41"/>
      <c r="EC470" s="41"/>
      <c r="ED470" s="41"/>
      <c r="EE470" s="41"/>
      <c r="EF470" s="41"/>
      <c r="EG470" s="41"/>
      <c r="EH470" s="41"/>
      <c r="EI470" s="41"/>
      <c r="EJ470" s="41"/>
      <c r="EK470" s="41"/>
      <c r="EL470" s="41"/>
      <c r="EM470" s="41"/>
      <c r="EN470" s="41"/>
      <c r="EO470" s="41"/>
      <c r="EP470" s="41"/>
      <c r="EQ470" s="41"/>
      <c r="ER470" s="41"/>
      <c r="ES470" s="41"/>
      <c r="ET470" s="41"/>
      <c r="EU470" s="41"/>
      <c r="EV470" s="41"/>
      <c r="EW470" s="41"/>
      <c r="EX470" s="41"/>
      <c r="EY470" s="41"/>
      <c r="EZ470" s="41"/>
      <c r="FA470" s="41"/>
      <c r="FB470" s="41"/>
      <c r="FC470" s="41"/>
      <c r="FD470" s="41"/>
      <c r="FE470" s="41"/>
      <c r="FF470" s="41"/>
      <c r="FG470" s="41"/>
      <c r="FH470" s="41"/>
      <c r="FI470" s="41"/>
      <c r="FJ470" s="41"/>
      <c r="FK470" s="41"/>
      <c r="FL470" s="41"/>
      <c r="FM470" s="41"/>
      <c r="FN470" s="41"/>
      <c r="FO470" s="41"/>
      <c r="FP470" s="41"/>
      <c r="FQ470" s="41"/>
      <c r="FR470" s="41"/>
      <c r="FS470" s="41"/>
      <c r="FT470" s="41"/>
      <c r="FU470" s="41"/>
      <c r="FV470" s="41"/>
      <c r="FW470" s="41"/>
      <c r="FX470" s="41"/>
      <c r="FY470" s="41"/>
      <c r="FZ470" s="41"/>
      <c r="GA470" s="41"/>
      <c r="GB470" s="41"/>
      <c r="GC470" s="41"/>
      <c r="GD470" s="41"/>
      <c r="GE470" s="41"/>
      <c r="GF470" s="41"/>
      <c r="GG470" s="41"/>
      <c r="GH470" s="41"/>
      <c r="GI470" s="41"/>
      <c r="GJ470" s="41"/>
      <c r="GK470" s="41"/>
      <c r="GL470" s="41"/>
      <c r="GM470" s="41"/>
      <c r="GN470" s="41"/>
      <c r="GO470" s="41"/>
      <c r="GP470" s="41"/>
      <c r="GQ470" s="41"/>
      <c r="GR470" s="41"/>
      <c r="GS470" s="41"/>
      <c r="GT470" s="41"/>
      <c r="GU470" s="41"/>
      <c r="GV470" s="41"/>
      <c r="GW470" s="41"/>
      <c r="GX470" s="41"/>
      <c r="GY470" s="41"/>
      <c r="GZ470" s="41"/>
      <c r="HA470" s="41"/>
      <c r="HB470" s="41"/>
      <c r="HC470" s="41"/>
      <c r="HD470" s="41"/>
      <c r="HE470" s="41"/>
      <c r="HF470" s="41"/>
      <c r="HG470" s="41"/>
      <c r="HH470" s="41"/>
      <c r="HI470" s="41"/>
      <c r="HJ470" s="41"/>
      <c r="HK470" s="41"/>
      <c r="HL470" s="41"/>
      <c r="HM470" s="41"/>
      <c r="HN470" s="41"/>
      <c r="HO470" s="41"/>
      <c r="HP470" s="41"/>
      <c r="HQ470" s="41"/>
      <c r="HR470" s="41"/>
      <c r="HS470" s="41"/>
      <c r="HT470" s="41"/>
      <c r="HU470" s="41"/>
      <c r="HV470" s="41"/>
      <c r="HW470" s="41"/>
      <c r="HX470" s="41"/>
      <c r="HY470" s="41"/>
      <c r="HZ470" s="41"/>
      <c r="IA470" s="41"/>
      <c r="IB470" s="41"/>
      <c r="IC470" s="41"/>
      <c r="ID470" s="41"/>
      <c r="IE470" s="41"/>
      <c r="IF470" s="41"/>
      <c r="IG470" s="41"/>
      <c r="IH470" s="41"/>
      <c r="II470" s="41"/>
      <c r="IJ470" s="41"/>
      <c r="IK470" s="41"/>
      <c r="IL470" s="41"/>
      <c r="IM470" s="41"/>
      <c r="IN470" s="41"/>
      <c r="IO470" s="41"/>
      <c r="IP470" s="41"/>
      <c r="IQ470" s="41"/>
      <c r="IR470" s="41"/>
      <c r="IS470" s="41"/>
      <c r="IT470" s="41"/>
      <c r="IU470" s="41"/>
      <c r="IV470" s="41"/>
      <c r="IW470" s="41"/>
      <c r="IX470" s="41"/>
      <c r="IY470" s="41"/>
      <c r="IZ470" s="41"/>
      <c r="JA470" s="41"/>
      <c r="JB470" s="41"/>
      <c r="JC470" s="41"/>
      <c r="JD470" s="41"/>
      <c r="JE470" s="41"/>
      <c r="JF470" s="41"/>
      <c r="JG470" s="41"/>
      <c r="JH470" s="41"/>
      <c r="JI470" s="41"/>
      <c r="JJ470" s="41"/>
      <c r="JK470" s="41"/>
      <c r="JL470" s="41"/>
      <c r="JM470" s="41"/>
      <c r="JN470" s="41"/>
      <c r="JO470" s="41"/>
      <c r="JP470" s="41"/>
      <c r="JQ470" s="41"/>
      <c r="JR470" s="41"/>
      <c r="JS470" s="41"/>
      <c r="JT470" s="41"/>
      <c r="JU470" s="41"/>
    </row>
    <row r="471" spans="20:281" x14ac:dyDescent="0.25">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c r="BI471" s="41"/>
      <c r="BJ471" s="41"/>
      <c r="BK471" s="41"/>
      <c r="BL471" s="41"/>
      <c r="BM471" s="41"/>
      <c r="BN471" s="41"/>
      <c r="BO471" s="41"/>
      <c r="BP471" s="41"/>
      <c r="BQ471" s="41"/>
      <c r="BR471" s="41"/>
      <c r="BS471" s="41"/>
      <c r="BT471" s="41"/>
      <c r="BU471" s="41"/>
      <c r="BV471" s="41"/>
      <c r="BW471" s="41"/>
      <c r="BX471" s="41"/>
      <c r="BY471" s="41"/>
      <c r="BZ471" s="41"/>
      <c r="CA471" s="41"/>
      <c r="CB471" s="41"/>
      <c r="CC471" s="41"/>
      <c r="CD471" s="41"/>
      <c r="CE471" s="41"/>
      <c r="CF471" s="41"/>
      <c r="CG471" s="41"/>
      <c r="CH471" s="41"/>
      <c r="CI471" s="41"/>
      <c r="CJ471" s="41"/>
      <c r="CK471" s="41"/>
      <c r="CL471" s="41"/>
      <c r="CM471" s="41"/>
      <c r="CN471" s="41"/>
      <c r="CO471" s="41"/>
      <c r="CP471" s="41"/>
      <c r="CQ471" s="41"/>
      <c r="CR471" s="41"/>
      <c r="CS471" s="41"/>
      <c r="CT471" s="41"/>
      <c r="CU471" s="41"/>
      <c r="CV471" s="41"/>
      <c r="CW471" s="41"/>
      <c r="CX471" s="41"/>
      <c r="CY471" s="41"/>
      <c r="CZ471" s="41"/>
      <c r="DA471" s="41"/>
      <c r="DB471" s="41"/>
      <c r="DC471" s="41"/>
      <c r="DD471" s="41"/>
      <c r="DE471" s="41"/>
      <c r="DF471" s="41"/>
      <c r="DG471" s="41"/>
      <c r="DH471" s="41"/>
      <c r="DI471" s="41"/>
      <c r="DJ471" s="41"/>
      <c r="DK471" s="41"/>
      <c r="DL471" s="41"/>
      <c r="DM471" s="41"/>
      <c r="DN471" s="41"/>
      <c r="DO471" s="41"/>
      <c r="DP471" s="41"/>
      <c r="DQ471" s="41"/>
      <c r="DR471" s="41"/>
      <c r="DS471" s="41"/>
      <c r="DT471" s="41"/>
      <c r="DU471" s="41"/>
      <c r="DV471" s="41"/>
      <c r="DW471" s="41"/>
      <c r="DX471" s="41"/>
      <c r="DY471" s="41"/>
      <c r="DZ471" s="41"/>
      <c r="EA471" s="41"/>
      <c r="EB471" s="41"/>
      <c r="EC471" s="41"/>
      <c r="ED471" s="41"/>
      <c r="EE471" s="41"/>
      <c r="EF471" s="41"/>
      <c r="EG471" s="41"/>
      <c r="EH471" s="41"/>
      <c r="EI471" s="41"/>
      <c r="EJ471" s="41"/>
      <c r="EK471" s="41"/>
      <c r="EL471" s="41"/>
      <c r="EM471" s="41"/>
      <c r="EN471" s="41"/>
      <c r="EO471" s="41"/>
      <c r="EP471" s="41"/>
      <c r="EQ471" s="41"/>
      <c r="ER471" s="41"/>
      <c r="ES471" s="41"/>
      <c r="ET471" s="41"/>
      <c r="EU471" s="41"/>
      <c r="EV471" s="41"/>
      <c r="EW471" s="41"/>
      <c r="EX471" s="41"/>
      <c r="EY471" s="41"/>
      <c r="EZ471" s="41"/>
      <c r="FA471" s="41"/>
      <c r="FB471" s="41"/>
      <c r="FC471" s="41"/>
      <c r="FD471" s="41"/>
      <c r="FE471" s="41"/>
      <c r="FF471" s="41"/>
      <c r="FG471" s="41"/>
      <c r="FH471" s="41"/>
      <c r="FI471" s="41"/>
      <c r="FJ471" s="41"/>
      <c r="FK471" s="41"/>
      <c r="FL471" s="41"/>
      <c r="FM471" s="41"/>
      <c r="FN471" s="41"/>
      <c r="FO471" s="41"/>
      <c r="FP471" s="41"/>
      <c r="FQ471" s="41"/>
      <c r="FR471" s="41"/>
      <c r="FS471" s="41"/>
      <c r="FT471" s="41"/>
      <c r="FU471" s="41"/>
      <c r="FV471" s="41"/>
      <c r="FW471" s="41"/>
      <c r="FX471" s="41"/>
      <c r="FY471" s="41"/>
      <c r="FZ471" s="41"/>
      <c r="GA471" s="41"/>
      <c r="GB471" s="41"/>
      <c r="GC471" s="41"/>
      <c r="GD471" s="41"/>
      <c r="GE471" s="41"/>
      <c r="GF471" s="41"/>
      <c r="GG471" s="41"/>
      <c r="GH471" s="41"/>
      <c r="GI471" s="41"/>
      <c r="GJ471" s="41"/>
      <c r="GK471" s="41"/>
      <c r="GL471" s="41"/>
      <c r="GM471" s="41"/>
      <c r="GN471" s="41"/>
      <c r="GO471" s="41"/>
      <c r="GP471" s="41"/>
      <c r="GQ471" s="41"/>
      <c r="GR471" s="41"/>
      <c r="GS471" s="41"/>
      <c r="GT471" s="41"/>
      <c r="GU471" s="41"/>
      <c r="GV471" s="41"/>
      <c r="GW471" s="41"/>
      <c r="GX471" s="41"/>
      <c r="GY471" s="41"/>
      <c r="GZ471" s="41"/>
      <c r="HA471" s="41"/>
      <c r="HB471" s="41"/>
      <c r="HC471" s="41"/>
      <c r="HD471" s="41"/>
      <c r="HE471" s="41"/>
      <c r="HF471" s="41"/>
      <c r="HG471" s="41"/>
      <c r="HH471" s="41"/>
      <c r="HI471" s="41"/>
      <c r="HJ471" s="41"/>
      <c r="HK471" s="41"/>
      <c r="HL471" s="41"/>
      <c r="HM471" s="41"/>
      <c r="HN471" s="41"/>
      <c r="HO471" s="41"/>
      <c r="HP471" s="41"/>
      <c r="HQ471" s="41"/>
      <c r="HR471" s="41"/>
      <c r="HS471" s="41"/>
      <c r="HT471" s="41"/>
      <c r="HU471" s="41"/>
      <c r="HV471" s="41"/>
      <c r="HW471" s="41"/>
      <c r="HX471" s="41"/>
      <c r="HY471" s="41"/>
      <c r="HZ471" s="41"/>
      <c r="IA471" s="41"/>
      <c r="IB471" s="41"/>
      <c r="IC471" s="41"/>
      <c r="ID471" s="41"/>
      <c r="IE471" s="41"/>
      <c r="IF471" s="41"/>
      <c r="IG471" s="41"/>
      <c r="IH471" s="41"/>
      <c r="II471" s="41"/>
      <c r="IJ471" s="41"/>
      <c r="IK471" s="41"/>
      <c r="IL471" s="41"/>
      <c r="IM471" s="41"/>
      <c r="IN471" s="41"/>
      <c r="IO471" s="41"/>
      <c r="IP471" s="41"/>
      <c r="IQ471" s="41"/>
      <c r="IR471" s="41"/>
      <c r="IS471" s="41"/>
      <c r="IT471" s="41"/>
      <c r="IU471" s="41"/>
      <c r="IV471" s="41"/>
      <c r="IW471" s="41"/>
      <c r="IX471" s="41"/>
      <c r="IY471" s="41"/>
      <c r="IZ471" s="41"/>
      <c r="JA471" s="41"/>
      <c r="JB471" s="41"/>
      <c r="JC471" s="41"/>
      <c r="JD471" s="41"/>
      <c r="JE471" s="41"/>
      <c r="JF471" s="41"/>
      <c r="JG471" s="41"/>
      <c r="JH471" s="41"/>
      <c r="JI471" s="41"/>
      <c r="JJ471" s="41"/>
      <c r="JK471" s="41"/>
      <c r="JL471" s="41"/>
      <c r="JM471" s="41"/>
      <c r="JN471" s="41"/>
      <c r="JO471" s="41"/>
      <c r="JP471" s="41"/>
      <c r="JQ471" s="41"/>
      <c r="JR471" s="41"/>
      <c r="JS471" s="41"/>
      <c r="JT471" s="41"/>
      <c r="JU471" s="41"/>
    </row>
    <row r="472" spans="20:281" x14ac:dyDescent="0.25">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c r="BI472" s="41"/>
      <c r="BJ472" s="41"/>
      <c r="BK472" s="41"/>
      <c r="BL472" s="41"/>
      <c r="BM472" s="41"/>
      <c r="BN472" s="41"/>
      <c r="BO472" s="41"/>
      <c r="BP472" s="41"/>
      <c r="BQ472" s="41"/>
      <c r="BR472" s="41"/>
      <c r="BS472" s="41"/>
      <c r="BT472" s="41"/>
      <c r="BU472" s="41"/>
      <c r="BV472" s="41"/>
      <c r="BW472" s="41"/>
      <c r="BX472" s="41"/>
      <c r="BY472" s="41"/>
      <c r="BZ472" s="41"/>
      <c r="CA472" s="41"/>
      <c r="CB472" s="41"/>
      <c r="CC472" s="41"/>
      <c r="CD472" s="41"/>
      <c r="CE472" s="41"/>
      <c r="CF472" s="41"/>
      <c r="CG472" s="41"/>
      <c r="CH472" s="41"/>
      <c r="CI472" s="41"/>
      <c r="CJ472" s="41"/>
      <c r="CK472" s="41"/>
      <c r="CL472" s="41"/>
      <c r="CM472" s="41"/>
      <c r="CN472" s="41"/>
      <c r="CO472" s="41"/>
      <c r="CP472" s="41"/>
      <c r="CQ472" s="41"/>
      <c r="CR472" s="41"/>
      <c r="CS472" s="41"/>
      <c r="CT472" s="41"/>
      <c r="CU472" s="41"/>
      <c r="CV472" s="41"/>
      <c r="CW472" s="41"/>
      <c r="CX472" s="41"/>
      <c r="CY472" s="41"/>
      <c r="CZ472" s="41"/>
      <c r="DA472" s="41"/>
      <c r="DB472" s="41"/>
      <c r="DC472" s="41"/>
      <c r="DD472" s="41"/>
      <c r="DE472" s="41"/>
      <c r="DF472" s="41"/>
      <c r="DG472" s="41"/>
      <c r="DH472" s="41"/>
      <c r="DI472" s="41"/>
      <c r="DJ472" s="41"/>
      <c r="DK472" s="41"/>
      <c r="DL472" s="41"/>
      <c r="DM472" s="41"/>
      <c r="DN472" s="41"/>
      <c r="DO472" s="41"/>
      <c r="DP472" s="41"/>
      <c r="DQ472" s="41"/>
      <c r="DR472" s="41"/>
      <c r="DS472" s="41"/>
      <c r="DT472" s="41"/>
      <c r="DU472" s="41"/>
      <c r="DV472" s="41"/>
      <c r="DW472" s="41"/>
      <c r="DX472" s="41"/>
      <c r="DY472" s="41"/>
      <c r="DZ472" s="41"/>
      <c r="EA472" s="41"/>
      <c r="EB472" s="41"/>
      <c r="EC472" s="41"/>
      <c r="ED472" s="41"/>
      <c r="EE472" s="41"/>
      <c r="EF472" s="41"/>
      <c r="EG472" s="41"/>
      <c r="EH472" s="41"/>
      <c r="EI472" s="41"/>
      <c r="EJ472" s="41"/>
      <c r="EK472" s="41"/>
      <c r="EL472" s="41"/>
      <c r="EM472" s="41"/>
      <c r="EN472" s="41"/>
      <c r="EO472" s="41"/>
      <c r="EP472" s="41"/>
      <c r="EQ472" s="41"/>
      <c r="ER472" s="41"/>
      <c r="ES472" s="41"/>
      <c r="ET472" s="41"/>
      <c r="EU472" s="41"/>
      <c r="EV472" s="41"/>
      <c r="EW472" s="41"/>
      <c r="EX472" s="41"/>
      <c r="EY472" s="41"/>
      <c r="EZ472" s="41"/>
      <c r="FA472" s="41"/>
      <c r="FB472" s="41"/>
      <c r="FC472" s="41"/>
      <c r="FD472" s="41"/>
      <c r="FE472" s="41"/>
      <c r="FF472" s="41"/>
      <c r="FG472" s="41"/>
      <c r="FH472" s="41"/>
      <c r="FI472" s="41"/>
      <c r="FJ472" s="41"/>
      <c r="FK472" s="41"/>
      <c r="FL472" s="41"/>
      <c r="FM472" s="41"/>
      <c r="FN472" s="41"/>
      <c r="FO472" s="41"/>
      <c r="FP472" s="41"/>
      <c r="FQ472" s="41"/>
      <c r="FR472" s="41"/>
      <c r="FS472" s="41"/>
      <c r="FT472" s="41"/>
      <c r="FU472" s="41"/>
      <c r="FV472" s="41"/>
      <c r="FW472" s="41"/>
      <c r="FX472" s="41"/>
      <c r="FY472" s="41"/>
      <c r="FZ472" s="41"/>
      <c r="GA472" s="41"/>
      <c r="GB472" s="41"/>
      <c r="GC472" s="41"/>
      <c r="GD472" s="41"/>
      <c r="GE472" s="41"/>
      <c r="GF472" s="41"/>
      <c r="GG472" s="41"/>
      <c r="GH472" s="41"/>
      <c r="GI472" s="41"/>
      <c r="GJ472" s="41"/>
      <c r="GK472" s="41"/>
      <c r="GL472" s="41"/>
      <c r="GM472" s="41"/>
      <c r="GN472" s="41"/>
      <c r="GO472" s="41"/>
      <c r="GP472" s="41"/>
      <c r="GQ472" s="41"/>
      <c r="GR472" s="41"/>
      <c r="GS472" s="41"/>
      <c r="GT472" s="41"/>
      <c r="GU472" s="41"/>
      <c r="GV472" s="41"/>
      <c r="GW472" s="41"/>
      <c r="GX472" s="41"/>
      <c r="GY472" s="41"/>
      <c r="GZ472" s="41"/>
      <c r="HA472" s="41"/>
      <c r="HB472" s="41"/>
      <c r="HC472" s="41"/>
      <c r="HD472" s="41"/>
      <c r="HE472" s="41"/>
      <c r="HF472" s="41"/>
      <c r="HG472" s="41"/>
      <c r="HH472" s="41"/>
      <c r="HI472" s="41"/>
      <c r="HJ472" s="41"/>
      <c r="HK472" s="41"/>
      <c r="HL472" s="41"/>
      <c r="HM472" s="41"/>
      <c r="HN472" s="41"/>
      <c r="HO472" s="41"/>
      <c r="HP472" s="41"/>
      <c r="HQ472" s="41"/>
      <c r="HR472" s="41"/>
      <c r="HS472" s="41"/>
      <c r="HT472" s="41"/>
      <c r="HU472" s="41"/>
      <c r="HV472" s="41"/>
      <c r="HW472" s="41"/>
      <c r="HX472" s="41"/>
      <c r="HY472" s="41"/>
      <c r="HZ472" s="41"/>
      <c r="IA472" s="41"/>
      <c r="IB472" s="41"/>
      <c r="IC472" s="41"/>
      <c r="ID472" s="41"/>
      <c r="IE472" s="41"/>
      <c r="IF472" s="41"/>
      <c r="IG472" s="41"/>
      <c r="IH472" s="41"/>
      <c r="II472" s="41"/>
      <c r="IJ472" s="41"/>
      <c r="IK472" s="41"/>
      <c r="IL472" s="41"/>
      <c r="IM472" s="41"/>
      <c r="IN472" s="41"/>
      <c r="IO472" s="41"/>
      <c r="IP472" s="41"/>
      <c r="IQ472" s="41"/>
      <c r="IR472" s="41"/>
      <c r="IS472" s="41"/>
      <c r="IT472" s="41"/>
      <c r="IU472" s="41"/>
      <c r="IV472" s="41"/>
      <c r="IW472" s="41"/>
      <c r="IX472" s="41"/>
      <c r="IY472" s="41"/>
      <c r="IZ472" s="41"/>
      <c r="JA472" s="41"/>
      <c r="JB472" s="41"/>
      <c r="JC472" s="41"/>
      <c r="JD472" s="41"/>
      <c r="JE472" s="41"/>
      <c r="JF472" s="41"/>
      <c r="JG472" s="41"/>
      <c r="JH472" s="41"/>
      <c r="JI472" s="41"/>
      <c r="JJ472" s="41"/>
      <c r="JK472" s="41"/>
      <c r="JL472" s="41"/>
      <c r="JM472" s="41"/>
      <c r="JN472" s="41"/>
      <c r="JO472" s="41"/>
      <c r="JP472" s="41"/>
      <c r="JQ472" s="41"/>
      <c r="JR472" s="41"/>
      <c r="JS472" s="41"/>
      <c r="JT472" s="41"/>
      <c r="JU472" s="41"/>
    </row>
    <row r="473" spans="20:281" x14ac:dyDescent="0.25">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c r="BI473" s="41"/>
      <c r="BJ473" s="41"/>
      <c r="BK473" s="41"/>
      <c r="BL473" s="41"/>
      <c r="BM473" s="41"/>
      <c r="BN473" s="41"/>
      <c r="BO473" s="41"/>
      <c r="BP473" s="41"/>
      <c r="BQ473" s="41"/>
      <c r="BR473" s="41"/>
      <c r="BS473" s="41"/>
      <c r="BT473" s="41"/>
      <c r="BU473" s="41"/>
      <c r="BV473" s="41"/>
      <c r="BW473" s="41"/>
      <c r="BX473" s="41"/>
      <c r="BY473" s="41"/>
      <c r="BZ473" s="41"/>
      <c r="CA473" s="41"/>
      <c r="CB473" s="41"/>
      <c r="CC473" s="41"/>
      <c r="CD473" s="41"/>
      <c r="CE473" s="41"/>
      <c r="CF473" s="41"/>
      <c r="CG473" s="41"/>
      <c r="CH473" s="41"/>
      <c r="CI473" s="41"/>
      <c r="CJ473" s="41"/>
      <c r="CK473" s="41"/>
      <c r="CL473" s="41"/>
      <c r="CM473" s="41"/>
      <c r="CN473" s="41"/>
      <c r="CO473" s="41"/>
      <c r="CP473" s="41"/>
      <c r="CQ473" s="41"/>
      <c r="CR473" s="41"/>
      <c r="CS473" s="41"/>
      <c r="CT473" s="41"/>
      <c r="CU473" s="41"/>
      <c r="CV473" s="41"/>
      <c r="CW473" s="41"/>
      <c r="CX473" s="41"/>
      <c r="CY473" s="41"/>
      <c r="CZ473" s="41"/>
      <c r="DA473" s="41"/>
      <c r="DB473" s="41"/>
      <c r="DC473" s="41"/>
      <c r="DD473" s="41"/>
      <c r="DE473" s="41"/>
      <c r="DF473" s="41"/>
      <c r="DG473" s="41"/>
      <c r="DH473" s="41"/>
      <c r="DI473" s="41"/>
      <c r="DJ473" s="41"/>
      <c r="DK473" s="41"/>
      <c r="DL473" s="41"/>
      <c r="DM473" s="41"/>
      <c r="DN473" s="41"/>
      <c r="DO473" s="41"/>
      <c r="DP473" s="41"/>
      <c r="DQ473" s="41"/>
      <c r="DR473" s="41"/>
      <c r="DS473" s="41"/>
      <c r="DT473" s="41"/>
      <c r="DU473" s="41"/>
      <c r="DV473" s="41"/>
      <c r="DW473" s="41"/>
      <c r="DX473" s="41"/>
      <c r="DY473" s="41"/>
      <c r="DZ473" s="41"/>
      <c r="EA473" s="41"/>
      <c r="EB473" s="41"/>
      <c r="EC473" s="41"/>
      <c r="ED473" s="41"/>
      <c r="EE473" s="41"/>
      <c r="EF473" s="41"/>
      <c r="EG473" s="41"/>
      <c r="EH473" s="41"/>
      <c r="EI473" s="41"/>
      <c r="EJ473" s="41"/>
      <c r="EK473" s="41"/>
      <c r="EL473" s="41"/>
      <c r="EM473" s="41"/>
      <c r="EN473" s="41"/>
      <c r="EO473" s="41"/>
      <c r="EP473" s="41"/>
      <c r="EQ473" s="41"/>
      <c r="ER473" s="41"/>
      <c r="ES473" s="41"/>
      <c r="ET473" s="41"/>
      <c r="EU473" s="41"/>
      <c r="EV473" s="41"/>
      <c r="EW473" s="41"/>
      <c r="EX473" s="41"/>
      <c r="EY473" s="41"/>
      <c r="EZ473" s="41"/>
      <c r="FA473" s="41"/>
      <c r="FB473" s="41"/>
      <c r="FC473" s="41"/>
      <c r="FD473" s="41"/>
      <c r="FE473" s="41"/>
      <c r="FF473" s="41"/>
      <c r="FG473" s="41"/>
      <c r="FH473" s="41"/>
      <c r="FI473" s="41"/>
      <c r="FJ473" s="41"/>
      <c r="FK473" s="41"/>
      <c r="FL473" s="41"/>
      <c r="FM473" s="41"/>
      <c r="FN473" s="41"/>
      <c r="FO473" s="41"/>
      <c r="FP473" s="41"/>
      <c r="FQ473" s="41"/>
      <c r="FR473" s="41"/>
      <c r="FS473" s="41"/>
      <c r="FT473" s="41"/>
      <c r="FU473" s="41"/>
      <c r="FV473" s="41"/>
      <c r="FW473" s="41"/>
      <c r="FX473" s="41"/>
      <c r="FY473" s="41"/>
      <c r="FZ473" s="41"/>
      <c r="GA473" s="41"/>
      <c r="GB473" s="41"/>
      <c r="GC473" s="41"/>
      <c r="GD473" s="41"/>
      <c r="GE473" s="41"/>
      <c r="GF473" s="41"/>
      <c r="GG473" s="41"/>
      <c r="GH473" s="41"/>
      <c r="GI473" s="41"/>
      <c r="GJ473" s="41"/>
      <c r="GK473" s="41"/>
      <c r="GL473" s="41"/>
      <c r="GM473" s="41"/>
      <c r="GN473" s="41"/>
      <c r="GO473" s="41"/>
      <c r="GP473" s="41"/>
      <c r="GQ473" s="41"/>
      <c r="GR473" s="41"/>
      <c r="GS473" s="41"/>
      <c r="GT473" s="41"/>
      <c r="GU473" s="41"/>
      <c r="GV473" s="41"/>
      <c r="GW473" s="41"/>
      <c r="GX473" s="41"/>
      <c r="GY473" s="41"/>
      <c r="GZ473" s="41"/>
      <c r="HA473" s="41"/>
      <c r="HB473" s="41"/>
      <c r="HC473" s="41"/>
      <c r="HD473" s="41"/>
      <c r="HE473" s="41"/>
      <c r="HF473" s="41"/>
      <c r="HG473" s="41"/>
      <c r="HH473" s="41"/>
      <c r="HI473" s="41"/>
      <c r="HJ473" s="41"/>
      <c r="HK473" s="41"/>
      <c r="HL473" s="41"/>
      <c r="HM473" s="41"/>
      <c r="HN473" s="41"/>
      <c r="HO473" s="41"/>
      <c r="HP473" s="41"/>
      <c r="HQ473" s="41"/>
      <c r="HR473" s="41"/>
      <c r="HS473" s="41"/>
      <c r="HT473" s="41"/>
      <c r="HU473" s="41"/>
      <c r="HV473" s="41"/>
      <c r="HW473" s="41"/>
      <c r="HX473" s="41"/>
      <c r="HY473" s="41"/>
      <c r="HZ473" s="41"/>
      <c r="IA473" s="41"/>
      <c r="IB473" s="41"/>
      <c r="IC473" s="41"/>
      <c r="ID473" s="41"/>
      <c r="IE473" s="41"/>
      <c r="IF473" s="41"/>
      <c r="IG473" s="41"/>
      <c r="IH473" s="41"/>
      <c r="II473" s="41"/>
      <c r="IJ473" s="41"/>
      <c r="IK473" s="41"/>
      <c r="IL473" s="41"/>
      <c r="IM473" s="41"/>
      <c r="IN473" s="41"/>
      <c r="IO473" s="41"/>
      <c r="IP473" s="41"/>
      <c r="IQ473" s="41"/>
      <c r="IR473" s="41"/>
      <c r="IS473" s="41"/>
      <c r="IT473" s="41"/>
      <c r="IU473" s="41"/>
      <c r="IV473" s="41"/>
      <c r="IW473" s="41"/>
      <c r="IX473" s="41"/>
      <c r="IY473" s="41"/>
      <c r="IZ473" s="41"/>
      <c r="JA473" s="41"/>
      <c r="JB473" s="41"/>
      <c r="JC473" s="41"/>
      <c r="JD473" s="41"/>
      <c r="JE473" s="41"/>
      <c r="JF473" s="41"/>
      <c r="JG473" s="41"/>
      <c r="JH473" s="41"/>
      <c r="JI473" s="41"/>
      <c r="JJ473" s="41"/>
      <c r="JK473" s="41"/>
      <c r="JL473" s="41"/>
      <c r="JM473" s="41"/>
      <c r="JN473" s="41"/>
      <c r="JO473" s="41"/>
      <c r="JP473" s="41"/>
      <c r="JQ473" s="41"/>
      <c r="JR473" s="41"/>
      <c r="JS473" s="41"/>
      <c r="JT473" s="41"/>
      <c r="JU473" s="41"/>
    </row>
    <row r="474" spans="20:281" x14ac:dyDescent="0.25">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c r="BI474" s="41"/>
      <c r="BJ474" s="41"/>
      <c r="BK474" s="41"/>
      <c r="BL474" s="41"/>
      <c r="BM474" s="41"/>
      <c r="BN474" s="41"/>
      <c r="BO474" s="41"/>
      <c r="BP474" s="41"/>
      <c r="BQ474" s="41"/>
      <c r="BR474" s="41"/>
      <c r="BS474" s="41"/>
      <c r="BT474" s="41"/>
      <c r="BU474" s="41"/>
      <c r="BV474" s="41"/>
      <c r="BW474" s="41"/>
      <c r="BX474" s="41"/>
      <c r="BY474" s="41"/>
      <c r="BZ474" s="41"/>
      <c r="CA474" s="41"/>
      <c r="CB474" s="41"/>
      <c r="CC474" s="41"/>
      <c r="CD474" s="41"/>
      <c r="CE474" s="41"/>
      <c r="CF474" s="41"/>
      <c r="CG474" s="41"/>
      <c r="CH474" s="41"/>
      <c r="CI474" s="41"/>
      <c r="CJ474" s="41"/>
      <c r="CK474" s="41"/>
      <c r="CL474" s="41"/>
      <c r="CM474" s="41"/>
      <c r="CN474" s="41"/>
      <c r="CO474" s="41"/>
      <c r="CP474" s="41"/>
      <c r="CQ474" s="41"/>
      <c r="CR474" s="41"/>
      <c r="CS474" s="41"/>
      <c r="CT474" s="41"/>
      <c r="CU474" s="41"/>
      <c r="CV474" s="41"/>
      <c r="CW474" s="41"/>
      <c r="CX474" s="41"/>
      <c r="CY474" s="41"/>
      <c r="CZ474" s="41"/>
      <c r="DA474" s="41"/>
      <c r="DB474" s="41"/>
      <c r="DC474" s="41"/>
      <c r="DD474" s="41"/>
      <c r="DE474" s="41"/>
      <c r="DF474" s="41"/>
      <c r="DG474" s="41"/>
      <c r="DH474" s="41"/>
      <c r="DI474" s="41"/>
      <c r="DJ474" s="41"/>
      <c r="DK474" s="41"/>
      <c r="DL474" s="41"/>
      <c r="DM474" s="41"/>
      <c r="DN474" s="41"/>
      <c r="DO474" s="41"/>
      <c r="DP474" s="41"/>
      <c r="DQ474" s="41"/>
      <c r="DR474" s="41"/>
      <c r="DS474" s="41"/>
      <c r="DT474" s="41"/>
      <c r="DU474" s="41"/>
      <c r="DV474" s="41"/>
      <c r="DW474" s="41"/>
      <c r="DX474" s="41"/>
      <c r="DY474" s="41"/>
      <c r="DZ474" s="41"/>
      <c r="EA474" s="41"/>
      <c r="EB474" s="41"/>
      <c r="EC474" s="41"/>
      <c r="ED474" s="41"/>
      <c r="EE474" s="41"/>
      <c r="EF474" s="41"/>
      <c r="EG474" s="41"/>
      <c r="EH474" s="41"/>
      <c r="EI474" s="41"/>
      <c r="EJ474" s="41"/>
      <c r="EK474" s="41"/>
      <c r="EL474" s="41"/>
      <c r="EM474" s="41"/>
      <c r="EN474" s="41"/>
      <c r="EO474" s="41"/>
      <c r="EP474" s="41"/>
      <c r="EQ474" s="41"/>
      <c r="ER474" s="41"/>
      <c r="ES474" s="41"/>
      <c r="ET474" s="41"/>
      <c r="EU474" s="41"/>
      <c r="EV474" s="41"/>
      <c r="EW474" s="41"/>
      <c r="EX474" s="41"/>
      <c r="EY474" s="41"/>
      <c r="EZ474" s="41"/>
      <c r="FA474" s="41"/>
      <c r="FB474" s="41"/>
      <c r="FC474" s="41"/>
      <c r="FD474" s="41"/>
      <c r="FE474" s="41"/>
      <c r="FF474" s="41"/>
      <c r="FG474" s="41"/>
      <c r="FH474" s="41"/>
      <c r="FI474" s="41"/>
      <c r="FJ474" s="41"/>
      <c r="FK474" s="41"/>
      <c r="FL474" s="41"/>
      <c r="FM474" s="41"/>
      <c r="FN474" s="41"/>
      <c r="FO474" s="41"/>
      <c r="FP474" s="41"/>
      <c r="FQ474" s="41"/>
      <c r="FR474" s="41"/>
      <c r="FS474" s="41"/>
      <c r="FT474" s="41"/>
      <c r="FU474" s="41"/>
      <c r="FV474" s="41"/>
      <c r="FW474" s="41"/>
      <c r="FX474" s="41"/>
      <c r="FY474" s="41"/>
      <c r="FZ474" s="41"/>
      <c r="GA474" s="41"/>
      <c r="GB474" s="41"/>
      <c r="GC474" s="41"/>
      <c r="GD474" s="41"/>
      <c r="GE474" s="41"/>
      <c r="GF474" s="41"/>
      <c r="GG474" s="41"/>
      <c r="GH474" s="41"/>
      <c r="GI474" s="41"/>
      <c r="GJ474" s="41"/>
      <c r="GK474" s="41"/>
      <c r="GL474" s="41"/>
      <c r="GM474" s="41"/>
      <c r="GN474" s="41"/>
      <c r="GO474" s="41"/>
      <c r="GP474" s="41"/>
      <c r="GQ474" s="41"/>
      <c r="GR474" s="41"/>
      <c r="GS474" s="41"/>
      <c r="GT474" s="41"/>
      <c r="GU474" s="41"/>
      <c r="GV474" s="41"/>
      <c r="GW474" s="41"/>
      <c r="GX474" s="41"/>
      <c r="GY474" s="41"/>
      <c r="GZ474" s="41"/>
      <c r="HA474" s="41"/>
      <c r="HB474" s="41"/>
      <c r="HC474" s="41"/>
      <c r="HD474" s="41"/>
      <c r="HE474" s="41"/>
      <c r="HF474" s="41"/>
      <c r="HG474" s="41"/>
      <c r="HH474" s="41"/>
      <c r="HI474" s="41"/>
      <c r="HJ474" s="41"/>
      <c r="HK474" s="41"/>
      <c r="HL474" s="41"/>
      <c r="HM474" s="41"/>
      <c r="HN474" s="41"/>
      <c r="HO474" s="41"/>
      <c r="HP474" s="41"/>
      <c r="HQ474" s="41"/>
      <c r="HR474" s="41"/>
      <c r="HS474" s="41"/>
      <c r="HT474" s="41"/>
      <c r="HU474" s="41"/>
      <c r="HV474" s="41"/>
      <c r="HW474" s="41"/>
      <c r="HX474" s="41"/>
      <c r="HY474" s="41"/>
      <c r="HZ474" s="41"/>
      <c r="IA474" s="41"/>
      <c r="IB474" s="41"/>
      <c r="IC474" s="41"/>
      <c r="ID474" s="41"/>
      <c r="IE474" s="41"/>
      <c r="IF474" s="41"/>
      <c r="IG474" s="41"/>
      <c r="IH474" s="41"/>
      <c r="II474" s="41"/>
      <c r="IJ474" s="41"/>
      <c r="IK474" s="41"/>
      <c r="IL474" s="41"/>
      <c r="IM474" s="41"/>
      <c r="IN474" s="41"/>
      <c r="IO474" s="41"/>
      <c r="IP474" s="41"/>
      <c r="IQ474" s="41"/>
      <c r="IR474" s="41"/>
      <c r="IS474" s="41"/>
      <c r="IT474" s="41"/>
      <c r="IU474" s="41"/>
      <c r="IV474" s="41"/>
      <c r="IW474" s="41"/>
      <c r="IX474" s="41"/>
      <c r="IY474" s="41"/>
      <c r="IZ474" s="41"/>
      <c r="JA474" s="41"/>
      <c r="JB474" s="41"/>
      <c r="JC474" s="41"/>
      <c r="JD474" s="41"/>
      <c r="JE474" s="41"/>
      <c r="JF474" s="41"/>
      <c r="JG474" s="41"/>
      <c r="JH474" s="41"/>
      <c r="JI474" s="41"/>
      <c r="JJ474" s="41"/>
      <c r="JK474" s="41"/>
      <c r="JL474" s="41"/>
      <c r="JM474" s="41"/>
      <c r="JN474" s="41"/>
      <c r="JO474" s="41"/>
      <c r="JP474" s="41"/>
      <c r="JQ474" s="41"/>
      <c r="JR474" s="41"/>
      <c r="JS474" s="41"/>
      <c r="JT474" s="41"/>
      <c r="JU474" s="41"/>
    </row>
    <row r="475" spans="20:281" x14ac:dyDescent="0.25">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c r="BI475" s="41"/>
      <c r="BJ475" s="41"/>
      <c r="BK475" s="41"/>
      <c r="BL475" s="41"/>
      <c r="BM475" s="41"/>
      <c r="BN475" s="41"/>
      <c r="BO475" s="41"/>
      <c r="BP475" s="41"/>
      <c r="BQ475" s="41"/>
      <c r="BR475" s="41"/>
      <c r="BS475" s="41"/>
      <c r="BT475" s="41"/>
      <c r="BU475" s="41"/>
      <c r="BV475" s="41"/>
      <c r="BW475" s="41"/>
      <c r="BX475" s="41"/>
      <c r="BY475" s="41"/>
      <c r="BZ475" s="41"/>
      <c r="CA475" s="41"/>
      <c r="CB475" s="41"/>
      <c r="CC475" s="41"/>
      <c r="CD475" s="41"/>
      <c r="CE475" s="41"/>
      <c r="CF475" s="41"/>
      <c r="CG475" s="41"/>
      <c r="CH475" s="41"/>
      <c r="CI475" s="41"/>
      <c r="CJ475" s="41"/>
      <c r="CK475" s="41"/>
      <c r="CL475" s="41"/>
      <c r="CM475" s="41"/>
      <c r="CN475" s="41"/>
      <c r="CO475" s="41"/>
      <c r="CP475" s="41"/>
      <c r="CQ475" s="41"/>
      <c r="CR475" s="41"/>
      <c r="CS475" s="41"/>
      <c r="CT475" s="41"/>
      <c r="CU475" s="41"/>
      <c r="CV475" s="41"/>
      <c r="CW475" s="41"/>
      <c r="CX475" s="41"/>
      <c r="CY475" s="41"/>
      <c r="CZ475" s="41"/>
      <c r="DA475" s="41"/>
      <c r="DB475" s="41"/>
      <c r="DC475" s="41"/>
      <c r="DD475" s="41"/>
      <c r="DE475" s="41"/>
      <c r="DF475" s="41"/>
      <c r="DG475" s="41"/>
      <c r="DH475" s="41"/>
      <c r="DI475" s="41"/>
      <c r="DJ475" s="41"/>
      <c r="DK475" s="41"/>
      <c r="DL475" s="41"/>
      <c r="DM475" s="41"/>
      <c r="DN475" s="41"/>
      <c r="DO475" s="41"/>
      <c r="DP475" s="41"/>
      <c r="DQ475" s="41"/>
      <c r="DR475" s="41"/>
      <c r="DS475" s="41"/>
      <c r="DT475" s="41"/>
      <c r="DU475" s="41"/>
      <c r="DV475" s="41"/>
      <c r="DW475" s="41"/>
      <c r="DX475" s="41"/>
      <c r="DY475" s="41"/>
      <c r="DZ475" s="41"/>
      <c r="EA475" s="41"/>
      <c r="EB475" s="41"/>
      <c r="EC475" s="41"/>
      <c r="ED475" s="41"/>
      <c r="EE475" s="41"/>
      <c r="EF475" s="41"/>
      <c r="EG475" s="41"/>
      <c r="EH475" s="41"/>
      <c r="EI475" s="41"/>
      <c r="EJ475" s="41"/>
      <c r="EK475" s="41"/>
      <c r="EL475" s="41"/>
      <c r="EM475" s="41"/>
      <c r="EN475" s="41"/>
      <c r="EO475" s="41"/>
      <c r="EP475" s="41"/>
      <c r="EQ475" s="41"/>
      <c r="ER475" s="41"/>
      <c r="ES475" s="41"/>
      <c r="ET475" s="41"/>
      <c r="EU475" s="41"/>
      <c r="EV475" s="41"/>
      <c r="EW475" s="41"/>
      <c r="EX475" s="41"/>
      <c r="EY475" s="41"/>
      <c r="EZ475" s="41"/>
      <c r="FA475" s="41"/>
      <c r="FB475" s="41"/>
      <c r="FC475" s="41"/>
      <c r="FD475" s="41"/>
      <c r="FE475" s="41"/>
      <c r="FF475" s="41"/>
      <c r="FG475" s="41"/>
      <c r="FH475" s="41"/>
      <c r="FI475" s="41"/>
      <c r="FJ475" s="41"/>
      <c r="FK475" s="41"/>
      <c r="FL475" s="41"/>
      <c r="FM475" s="41"/>
      <c r="FN475" s="41"/>
      <c r="FO475" s="41"/>
      <c r="FP475" s="41"/>
      <c r="FQ475" s="41"/>
      <c r="FR475" s="41"/>
      <c r="FS475" s="41"/>
      <c r="FT475" s="41"/>
      <c r="FU475" s="41"/>
      <c r="FV475" s="41"/>
      <c r="FW475" s="41"/>
      <c r="FX475" s="41"/>
      <c r="FY475" s="41"/>
      <c r="FZ475" s="41"/>
      <c r="GA475" s="41"/>
      <c r="GB475" s="41"/>
      <c r="GC475" s="41"/>
      <c r="GD475" s="41"/>
      <c r="GE475" s="41"/>
      <c r="GF475" s="41"/>
      <c r="GG475" s="41"/>
      <c r="GH475" s="41"/>
      <c r="GI475" s="41"/>
      <c r="GJ475" s="41"/>
      <c r="GK475" s="41"/>
      <c r="GL475" s="41"/>
      <c r="GM475" s="41"/>
      <c r="GN475" s="41"/>
      <c r="GO475" s="41"/>
      <c r="GP475" s="41"/>
      <c r="GQ475" s="41"/>
      <c r="GR475" s="41"/>
      <c r="GS475" s="41"/>
      <c r="GT475" s="41"/>
      <c r="GU475" s="41"/>
      <c r="GV475" s="41"/>
      <c r="GW475" s="41"/>
      <c r="GX475" s="41"/>
      <c r="GY475" s="41"/>
      <c r="GZ475" s="41"/>
      <c r="HA475" s="41"/>
      <c r="HB475" s="41"/>
      <c r="HC475" s="41"/>
      <c r="HD475" s="41"/>
      <c r="HE475" s="41"/>
      <c r="HF475" s="41"/>
      <c r="HG475" s="41"/>
      <c r="HH475" s="41"/>
      <c r="HI475" s="41"/>
      <c r="HJ475" s="41"/>
      <c r="HK475" s="41"/>
      <c r="HL475" s="41"/>
      <c r="HM475" s="41"/>
      <c r="HN475" s="41"/>
      <c r="HO475" s="41"/>
      <c r="HP475" s="41"/>
      <c r="HQ475" s="41"/>
      <c r="HR475" s="41"/>
      <c r="HS475" s="41"/>
      <c r="HT475" s="41"/>
      <c r="HU475" s="41"/>
      <c r="HV475" s="41"/>
      <c r="HW475" s="41"/>
      <c r="HX475" s="41"/>
      <c r="HY475" s="41"/>
      <c r="HZ475" s="41"/>
      <c r="IA475" s="41"/>
      <c r="IB475" s="41"/>
      <c r="IC475" s="41"/>
      <c r="ID475" s="41"/>
      <c r="IE475" s="41"/>
      <c r="IF475" s="41"/>
      <c r="IG475" s="41"/>
      <c r="IH475" s="41"/>
      <c r="II475" s="41"/>
      <c r="IJ475" s="41"/>
      <c r="IK475" s="41"/>
      <c r="IL475" s="41"/>
      <c r="IM475" s="41"/>
      <c r="IN475" s="41"/>
      <c r="IO475" s="41"/>
      <c r="IP475" s="41"/>
      <c r="IQ475" s="41"/>
      <c r="IR475" s="41"/>
      <c r="IS475" s="41"/>
      <c r="IT475" s="41"/>
      <c r="IU475" s="41"/>
      <c r="IV475" s="41"/>
      <c r="IW475" s="41"/>
      <c r="IX475" s="41"/>
      <c r="IY475" s="41"/>
      <c r="IZ475" s="41"/>
      <c r="JA475" s="41"/>
      <c r="JB475" s="41"/>
      <c r="JC475" s="41"/>
      <c r="JD475" s="41"/>
      <c r="JE475" s="41"/>
      <c r="JF475" s="41"/>
      <c r="JG475" s="41"/>
      <c r="JH475" s="41"/>
      <c r="JI475" s="41"/>
      <c r="JJ475" s="41"/>
      <c r="JK475" s="41"/>
      <c r="JL475" s="41"/>
      <c r="JM475" s="41"/>
      <c r="JN475" s="41"/>
      <c r="JO475" s="41"/>
      <c r="JP475" s="41"/>
      <c r="JQ475" s="41"/>
      <c r="JR475" s="41"/>
      <c r="JS475" s="41"/>
      <c r="JT475" s="41"/>
      <c r="JU475" s="41"/>
    </row>
    <row r="476" spans="20:281" x14ac:dyDescent="0.25">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c r="BI476" s="41"/>
      <c r="BJ476" s="41"/>
      <c r="BK476" s="41"/>
      <c r="BL476" s="41"/>
      <c r="BM476" s="41"/>
      <c r="BN476" s="41"/>
      <c r="BO476" s="41"/>
      <c r="BP476" s="41"/>
      <c r="BQ476" s="41"/>
      <c r="BR476" s="41"/>
      <c r="BS476" s="41"/>
      <c r="BT476" s="41"/>
      <c r="BU476" s="41"/>
      <c r="BV476" s="41"/>
      <c r="BW476" s="41"/>
      <c r="BX476" s="41"/>
      <c r="BY476" s="41"/>
      <c r="BZ476" s="41"/>
      <c r="CA476" s="41"/>
      <c r="CB476" s="41"/>
      <c r="CC476" s="41"/>
      <c r="CD476" s="41"/>
      <c r="CE476" s="41"/>
      <c r="CF476" s="41"/>
      <c r="CG476" s="41"/>
      <c r="CH476" s="41"/>
      <c r="CI476" s="41"/>
      <c r="CJ476" s="41"/>
      <c r="CK476" s="41"/>
      <c r="CL476" s="41"/>
      <c r="CM476" s="41"/>
      <c r="CN476" s="41"/>
      <c r="CO476" s="41"/>
      <c r="CP476" s="41"/>
      <c r="CQ476" s="41"/>
      <c r="CR476" s="41"/>
      <c r="CS476" s="41"/>
      <c r="CT476" s="41"/>
      <c r="CU476" s="41"/>
      <c r="CV476" s="41"/>
      <c r="CW476" s="41"/>
      <c r="CX476" s="41"/>
      <c r="CY476" s="41"/>
      <c r="CZ476" s="41"/>
      <c r="DA476" s="41"/>
      <c r="DB476" s="41"/>
      <c r="DC476" s="41"/>
      <c r="DD476" s="41"/>
      <c r="DE476" s="41"/>
      <c r="DF476" s="41"/>
      <c r="DG476" s="41"/>
      <c r="DH476" s="41"/>
      <c r="DI476" s="41"/>
      <c r="DJ476" s="41"/>
      <c r="DK476" s="41"/>
      <c r="DL476" s="41"/>
      <c r="DM476" s="41"/>
      <c r="DN476" s="41"/>
      <c r="DO476" s="41"/>
      <c r="DP476" s="41"/>
      <c r="DQ476" s="41"/>
      <c r="DR476" s="41"/>
      <c r="DS476" s="41"/>
      <c r="DT476" s="41"/>
      <c r="DU476" s="41"/>
      <c r="DV476" s="41"/>
      <c r="DW476" s="41"/>
      <c r="DX476" s="41"/>
      <c r="DY476" s="41"/>
      <c r="DZ476" s="41"/>
      <c r="EA476" s="41"/>
      <c r="EB476" s="41"/>
      <c r="EC476" s="41"/>
      <c r="ED476" s="41"/>
      <c r="EE476" s="41"/>
      <c r="EF476" s="41"/>
      <c r="EG476" s="41"/>
      <c r="EH476" s="41"/>
      <c r="EI476" s="41"/>
      <c r="EJ476" s="41"/>
      <c r="EK476" s="41"/>
      <c r="EL476" s="41"/>
      <c r="EM476" s="41"/>
      <c r="EN476" s="41"/>
      <c r="EO476" s="41"/>
      <c r="EP476" s="41"/>
      <c r="EQ476" s="41"/>
      <c r="ER476" s="41"/>
      <c r="ES476" s="41"/>
      <c r="ET476" s="41"/>
      <c r="EU476" s="41"/>
      <c r="EV476" s="41"/>
      <c r="EW476" s="41"/>
      <c r="EX476" s="41"/>
      <c r="EY476" s="41"/>
      <c r="EZ476" s="41"/>
      <c r="FA476" s="41"/>
      <c r="FB476" s="41"/>
      <c r="FC476" s="41"/>
      <c r="FD476" s="41"/>
      <c r="FE476" s="41"/>
      <c r="FF476" s="41"/>
      <c r="FG476" s="41"/>
      <c r="FH476" s="41"/>
      <c r="FI476" s="41"/>
      <c r="FJ476" s="41"/>
      <c r="FK476" s="41"/>
      <c r="FL476" s="41"/>
      <c r="FM476" s="41"/>
      <c r="FN476" s="41"/>
      <c r="FO476" s="41"/>
      <c r="FP476" s="41"/>
      <c r="FQ476" s="41"/>
      <c r="FR476" s="41"/>
      <c r="FS476" s="41"/>
      <c r="FT476" s="41"/>
      <c r="FU476" s="41"/>
      <c r="FV476" s="41"/>
      <c r="FW476" s="41"/>
      <c r="FX476" s="41"/>
      <c r="FY476" s="41"/>
      <c r="FZ476" s="41"/>
      <c r="GA476" s="41"/>
      <c r="GB476" s="41"/>
      <c r="GC476" s="41"/>
      <c r="GD476" s="41"/>
      <c r="GE476" s="41"/>
      <c r="GF476" s="41"/>
      <c r="GG476" s="41"/>
      <c r="GH476" s="41"/>
      <c r="GI476" s="41"/>
      <c r="GJ476" s="41"/>
      <c r="GK476" s="41"/>
      <c r="GL476" s="41"/>
      <c r="GM476" s="41"/>
      <c r="GN476" s="41"/>
      <c r="GO476" s="41"/>
      <c r="GP476" s="41"/>
      <c r="GQ476" s="41"/>
      <c r="GR476" s="41"/>
      <c r="GS476" s="41"/>
      <c r="GT476" s="41"/>
      <c r="GU476" s="41"/>
      <c r="GV476" s="41"/>
      <c r="GW476" s="41"/>
      <c r="GX476" s="41"/>
      <c r="GY476" s="41"/>
      <c r="GZ476" s="41"/>
      <c r="HA476" s="41"/>
      <c r="HB476" s="41"/>
      <c r="HC476" s="41"/>
      <c r="HD476" s="41"/>
      <c r="HE476" s="41"/>
      <c r="HF476" s="41"/>
      <c r="HG476" s="41"/>
      <c r="HH476" s="41"/>
      <c r="HI476" s="41"/>
      <c r="HJ476" s="41"/>
      <c r="HK476" s="41"/>
      <c r="HL476" s="41"/>
      <c r="HM476" s="41"/>
      <c r="HN476" s="41"/>
      <c r="HO476" s="41"/>
      <c r="HP476" s="41"/>
      <c r="HQ476" s="41"/>
      <c r="HR476" s="41"/>
      <c r="HS476" s="41"/>
      <c r="HT476" s="41"/>
      <c r="HU476" s="41"/>
      <c r="HV476" s="41"/>
      <c r="HW476" s="41"/>
      <c r="HX476" s="41"/>
      <c r="HY476" s="41"/>
      <c r="HZ476" s="41"/>
      <c r="IA476" s="41"/>
      <c r="IB476" s="41"/>
      <c r="IC476" s="41"/>
      <c r="ID476" s="41"/>
      <c r="IE476" s="41"/>
      <c r="IF476" s="41"/>
      <c r="IG476" s="41"/>
      <c r="IH476" s="41"/>
      <c r="II476" s="41"/>
      <c r="IJ476" s="41"/>
      <c r="IK476" s="41"/>
      <c r="IL476" s="41"/>
      <c r="IM476" s="41"/>
      <c r="IN476" s="41"/>
      <c r="IO476" s="41"/>
      <c r="IP476" s="41"/>
      <c r="IQ476" s="41"/>
      <c r="IR476" s="41"/>
      <c r="IS476" s="41"/>
      <c r="IT476" s="41"/>
      <c r="IU476" s="41"/>
      <c r="IV476" s="41"/>
      <c r="IW476" s="41"/>
      <c r="IX476" s="41"/>
      <c r="IY476" s="41"/>
      <c r="IZ476" s="41"/>
      <c r="JA476" s="41"/>
      <c r="JB476" s="41"/>
      <c r="JC476" s="41"/>
      <c r="JD476" s="41"/>
      <c r="JE476" s="41"/>
      <c r="JF476" s="41"/>
      <c r="JG476" s="41"/>
      <c r="JH476" s="41"/>
      <c r="JI476" s="41"/>
      <c r="JJ476" s="41"/>
      <c r="JK476" s="41"/>
      <c r="JL476" s="41"/>
      <c r="JM476" s="41"/>
      <c r="JN476" s="41"/>
      <c r="JO476" s="41"/>
      <c r="JP476" s="41"/>
      <c r="JQ476" s="41"/>
      <c r="JR476" s="41"/>
      <c r="JS476" s="41"/>
      <c r="JT476" s="41"/>
      <c r="JU476" s="41"/>
    </row>
    <row r="477" spans="20:281" x14ac:dyDescent="0.25">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c r="AU477" s="41"/>
      <c r="AV477" s="41"/>
      <c r="AW477" s="41"/>
      <c r="AX477" s="41"/>
      <c r="AY477" s="41"/>
      <c r="AZ477" s="41"/>
      <c r="BA477" s="41"/>
      <c r="BB477" s="41"/>
      <c r="BC477" s="41"/>
      <c r="BD477" s="41"/>
      <c r="BE477" s="41"/>
      <c r="BF477" s="41"/>
      <c r="BG477" s="41"/>
      <c r="BH477" s="41"/>
      <c r="BI477" s="41"/>
      <c r="BJ477" s="41"/>
      <c r="BK477" s="41"/>
      <c r="BL477" s="41"/>
      <c r="BM477" s="41"/>
      <c r="BN477" s="41"/>
      <c r="BO477" s="41"/>
      <c r="BP477" s="41"/>
      <c r="BQ477" s="41"/>
      <c r="BR477" s="41"/>
      <c r="BS477" s="41"/>
      <c r="BT477" s="41"/>
      <c r="BU477" s="41"/>
      <c r="BV477" s="41"/>
      <c r="BW477" s="41"/>
      <c r="BX477" s="41"/>
      <c r="BY477" s="41"/>
      <c r="BZ477" s="41"/>
      <c r="CA477" s="41"/>
      <c r="CB477" s="41"/>
      <c r="CC477" s="41"/>
      <c r="CD477" s="41"/>
      <c r="CE477" s="41"/>
      <c r="CF477" s="41"/>
      <c r="CG477" s="41"/>
      <c r="CH477" s="41"/>
      <c r="CI477" s="41"/>
      <c r="CJ477" s="41"/>
      <c r="CK477" s="41"/>
      <c r="CL477" s="41"/>
      <c r="CM477" s="41"/>
      <c r="CN477" s="41"/>
      <c r="CO477" s="41"/>
      <c r="CP477" s="41"/>
      <c r="CQ477" s="41"/>
      <c r="CR477" s="41"/>
      <c r="CS477" s="41"/>
      <c r="CT477" s="41"/>
      <c r="CU477" s="41"/>
      <c r="CV477" s="41"/>
      <c r="CW477" s="41"/>
      <c r="CX477" s="41"/>
      <c r="CY477" s="41"/>
      <c r="CZ477" s="41"/>
      <c r="DA477" s="41"/>
      <c r="DB477" s="41"/>
      <c r="DC477" s="41"/>
      <c r="DD477" s="41"/>
      <c r="DE477" s="41"/>
      <c r="DF477" s="41"/>
      <c r="DG477" s="41"/>
      <c r="DH477" s="41"/>
      <c r="DI477" s="41"/>
      <c r="DJ477" s="41"/>
      <c r="DK477" s="41"/>
      <c r="DL477" s="41"/>
      <c r="DM477" s="41"/>
      <c r="DN477" s="41"/>
      <c r="DO477" s="41"/>
      <c r="DP477" s="41"/>
      <c r="DQ477" s="41"/>
      <c r="DR477" s="41"/>
      <c r="DS477" s="41"/>
      <c r="DT477" s="41"/>
      <c r="DU477" s="41"/>
      <c r="DV477" s="41"/>
      <c r="DW477" s="41"/>
      <c r="DX477" s="41"/>
      <c r="DY477" s="41"/>
      <c r="DZ477" s="41"/>
      <c r="EA477" s="41"/>
      <c r="EB477" s="41"/>
      <c r="EC477" s="41"/>
      <c r="ED477" s="41"/>
      <c r="EE477" s="41"/>
      <c r="EF477" s="41"/>
      <c r="EG477" s="41"/>
      <c r="EH477" s="41"/>
      <c r="EI477" s="41"/>
      <c r="EJ477" s="41"/>
      <c r="EK477" s="41"/>
      <c r="EL477" s="41"/>
      <c r="EM477" s="41"/>
      <c r="EN477" s="41"/>
      <c r="EO477" s="41"/>
      <c r="EP477" s="41"/>
      <c r="EQ477" s="41"/>
      <c r="ER477" s="41"/>
      <c r="ES477" s="41"/>
      <c r="ET477" s="41"/>
      <c r="EU477" s="41"/>
      <c r="EV477" s="41"/>
      <c r="EW477" s="41"/>
      <c r="EX477" s="41"/>
      <c r="EY477" s="41"/>
      <c r="EZ477" s="41"/>
      <c r="FA477" s="41"/>
      <c r="FB477" s="41"/>
      <c r="FC477" s="41"/>
      <c r="FD477" s="41"/>
      <c r="FE477" s="41"/>
      <c r="FF477" s="41"/>
      <c r="FG477" s="41"/>
      <c r="FH477" s="41"/>
      <c r="FI477" s="41"/>
      <c r="FJ477" s="41"/>
      <c r="FK477" s="41"/>
      <c r="FL477" s="41"/>
      <c r="FM477" s="41"/>
      <c r="FN477" s="41"/>
      <c r="FO477" s="41"/>
      <c r="FP477" s="41"/>
      <c r="FQ477" s="41"/>
      <c r="FR477" s="41"/>
      <c r="FS477" s="41"/>
      <c r="FT477" s="41"/>
      <c r="FU477" s="41"/>
      <c r="FV477" s="41"/>
      <c r="FW477" s="41"/>
      <c r="FX477" s="41"/>
      <c r="FY477" s="41"/>
      <c r="FZ477" s="41"/>
      <c r="GA477" s="41"/>
      <c r="GB477" s="41"/>
      <c r="GC477" s="41"/>
      <c r="GD477" s="41"/>
      <c r="GE477" s="41"/>
      <c r="GF477" s="41"/>
      <c r="GG477" s="41"/>
      <c r="GH477" s="41"/>
      <c r="GI477" s="41"/>
      <c r="GJ477" s="41"/>
      <c r="GK477" s="41"/>
      <c r="GL477" s="41"/>
      <c r="GM477" s="41"/>
      <c r="GN477" s="41"/>
      <c r="GO477" s="41"/>
      <c r="GP477" s="41"/>
      <c r="GQ477" s="41"/>
      <c r="GR477" s="41"/>
      <c r="GS477" s="41"/>
      <c r="GT477" s="41"/>
      <c r="GU477" s="41"/>
      <c r="GV477" s="41"/>
      <c r="GW477" s="41"/>
      <c r="GX477" s="41"/>
      <c r="GY477" s="41"/>
      <c r="GZ477" s="41"/>
      <c r="HA477" s="41"/>
      <c r="HB477" s="41"/>
      <c r="HC477" s="41"/>
      <c r="HD477" s="41"/>
      <c r="HE477" s="41"/>
      <c r="HF477" s="41"/>
      <c r="HG477" s="41"/>
      <c r="HH477" s="41"/>
      <c r="HI477" s="41"/>
      <c r="HJ477" s="41"/>
      <c r="HK477" s="41"/>
      <c r="HL477" s="41"/>
      <c r="HM477" s="41"/>
      <c r="HN477" s="41"/>
      <c r="HO477" s="41"/>
      <c r="HP477" s="41"/>
      <c r="HQ477" s="41"/>
      <c r="HR477" s="41"/>
      <c r="HS477" s="41"/>
      <c r="HT477" s="41"/>
      <c r="HU477" s="41"/>
      <c r="HV477" s="41"/>
      <c r="HW477" s="41"/>
      <c r="HX477" s="41"/>
      <c r="HY477" s="41"/>
      <c r="HZ477" s="41"/>
      <c r="IA477" s="41"/>
      <c r="IB477" s="41"/>
      <c r="IC477" s="41"/>
      <c r="ID477" s="41"/>
      <c r="IE477" s="41"/>
      <c r="IF477" s="41"/>
      <c r="IG477" s="41"/>
      <c r="IH477" s="41"/>
      <c r="II477" s="41"/>
      <c r="IJ477" s="41"/>
      <c r="IK477" s="41"/>
      <c r="IL477" s="41"/>
      <c r="IM477" s="41"/>
      <c r="IN477" s="41"/>
      <c r="IO477" s="41"/>
      <c r="IP477" s="41"/>
      <c r="IQ477" s="41"/>
      <c r="IR477" s="41"/>
      <c r="IS477" s="41"/>
      <c r="IT477" s="41"/>
      <c r="IU477" s="41"/>
      <c r="IV477" s="41"/>
      <c r="IW477" s="41"/>
      <c r="IX477" s="41"/>
      <c r="IY477" s="41"/>
      <c r="IZ477" s="41"/>
      <c r="JA477" s="41"/>
      <c r="JB477" s="41"/>
      <c r="JC477" s="41"/>
      <c r="JD477" s="41"/>
      <c r="JE477" s="41"/>
      <c r="JF477" s="41"/>
      <c r="JG477" s="41"/>
      <c r="JH477" s="41"/>
      <c r="JI477" s="41"/>
      <c r="JJ477" s="41"/>
      <c r="JK477" s="41"/>
      <c r="JL477" s="41"/>
      <c r="JM477" s="41"/>
      <c r="JN477" s="41"/>
      <c r="JO477" s="41"/>
      <c r="JP477" s="41"/>
      <c r="JQ477" s="41"/>
      <c r="JR477" s="41"/>
      <c r="JS477" s="41"/>
      <c r="JT477" s="41"/>
      <c r="JU477" s="41"/>
    </row>
    <row r="478" spans="20:281" x14ac:dyDescent="0.25">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c r="AU478" s="41"/>
      <c r="AV478" s="41"/>
      <c r="AW478" s="41"/>
      <c r="AX478" s="41"/>
      <c r="AY478" s="41"/>
      <c r="AZ478" s="41"/>
      <c r="BA478" s="41"/>
      <c r="BB478" s="41"/>
      <c r="BC478" s="41"/>
      <c r="BD478" s="41"/>
      <c r="BE478" s="41"/>
      <c r="BF478" s="41"/>
      <c r="BG478" s="41"/>
      <c r="BH478" s="41"/>
      <c r="BI478" s="41"/>
      <c r="BJ478" s="41"/>
      <c r="BK478" s="41"/>
      <c r="BL478" s="41"/>
      <c r="BM478" s="41"/>
      <c r="BN478" s="41"/>
      <c r="BO478" s="41"/>
      <c r="BP478" s="41"/>
      <c r="BQ478" s="41"/>
      <c r="BR478" s="41"/>
      <c r="BS478" s="41"/>
      <c r="BT478" s="41"/>
      <c r="BU478" s="41"/>
      <c r="BV478" s="41"/>
      <c r="BW478" s="41"/>
      <c r="BX478" s="41"/>
      <c r="BY478" s="41"/>
      <c r="BZ478" s="41"/>
      <c r="CA478" s="41"/>
      <c r="CB478" s="41"/>
      <c r="CC478" s="41"/>
      <c r="CD478" s="41"/>
      <c r="CE478" s="41"/>
      <c r="CF478" s="41"/>
      <c r="CG478" s="41"/>
      <c r="CH478" s="41"/>
      <c r="CI478" s="41"/>
      <c r="CJ478" s="41"/>
      <c r="CK478" s="41"/>
      <c r="CL478" s="41"/>
      <c r="CM478" s="41"/>
      <c r="CN478" s="41"/>
      <c r="CO478" s="41"/>
      <c r="CP478" s="41"/>
      <c r="CQ478" s="41"/>
      <c r="CR478" s="41"/>
      <c r="CS478" s="41"/>
      <c r="CT478" s="41"/>
      <c r="CU478" s="41"/>
      <c r="CV478" s="41"/>
      <c r="CW478" s="41"/>
      <c r="CX478" s="41"/>
      <c r="CY478" s="41"/>
      <c r="CZ478" s="41"/>
      <c r="DA478" s="41"/>
      <c r="DB478" s="41"/>
      <c r="DC478" s="41"/>
      <c r="DD478" s="41"/>
      <c r="DE478" s="41"/>
      <c r="DF478" s="41"/>
      <c r="DG478" s="41"/>
      <c r="DH478" s="41"/>
      <c r="DI478" s="41"/>
      <c r="DJ478" s="41"/>
      <c r="DK478" s="41"/>
      <c r="DL478" s="41"/>
      <c r="DM478" s="41"/>
      <c r="DN478" s="41"/>
      <c r="DO478" s="41"/>
      <c r="DP478" s="41"/>
      <c r="DQ478" s="41"/>
      <c r="DR478" s="41"/>
      <c r="DS478" s="41"/>
      <c r="DT478" s="41"/>
      <c r="DU478" s="41"/>
      <c r="DV478" s="41"/>
      <c r="DW478" s="41"/>
      <c r="DX478" s="41"/>
      <c r="DY478" s="41"/>
      <c r="DZ478" s="41"/>
      <c r="EA478" s="41"/>
      <c r="EB478" s="41"/>
      <c r="EC478" s="41"/>
      <c r="ED478" s="41"/>
      <c r="EE478" s="41"/>
      <c r="EF478" s="41"/>
      <c r="EG478" s="41"/>
      <c r="EH478" s="41"/>
      <c r="EI478" s="41"/>
      <c r="EJ478" s="41"/>
      <c r="EK478" s="41"/>
      <c r="EL478" s="41"/>
      <c r="EM478" s="41"/>
      <c r="EN478" s="41"/>
      <c r="EO478" s="41"/>
      <c r="EP478" s="41"/>
      <c r="EQ478" s="41"/>
      <c r="ER478" s="41"/>
      <c r="ES478" s="41"/>
      <c r="ET478" s="41"/>
      <c r="EU478" s="41"/>
      <c r="EV478" s="41"/>
      <c r="EW478" s="41"/>
      <c r="EX478" s="41"/>
      <c r="EY478" s="41"/>
      <c r="EZ478" s="41"/>
      <c r="FA478" s="41"/>
      <c r="FB478" s="41"/>
      <c r="FC478" s="41"/>
      <c r="FD478" s="41"/>
      <c r="FE478" s="41"/>
      <c r="FF478" s="41"/>
      <c r="FG478" s="41"/>
      <c r="FH478" s="41"/>
      <c r="FI478" s="41"/>
      <c r="FJ478" s="41"/>
      <c r="FK478" s="41"/>
      <c r="FL478" s="41"/>
      <c r="FM478" s="41"/>
      <c r="FN478" s="41"/>
      <c r="FO478" s="41"/>
      <c r="FP478" s="41"/>
      <c r="FQ478" s="41"/>
      <c r="FR478" s="41"/>
      <c r="FS478" s="41"/>
      <c r="FT478" s="41"/>
      <c r="FU478" s="41"/>
      <c r="FV478" s="41"/>
      <c r="FW478" s="41"/>
      <c r="FX478" s="41"/>
      <c r="FY478" s="41"/>
      <c r="FZ478" s="41"/>
      <c r="GA478" s="41"/>
      <c r="GB478" s="41"/>
      <c r="GC478" s="41"/>
      <c r="GD478" s="41"/>
      <c r="GE478" s="41"/>
      <c r="GF478" s="41"/>
      <c r="GG478" s="41"/>
      <c r="GH478" s="41"/>
      <c r="GI478" s="41"/>
      <c r="GJ478" s="41"/>
      <c r="GK478" s="41"/>
      <c r="GL478" s="41"/>
      <c r="GM478" s="41"/>
      <c r="GN478" s="41"/>
      <c r="GO478" s="41"/>
      <c r="GP478" s="41"/>
      <c r="GQ478" s="41"/>
      <c r="GR478" s="41"/>
      <c r="GS478" s="41"/>
      <c r="GT478" s="41"/>
      <c r="GU478" s="41"/>
      <c r="GV478" s="41"/>
      <c r="GW478" s="41"/>
      <c r="GX478" s="41"/>
      <c r="GY478" s="41"/>
      <c r="GZ478" s="41"/>
      <c r="HA478" s="41"/>
      <c r="HB478" s="41"/>
      <c r="HC478" s="41"/>
      <c r="HD478" s="41"/>
      <c r="HE478" s="41"/>
      <c r="HF478" s="41"/>
      <c r="HG478" s="41"/>
      <c r="HH478" s="41"/>
      <c r="HI478" s="41"/>
      <c r="HJ478" s="41"/>
      <c r="HK478" s="41"/>
      <c r="HL478" s="41"/>
      <c r="HM478" s="41"/>
      <c r="HN478" s="41"/>
      <c r="HO478" s="41"/>
      <c r="HP478" s="41"/>
      <c r="HQ478" s="41"/>
      <c r="HR478" s="41"/>
      <c r="HS478" s="41"/>
      <c r="HT478" s="41"/>
      <c r="HU478" s="41"/>
      <c r="HV478" s="41"/>
      <c r="HW478" s="41"/>
      <c r="HX478" s="41"/>
      <c r="HY478" s="41"/>
      <c r="HZ478" s="41"/>
      <c r="IA478" s="41"/>
      <c r="IB478" s="41"/>
      <c r="IC478" s="41"/>
      <c r="ID478" s="41"/>
      <c r="IE478" s="41"/>
      <c r="IF478" s="41"/>
      <c r="IG478" s="41"/>
      <c r="IH478" s="41"/>
      <c r="II478" s="41"/>
      <c r="IJ478" s="41"/>
      <c r="IK478" s="41"/>
      <c r="IL478" s="41"/>
      <c r="IM478" s="41"/>
      <c r="IN478" s="41"/>
      <c r="IO478" s="41"/>
      <c r="IP478" s="41"/>
      <c r="IQ478" s="41"/>
      <c r="IR478" s="41"/>
      <c r="IS478" s="41"/>
      <c r="IT478" s="41"/>
      <c r="IU478" s="41"/>
      <c r="IV478" s="41"/>
      <c r="IW478" s="41"/>
      <c r="IX478" s="41"/>
      <c r="IY478" s="41"/>
      <c r="IZ478" s="41"/>
      <c r="JA478" s="41"/>
      <c r="JB478" s="41"/>
      <c r="JC478" s="41"/>
      <c r="JD478" s="41"/>
      <c r="JE478" s="41"/>
      <c r="JF478" s="41"/>
      <c r="JG478" s="41"/>
      <c r="JH478" s="41"/>
      <c r="JI478" s="41"/>
      <c r="JJ478" s="41"/>
      <c r="JK478" s="41"/>
      <c r="JL478" s="41"/>
      <c r="JM478" s="41"/>
      <c r="JN478" s="41"/>
      <c r="JO478" s="41"/>
      <c r="JP478" s="41"/>
      <c r="JQ478" s="41"/>
      <c r="JR478" s="41"/>
      <c r="JS478" s="41"/>
      <c r="JT478" s="41"/>
      <c r="JU478" s="41"/>
    </row>
    <row r="479" spans="20:281" x14ac:dyDescent="0.25">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c r="AU479" s="41"/>
      <c r="AV479" s="41"/>
      <c r="AW479" s="41"/>
      <c r="AX479" s="41"/>
      <c r="AY479" s="41"/>
      <c r="AZ479" s="41"/>
      <c r="BA479" s="41"/>
      <c r="BB479" s="41"/>
      <c r="BC479" s="41"/>
      <c r="BD479" s="41"/>
      <c r="BE479" s="41"/>
      <c r="BF479" s="41"/>
      <c r="BG479" s="41"/>
      <c r="BH479" s="41"/>
      <c r="BI479" s="41"/>
      <c r="BJ479" s="41"/>
      <c r="BK479" s="41"/>
      <c r="BL479" s="41"/>
      <c r="BM479" s="41"/>
      <c r="BN479" s="41"/>
      <c r="BO479" s="41"/>
      <c r="BP479" s="41"/>
      <c r="BQ479" s="41"/>
      <c r="BR479" s="41"/>
      <c r="BS479" s="41"/>
      <c r="BT479" s="41"/>
      <c r="BU479" s="41"/>
      <c r="BV479" s="41"/>
      <c r="BW479" s="41"/>
      <c r="BX479" s="41"/>
      <c r="BY479" s="41"/>
      <c r="BZ479" s="41"/>
      <c r="CA479" s="41"/>
      <c r="CB479" s="41"/>
      <c r="CC479" s="41"/>
      <c r="CD479" s="41"/>
      <c r="CE479" s="41"/>
      <c r="CF479" s="41"/>
      <c r="CG479" s="41"/>
      <c r="CH479" s="41"/>
      <c r="CI479" s="41"/>
      <c r="CJ479" s="41"/>
      <c r="CK479" s="41"/>
      <c r="CL479" s="41"/>
      <c r="CM479" s="41"/>
      <c r="CN479" s="41"/>
      <c r="CO479" s="41"/>
      <c r="CP479" s="41"/>
      <c r="CQ479" s="41"/>
      <c r="CR479" s="41"/>
      <c r="CS479" s="41"/>
      <c r="CT479" s="41"/>
      <c r="CU479" s="41"/>
      <c r="CV479" s="41"/>
      <c r="CW479" s="41"/>
      <c r="CX479" s="41"/>
      <c r="CY479" s="41"/>
      <c r="CZ479" s="41"/>
      <c r="DA479" s="41"/>
      <c r="DB479" s="41"/>
      <c r="DC479" s="41"/>
      <c r="DD479" s="41"/>
      <c r="DE479" s="41"/>
      <c r="DF479" s="41"/>
      <c r="DG479" s="41"/>
      <c r="DH479" s="41"/>
      <c r="DI479" s="41"/>
      <c r="DJ479" s="41"/>
      <c r="DK479" s="41"/>
      <c r="DL479" s="41"/>
      <c r="DM479" s="41"/>
      <c r="DN479" s="41"/>
      <c r="DO479" s="41"/>
      <c r="DP479" s="41"/>
      <c r="DQ479" s="41"/>
      <c r="DR479" s="41"/>
      <c r="DS479" s="41"/>
      <c r="DT479" s="41"/>
      <c r="DU479" s="41"/>
      <c r="DV479" s="41"/>
      <c r="DW479" s="41"/>
      <c r="DX479" s="41"/>
      <c r="DY479" s="41"/>
      <c r="DZ479" s="41"/>
      <c r="EA479" s="41"/>
      <c r="EB479" s="41"/>
      <c r="EC479" s="41"/>
      <c r="ED479" s="41"/>
      <c r="EE479" s="41"/>
      <c r="EF479" s="41"/>
      <c r="EG479" s="41"/>
      <c r="EH479" s="41"/>
      <c r="EI479" s="41"/>
      <c r="EJ479" s="41"/>
      <c r="EK479" s="41"/>
      <c r="EL479" s="41"/>
      <c r="EM479" s="41"/>
      <c r="EN479" s="41"/>
      <c r="EO479" s="41"/>
      <c r="EP479" s="41"/>
      <c r="EQ479" s="41"/>
      <c r="ER479" s="41"/>
      <c r="ES479" s="41"/>
      <c r="ET479" s="41"/>
      <c r="EU479" s="41"/>
      <c r="EV479" s="41"/>
      <c r="EW479" s="41"/>
      <c r="EX479" s="41"/>
      <c r="EY479" s="41"/>
      <c r="EZ479" s="41"/>
      <c r="FA479" s="41"/>
      <c r="FB479" s="41"/>
      <c r="FC479" s="41"/>
      <c r="FD479" s="41"/>
      <c r="FE479" s="41"/>
      <c r="FF479" s="41"/>
      <c r="FG479" s="41"/>
      <c r="FH479" s="41"/>
      <c r="FI479" s="41"/>
      <c r="FJ479" s="41"/>
      <c r="FK479" s="41"/>
      <c r="FL479" s="41"/>
      <c r="FM479" s="41"/>
      <c r="FN479" s="41"/>
      <c r="FO479" s="41"/>
      <c r="FP479" s="41"/>
      <c r="FQ479" s="41"/>
      <c r="FR479" s="41"/>
      <c r="FS479" s="41"/>
      <c r="FT479" s="41"/>
      <c r="FU479" s="41"/>
      <c r="FV479" s="41"/>
      <c r="FW479" s="41"/>
      <c r="FX479" s="41"/>
      <c r="FY479" s="41"/>
      <c r="FZ479" s="41"/>
      <c r="GA479" s="41"/>
      <c r="GB479" s="41"/>
      <c r="GC479" s="41"/>
      <c r="GD479" s="41"/>
      <c r="GE479" s="41"/>
      <c r="GF479" s="41"/>
      <c r="GG479" s="41"/>
      <c r="GH479" s="41"/>
      <c r="GI479" s="41"/>
      <c r="GJ479" s="41"/>
      <c r="GK479" s="41"/>
      <c r="GL479" s="41"/>
      <c r="GM479" s="41"/>
      <c r="GN479" s="41"/>
      <c r="GO479" s="41"/>
      <c r="GP479" s="41"/>
      <c r="GQ479" s="41"/>
      <c r="GR479" s="41"/>
      <c r="GS479" s="41"/>
      <c r="GT479" s="41"/>
      <c r="GU479" s="41"/>
      <c r="GV479" s="41"/>
      <c r="GW479" s="41"/>
      <c r="GX479" s="41"/>
      <c r="GY479" s="41"/>
      <c r="GZ479" s="41"/>
      <c r="HA479" s="41"/>
      <c r="HB479" s="41"/>
      <c r="HC479" s="41"/>
      <c r="HD479" s="41"/>
      <c r="HE479" s="41"/>
      <c r="HF479" s="41"/>
      <c r="HG479" s="41"/>
      <c r="HH479" s="41"/>
      <c r="HI479" s="41"/>
      <c r="HJ479" s="41"/>
      <c r="HK479" s="41"/>
      <c r="HL479" s="41"/>
      <c r="HM479" s="41"/>
      <c r="HN479" s="41"/>
      <c r="HO479" s="41"/>
      <c r="HP479" s="41"/>
      <c r="HQ479" s="41"/>
      <c r="HR479" s="41"/>
      <c r="HS479" s="41"/>
      <c r="HT479" s="41"/>
      <c r="HU479" s="41"/>
      <c r="HV479" s="41"/>
      <c r="HW479" s="41"/>
      <c r="HX479" s="41"/>
      <c r="HY479" s="41"/>
      <c r="HZ479" s="41"/>
      <c r="IA479" s="41"/>
      <c r="IB479" s="41"/>
      <c r="IC479" s="41"/>
      <c r="ID479" s="41"/>
      <c r="IE479" s="41"/>
      <c r="IF479" s="41"/>
      <c r="IG479" s="41"/>
      <c r="IH479" s="41"/>
      <c r="II479" s="41"/>
      <c r="IJ479" s="41"/>
      <c r="IK479" s="41"/>
      <c r="IL479" s="41"/>
      <c r="IM479" s="41"/>
      <c r="IN479" s="41"/>
      <c r="IO479" s="41"/>
      <c r="IP479" s="41"/>
      <c r="IQ479" s="41"/>
      <c r="IR479" s="41"/>
      <c r="IS479" s="41"/>
      <c r="IT479" s="41"/>
      <c r="IU479" s="41"/>
      <c r="IV479" s="41"/>
      <c r="IW479" s="41"/>
      <c r="IX479" s="41"/>
      <c r="IY479" s="41"/>
      <c r="IZ479" s="41"/>
      <c r="JA479" s="41"/>
      <c r="JB479" s="41"/>
      <c r="JC479" s="41"/>
      <c r="JD479" s="41"/>
      <c r="JE479" s="41"/>
      <c r="JF479" s="41"/>
      <c r="JG479" s="41"/>
      <c r="JH479" s="41"/>
      <c r="JI479" s="41"/>
      <c r="JJ479" s="41"/>
      <c r="JK479" s="41"/>
      <c r="JL479" s="41"/>
      <c r="JM479" s="41"/>
      <c r="JN479" s="41"/>
      <c r="JO479" s="41"/>
      <c r="JP479" s="41"/>
      <c r="JQ479" s="41"/>
      <c r="JR479" s="41"/>
      <c r="JS479" s="41"/>
      <c r="JT479" s="41"/>
      <c r="JU479" s="41"/>
    </row>
    <row r="480" spans="20:281" x14ac:dyDescent="0.25">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c r="AU480" s="41"/>
      <c r="AV480" s="41"/>
      <c r="AW480" s="41"/>
      <c r="AX480" s="41"/>
      <c r="AY480" s="41"/>
      <c r="AZ480" s="41"/>
      <c r="BA480" s="41"/>
      <c r="BB480" s="41"/>
      <c r="BC480" s="41"/>
      <c r="BD480" s="41"/>
      <c r="BE480" s="41"/>
      <c r="BF480" s="41"/>
      <c r="BG480" s="41"/>
      <c r="BH480" s="41"/>
      <c r="BI480" s="41"/>
      <c r="BJ480" s="41"/>
      <c r="BK480" s="41"/>
      <c r="BL480" s="41"/>
      <c r="BM480" s="41"/>
      <c r="BN480" s="41"/>
      <c r="BO480" s="41"/>
      <c r="BP480" s="41"/>
      <c r="BQ480" s="41"/>
      <c r="BR480" s="41"/>
      <c r="BS480" s="41"/>
      <c r="BT480" s="41"/>
      <c r="BU480" s="41"/>
      <c r="BV480" s="41"/>
      <c r="BW480" s="41"/>
      <c r="BX480" s="41"/>
      <c r="BY480" s="41"/>
      <c r="BZ480" s="41"/>
      <c r="CA480" s="41"/>
      <c r="CB480" s="41"/>
      <c r="CC480" s="41"/>
      <c r="CD480" s="41"/>
      <c r="CE480" s="41"/>
      <c r="CF480" s="41"/>
      <c r="CG480" s="41"/>
      <c r="CH480" s="41"/>
      <c r="CI480" s="41"/>
      <c r="CJ480" s="41"/>
      <c r="CK480" s="41"/>
      <c r="CL480" s="41"/>
      <c r="CM480" s="41"/>
      <c r="CN480" s="41"/>
      <c r="CO480" s="41"/>
      <c r="CP480" s="41"/>
      <c r="CQ480" s="41"/>
      <c r="CR480" s="41"/>
      <c r="CS480" s="41"/>
      <c r="CT480" s="41"/>
      <c r="CU480" s="41"/>
      <c r="CV480" s="41"/>
      <c r="CW480" s="41"/>
      <c r="CX480" s="41"/>
      <c r="CY480" s="41"/>
      <c r="CZ480" s="41"/>
      <c r="DA480" s="41"/>
      <c r="DB480" s="41"/>
      <c r="DC480" s="41"/>
      <c r="DD480" s="41"/>
      <c r="DE480" s="41"/>
      <c r="DF480" s="41"/>
      <c r="DG480" s="41"/>
      <c r="DH480" s="41"/>
      <c r="DI480" s="41"/>
      <c r="DJ480" s="41"/>
      <c r="DK480" s="41"/>
      <c r="DL480" s="41"/>
      <c r="DM480" s="41"/>
      <c r="DN480" s="41"/>
      <c r="DO480" s="41"/>
      <c r="DP480" s="41"/>
      <c r="DQ480" s="41"/>
      <c r="DR480" s="41"/>
      <c r="DS480" s="41"/>
      <c r="DT480" s="41"/>
      <c r="DU480" s="41"/>
      <c r="DV480" s="41"/>
      <c r="DW480" s="41"/>
      <c r="DX480" s="41"/>
      <c r="DY480" s="41"/>
      <c r="DZ480" s="41"/>
      <c r="EA480" s="41"/>
      <c r="EB480" s="41"/>
      <c r="EC480" s="41"/>
      <c r="ED480" s="41"/>
      <c r="EE480" s="41"/>
      <c r="EF480" s="41"/>
      <c r="EG480" s="41"/>
      <c r="EH480" s="41"/>
      <c r="EI480" s="41"/>
      <c r="EJ480" s="41"/>
      <c r="EK480" s="41"/>
      <c r="EL480" s="41"/>
      <c r="EM480" s="41"/>
      <c r="EN480" s="41"/>
      <c r="EO480" s="41"/>
      <c r="EP480" s="41"/>
      <c r="EQ480" s="41"/>
      <c r="ER480" s="41"/>
      <c r="ES480" s="41"/>
      <c r="ET480" s="41"/>
      <c r="EU480" s="41"/>
      <c r="EV480" s="41"/>
      <c r="EW480" s="41"/>
      <c r="EX480" s="41"/>
      <c r="EY480" s="41"/>
      <c r="EZ480" s="41"/>
      <c r="FA480" s="41"/>
      <c r="FB480" s="41"/>
      <c r="FC480" s="41"/>
      <c r="FD480" s="41"/>
      <c r="FE480" s="41"/>
      <c r="FF480" s="41"/>
      <c r="FG480" s="41"/>
      <c r="FH480" s="41"/>
      <c r="FI480" s="41"/>
      <c r="FJ480" s="41"/>
      <c r="FK480" s="41"/>
      <c r="FL480" s="41"/>
      <c r="FM480" s="41"/>
      <c r="FN480" s="41"/>
      <c r="FO480" s="41"/>
      <c r="FP480" s="41"/>
      <c r="FQ480" s="41"/>
      <c r="FR480" s="41"/>
      <c r="FS480" s="41"/>
      <c r="FT480" s="41"/>
      <c r="FU480" s="41"/>
      <c r="FV480" s="41"/>
      <c r="FW480" s="41"/>
      <c r="FX480" s="41"/>
      <c r="FY480" s="41"/>
      <c r="FZ480" s="41"/>
      <c r="GA480" s="41"/>
      <c r="GB480" s="41"/>
      <c r="GC480" s="41"/>
      <c r="GD480" s="41"/>
      <c r="GE480" s="41"/>
      <c r="GF480" s="41"/>
      <c r="GG480" s="41"/>
      <c r="GH480" s="41"/>
      <c r="GI480" s="41"/>
      <c r="GJ480" s="41"/>
      <c r="GK480" s="41"/>
      <c r="GL480" s="41"/>
      <c r="GM480" s="41"/>
      <c r="GN480" s="41"/>
      <c r="GO480" s="41"/>
      <c r="GP480" s="41"/>
      <c r="GQ480" s="41"/>
      <c r="GR480" s="41"/>
      <c r="GS480" s="41"/>
      <c r="GT480" s="41"/>
      <c r="GU480" s="41"/>
      <c r="GV480" s="41"/>
      <c r="GW480" s="41"/>
      <c r="GX480" s="41"/>
      <c r="GY480" s="41"/>
      <c r="GZ480" s="41"/>
      <c r="HA480" s="41"/>
      <c r="HB480" s="41"/>
      <c r="HC480" s="41"/>
      <c r="HD480" s="41"/>
      <c r="HE480" s="41"/>
      <c r="HF480" s="41"/>
      <c r="HG480" s="41"/>
      <c r="HH480" s="41"/>
      <c r="HI480" s="41"/>
      <c r="HJ480" s="41"/>
      <c r="HK480" s="41"/>
      <c r="HL480" s="41"/>
      <c r="HM480" s="41"/>
      <c r="HN480" s="41"/>
      <c r="HO480" s="41"/>
      <c r="HP480" s="41"/>
      <c r="HQ480" s="41"/>
      <c r="HR480" s="41"/>
      <c r="HS480" s="41"/>
      <c r="HT480" s="41"/>
      <c r="HU480" s="41"/>
      <c r="HV480" s="41"/>
      <c r="HW480" s="41"/>
      <c r="HX480" s="41"/>
      <c r="HY480" s="41"/>
      <c r="HZ480" s="41"/>
      <c r="IA480" s="41"/>
      <c r="IB480" s="41"/>
      <c r="IC480" s="41"/>
      <c r="ID480" s="41"/>
      <c r="IE480" s="41"/>
      <c r="IF480" s="41"/>
      <c r="IG480" s="41"/>
      <c r="IH480" s="41"/>
      <c r="II480" s="41"/>
      <c r="IJ480" s="41"/>
      <c r="IK480" s="41"/>
      <c r="IL480" s="41"/>
      <c r="IM480" s="41"/>
      <c r="IN480" s="41"/>
      <c r="IO480" s="41"/>
      <c r="IP480" s="41"/>
      <c r="IQ480" s="41"/>
      <c r="IR480" s="41"/>
      <c r="IS480" s="41"/>
      <c r="IT480" s="41"/>
      <c r="IU480" s="41"/>
      <c r="IV480" s="41"/>
      <c r="IW480" s="41"/>
      <c r="IX480" s="41"/>
      <c r="IY480" s="41"/>
      <c r="IZ480" s="41"/>
      <c r="JA480" s="41"/>
      <c r="JB480" s="41"/>
      <c r="JC480" s="41"/>
      <c r="JD480" s="41"/>
      <c r="JE480" s="41"/>
      <c r="JF480" s="41"/>
      <c r="JG480" s="41"/>
      <c r="JH480" s="41"/>
      <c r="JI480" s="41"/>
      <c r="JJ480" s="41"/>
      <c r="JK480" s="41"/>
      <c r="JL480" s="41"/>
      <c r="JM480" s="41"/>
      <c r="JN480" s="41"/>
      <c r="JO480" s="41"/>
      <c r="JP480" s="41"/>
      <c r="JQ480" s="41"/>
      <c r="JR480" s="41"/>
      <c r="JS480" s="41"/>
      <c r="JT480" s="41"/>
      <c r="JU480" s="41"/>
    </row>
    <row r="481" spans="20:281" x14ac:dyDescent="0.25">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c r="AU481" s="41"/>
      <c r="AV481" s="41"/>
      <c r="AW481" s="41"/>
      <c r="AX481" s="41"/>
      <c r="AY481" s="41"/>
      <c r="AZ481" s="41"/>
      <c r="BA481" s="41"/>
      <c r="BB481" s="41"/>
      <c r="BC481" s="41"/>
      <c r="BD481" s="41"/>
      <c r="BE481" s="41"/>
      <c r="BF481" s="41"/>
      <c r="BG481" s="41"/>
      <c r="BH481" s="41"/>
      <c r="BI481" s="41"/>
      <c r="BJ481" s="41"/>
      <c r="BK481" s="41"/>
      <c r="BL481" s="41"/>
      <c r="BM481" s="41"/>
      <c r="BN481" s="41"/>
      <c r="BO481" s="41"/>
      <c r="BP481" s="41"/>
      <c r="BQ481" s="41"/>
      <c r="BR481" s="41"/>
      <c r="BS481" s="41"/>
      <c r="BT481" s="41"/>
      <c r="BU481" s="41"/>
      <c r="BV481" s="41"/>
      <c r="BW481" s="41"/>
      <c r="BX481" s="41"/>
      <c r="BY481" s="41"/>
      <c r="BZ481" s="41"/>
      <c r="CA481" s="41"/>
      <c r="CB481" s="41"/>
      <c r="CC481" s="41"/>
      <c r="CD481" s="41"/>
      <c r="CE481" s="41"/>
      <c r="CF481" s="41"/>
      <c r="CG481" s="41"/>
      <c r="CH481" s="41"/>
      <c r="CI481" s="41"/>
      <c r="CJ481" s="41"/>
      <c r="CK481" s="41"/>
      <c r="CL481" s="41"/>
      <c r="CM481" s="41"/>
      <c r="CN481" s="41"/>
      <c r="CO481" s="41"/>
      <c r="CP481" s="41"/>
      <c r="CQ481" s="41"/>
      <c r="CR481" s="41"/>
      <c r="CS481" s="41"/>
      <c r="CT481" s="41"/>
      <c r="CU481" s="41"/>
      <c r="CV481" s="41"/>
      <c r="CW481" s="41"/>
      <c r="CX481" s="41"/>
      <c r="CY481" s="41"/>
      <c r="CZ481" s="41"/>
      <c r="DA481" s="41"/>
      <c r="DB481" s="41"/>
      <c r="DC481" s="41"/>
      <c r="DD481" s="41"/>
      <c r="DE481" s="41"/>
      <c r="DF481" s="41"/>
      <c r="DG481" s="41"/>
      <c r="DH481" s="41"/>
      <c r="DI481" s="41"/>
      <c r="DJ481" s="41"/>
      <c r="DK481" s="41"/>
      <c r="DL481" s="41"/>
      <c r="DM481" s="41"/>
      <c r="DN481" s="41"/>
      <c r="DO481" s="41"/>
      <c r="DP481" s="41"/>
      <c r="DQ481" s="41"/>
      <c r="DR481" s="41"/>
      <c r="DS481" s="41"/>
      <c r="DT481" s="41"/>
      <c r="DU481" s="41"/>
      <c r="DV481" s="41"/>
      <c r="DW481" s="41"/>
      <c r="DX481" s="41"/>
      <c r="DY481" s="41"/>
      <c r="DZ481" s="41"/>
      <c r="EA481" s="41"/>
      <c r="EB481" s="41"/>
      <c r="EC481" s="41"/>
      <c r="ED481" s="41"/>
      <c r="EE481" s="41"/>
      <c r="EF481" s="41"/>
      <c r="EG481" s="41"/>
      <c r="EH481" s="41"/>
      <c r="EI481" s="41"/>
      <c r="EJ481" s="41"/>
      <c r="EK481" s="41"/>
      <c r="EL481" s="41"/>
      <c r="EM481" s="41"/>
      <c r="EN481" s="41"/>
      <c r="EO481" s="41"/>
      <c r="EP481" s="41"/>
      <c r="EQ481" s="41"/>
      <c r="ER481" s="41"/>
      <c r="ES481" s="41"/>
      <c r="ET481" s="41"/>
      <c r="EU481" s="41"/>
      <c r="EV481" s="41"/>
      <c r="EW481" s="41"/>
      <c r="EX481" s="41"/>
      <c r="EY481" s="41"/>
      <c r="EZ481" s="41"/>
      <c r="FA481" s="41"/>
      <c r="FB481" s="41"/>
      <c r="FC481" s="41"/>
      <c r="FD481" s="41"/>
      <c r="FE481" s="41"/>
      <c r="FF481" s="41"/>
      <c r="FG481" s="41"/>
      <c r="FH481" s="41"/>
      <c r="FI481" s="41"/>
      <c r="FJ481" s="41"/>
      <c r="FK481" s="41"/>
      <c r="FL481" s="41"/>
      <c r="FM481" s="41"/>
      <c r="FN481" s="41"/>
      <c r="FO481" s="41"/>
      <c r="FP481" s="41"/>
      <c r="FQ481" s="41"/>
      <c r="FR481" s="41"/>
      <c r="FS481" s="41"/>
      <c r="FT481" s="41"/>
      <c r="FU481" s="41"/>
      <c r="FV481" s="41"/>
      <c r="FW481" s="41"/>
      <c r="FX481" s="41"/>
      <c r="FY481" s="41"/>
      <c r="FZ481" s="41"/>
      <c r="GA481" s="41"/>
      <c r="GB481" s="41"/>
      <c r="GC481" s="41"/>
      <c r="GD481" s="41"/>
      <c r="GE481" s="41"/>
      <c r="GF481" s="41"/>
      <c r="GG481" s="41"/>
      <c r="GH481" s="41"/>
      <c r="GI481" s="41"/>
      <c r="GJ481" s="41"/>
      <c r="GK481" s="41"/>
      <c r="GL481" s="41"/>
      <c r="GM481" s="41"/>
      <c r="GN481" s="41"/>
      <c r="GO481" s="41"/>
      <c r="GP481" s="41"/>
      <c r="GQ481" s="41"/>
      <c r="GR481" s="41"/>
      <c r="GS481" s="41"/>
      <c r="GT481" s="41"/>
      <c r="GU481" s="41"/>
      <c r="GV481" s="41"/>
      <c r="GW481" s="41"/>
      <c r="GX481" s="41"/>
      <c r="GY481" s="41"/>
      <c r="GZ481" s="41"/>
      <c r="HA481" s="41"/>
      <c r="HB481" s="41"/>
      <c r="HC481" s="41"/>
      <c r="HD481" s="41"/>
      <c r="HE481" s="41"/>
      <c r="HF481" s="41"/>
      <c r="HG481" s="41"/>
      <c r="HH481" s="41"/>
      <c r="HI481" s="41"/>
      <c r="HJ481" s="41"/>
      <c r="HK481" s="41"/>
      <c r="HL481" s="41"/>
      <c r="HM481" s="41"/>
      <c r="HN481" s="41"/>
      <c r="HO481" s="41"/>
      <c r="HP481" s="41"/>
      <c r="HQ481" s="41"/>
      <c r="HR481" s="41"/>
      <c r="HS481" s="41"/>
      <c r="HT481" s="41"/>
      <c r="HU481" s="41"/>
      <c r="HV481" s="41"/>
      <c r="HW481" s="41"/>
      <c r="HX481" s="41"/>
      <c r="HY481" s="41"/>
      <c r="HZ481" s="41"/>
      <c r="IA481" s="41"/>
      <c r="IB481" s="41"/>
      <c r="IC481" s="41"/>
      <c r="ID481" s="41"/>
      <c r="IE481" s="41"/>
      <c r="IF481" s="41"/>
      <c r="IG481" s="41"/>
      <c r="IH481" s="41"/>
      <c r="II481" s="41"/>
      <c r="IJ481" s="41"/>
      <c r="IK481" s="41"/>
      <c r="IL481" s="41"/>
      <c r="IM481" s="41"/>
      <c r="IN481" s="41"/>
      <c r="IO481" s="41"/>
      <c r="IP481" s="41"/>
      <c r="IQ481" s="41"/>
      <c r="IR481" s="41"/>
      <c r="IS481" s="41"/>
      <c r="IT481" s="41"/>
      <c r="IU481" s="41"/>
      <c r="IV481" s="41"/>
      <c r="IW481" s="41"/>
      <c r="IX481" s="41"/>
      <c r="IY481" s="41"/>
      <c r="IZ481" s="41"/>
      <c r="JA481" s="41"/>
      <c r="JB481" s="41"/>
      <c r="JC481" s="41"/>
      <c r="JD481" s="41"/>
      <c r="JE481" s="41"/>
      <c r="JF481" s="41"/>
      <c r="JG481" s="41"/>
      <c r="JH481" s="41"/>
      <c r="JI481" s="41"/>
      <c r="JJ481" s="41"/>
      <c r="JK481" s="41"/>
      <c r="JL481" s="41"/>
      <c r="JM481" s="41"/>
      <c r="JN481" s="41"/>
      <c r="JO481" s="41"/>
      <c r="JP481" s="41"/>
      <c r="JQ481" s="41"/>
      <c r="JR481" s="41"/>
      <c r="JS481" s="41"/>
      <c r="JT481" s="41"/>
      <c r="JU481" s="41"/>
    </row>
    <row r="482" spans="20:281" x14ac:dyDescent="0.25">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c r="BI482" s="41"/>
      <c r="BJ482" s="41"/>
      <c r="BK482" s="41"/>
      <c r="BL482" s="41"/>
      <c r="BM482" s="41"/>
      <c r="BN482" s="41"/>
      <c r="BO482" s="41"/>
      <c r="BP482" s="41"/>
      <c r="BQ482" s="41"/>
      <c r="BR482" s="41"/>
      <c r="BS482" s="41"/>
      <c r="BT482" s="41"/>
      <c r="BU482" s="41"/>
      <c r="BV482" s="41"/>
      <c r="BW482" s="41"/>
      <c r="BX482" s="41"/>
      <c r="BY482" s="41"/>
      <c r="BZ482" s="41"/>
      <c r="CA482" s="41"/>
      <c r="CB482" s="41"/>
      <c r="CC482" s="41"/>
      <c r="CD482" s="41"/>
      <c r="CE482" s="41"/>
      <c r="CF482" s="41"/>
      <c r="CG482" s="41"/>
      <c r="CH482" s="41"/>
      <c r="CI482" s="41"/>
      <c r="CJ482" s="41"/>
      <c r="CK482" s="41"/>
      <c r="CL482" s="41"/>
      <c r="CM482" s="41"/>
      <c r="CN482" s="41"/>
      <c r="CO482" s="41"/>
      <c r="CP482" s="41"/>
      <c r="CQ482" s="41"/>
      <c r="CR482" s="41"/>
      <c r="CS482" s="41"/>
      <c r="CT482" s="41"/>
      <c r="CU482" s="41"/>
      <c r="CV482" s="41"/>
      <c r="CW482" s="41"/>
      <c r="CX482" s="41"/>
      <c r="CY482" s="41"/>
      <c r="CZ482" s="41"/>
      <c r="DA482" s="41"/>
      <c r="DB482" s="41"/>
      <c r="DC482" s="41"/>
      <c r="DD482" s="41"/>
      <c r="DE482" s="41"/>
      <c r="DF482" s="41"/>
      <c r="DG482" s="41"/>
      <c r="DH482" s="41"/>
      <c r="DI482" s="41"/>
      <c r="DJ482" s="41"/>
      <c r="DK482" s="41"/>
      <c r="DL482" s="41"/>
      <c r="DM482" s="41"/>
      <c r="DN482" s="41"/>
      <c r="DO482" s="41"/>
      <c r="DP482" s="41"/>
      <c r="DQ482" s="41"/>
      <c r="DR482" s="41"/>
      <c r="DS482" s="41"/>
      <c r="DT482" s="41"/>
      <c r="DU482" s="41"/>
      <c r="DV482" s="41"/>
      <c r="DW482" s="41"/>
      <c r="DX482" s="41"/>
      <c r="DY482" s="41"/>
      <c r="DZ482" s="41"/>
      <c r="EA482" s="41"/>
      <c r="EB482" s="41"/>
      <c r="EC482" s="41"/>
      <c r="ED482" s="41"/>
      <c r="EE482" s="41"/>
      <c r="EF482" s="41"/>
      <c r="EG482" s="41"/>
      <c r="EH482" s="41"/>
      <c r="EI482" s="41"/>
      <c r="EJ482" s="41"/>
      <c r="EK482" s="41"/>
      <c r="EL482" s="41"/>
      <c r="EM482" s="41"/>
      <c r="EN482" s="41"/>
      <c r="EO482" s="41"/>
      <c r="EP482" s="41"/>
      <c r="EQ482" s="41"/>
      <c r="ER482" s="41"/>
      <c r="ES482" s="41"/>
      <c r="ET482" s="41"/>
      <c r="EU482" s="41"/>
      <c r="EV482" s="41"/>
      <c r="EW482" s="41"/>
      <c r="EX482" s="41"/>
      <c r="EY482" s="41"/>
      <c r="EZ482" s="41"/>
      <c r="FA482" s="41"/>
      <c r="FB482" s="41"/>
      <c r="FC482" s="41"/>
      <c r="FD482" s="41"/>
      <c r="FE482" s="41"/>
      <c r="FF482" s="41"/>
      <c r="FG482" s="41"/>
      <c r="FH482" s="41"/>
      <c r="FI482" s="41"/>
      <c r="FJ482" s="41"/>
      <c r="FK482" s="41"/>
      <c r="FL482" s="41"/>
      <c r="FM482" s="41"/>
      <c r="FN482" s="41"/>
      <c r="FO482" s="41"/>
      <c r="FP482" s="41"/>
      <c r="FQ482" s="41"/>
      <c r="FR482" s="41"/>
      <c r="FS482" s="41"/>
      <c r="FT482" s="41"/>
      <c r="FU482" s="41"/>
      <c r="FV482" s="41"/>
      <c r="FW482" s="41"/>
      <c r="FX482" s="41"/>
      <c r="FY482" s="41"/>
      <c r="FZ482" s="41"/>
      <c r="GA482" s="41"/>
      <c r="GB482" s="41"/>
      <c r="GC482" s="41"/>
      <c r="GD482" s="41"/>
      <c r="GE482" s="41"/>
      <c r="GF482" s="41"/>
      <c r="GG482" s="41"/>
      <c r="GH482" s="41"/>
      <c r="GI482" s="41"/>
      <c r="GJ482" s="41"/>
      <c r="GK482" s="41"/>
      <c r="GL482" s="41"/>
      <c r="GM482" s="41"/>
      <c r="GN482" s="41"/>
      <c r="GO482" s="41"/>
      <c r="GP482" s="41"/>
      <c r="GQ482" s="41"/>
      <c r="GR482" s="41"/>
      <c r="GS482" s="41"/>
      <c r="GT482" s="41"/>
      <c r="GU482" s="41"/>
      <c r="GV482" s="41"/>
      <c r="GW482" s="41"/>
      <c r="GX482" s="41"/>
      <c r="GY482" s="41"/>
      <c r="GZ482" s="41"/>
      <c r="HA482" s="41"/>
      <c r="HB482" s="41"/>
      <c r="HC482" s="41"/>
      <c r="HD482" s="41"/>
      <c r="HE482" s="41"/>
      <c r="HF482" s="41"/>
      <c r="HG482" s="41"/>
      <c r="HH482" s="41"/>
      <c r="HI482" s="41"/>
      <c r="HJ482" s="41"/>
      <c r="HK482" s="41"/>
      <c r="HL482" s="41"/>
      <c r="HM482" s="41"/>
      <c r="HN482" s="41"/>
      <c r="HO482" s="41"/>
      <c r="HP482" s="41"/>
      <c r="HQ482" s="41"/>
      <c r="HR482" s="41"/>
      <c r="HS482" s="41"/>
      <c r="HT482" s="41"/>
      <c r="HU482" s="41"/>
      <c r="HV482" s="41"/>
      <c r="HW482" s="41"/>
      <c r="HX482" s="41"/>
      <c r="HY482" s="41"/>
      <c r="HZ482" s="41"/>
      <c r="IA482" s="41"/>
      <c r="IB482" s="41"/>
      <c r="IC482" s="41"/>
      <c r="ID482" s="41"/>
      <c r="IE482" s="41"/>
      <c r="IF482" s="41"/>
      <c r="IG482" s="41"/>
      <c r="IH482" s="41"/>
      <c r="II482" s="41"/>
      <c r="IJ482" s="41"/>
      <c r="IK482" s="41"/>
      <c r="IL482" s="41"/>
      <c r="IM482" s="41"/>
      <c r="IN482" s="41"/>
      <c r="IO482" s="41"/>
      <c r="IP482" s="41"/>
      <c r="IQ482" s="41"/>
      <c r="IR482" s="41"/>
      <c r="IS482" s="41"/>
      <c r="IT482" s="41"/>
      <c r="IU482" s="41"/>
      <c r="IV482" s="41"/>
      <c r="IW482" s="41"/>
      <c r="IX482" s="41"/>
      <c r="IY482" s="41"/>
      <c r="IZ482" s="41"/>
      <c r="JA482" s="41"/>
      <c r="JB482" s="41"/>
      <c r="JC482" s="41"/>
      <c r="JD482" s="41"/>
      <c r="JE482" s="41"/>
      <c r="JF482" s="41"/>
      <c r="JG482" s="41"/>
      <c r="JH482" s="41"/>
      <c r="JI482" s="41"/>
      <c r="JJ482" s="41"/>
      <c r="JK482" s="41"/>
      <c r="JL482" s="41"/>
      <c r="JM482" s="41"/>
      <c r="JN482" s="41"/>
      <c r="JO482" s="41"/>
      <c r="JP482" s="41"/>
      <c r="JQ482" s="41"/>
      <c r="JR482" s="41"/>
      <c r="JS482" s="41"/>
      <c r="JT482" s="41"/>
      <c r="JU482" s="41"/>
    </row>
    <row r="483" spans="20:281" x14ac:dyDescent="0.25">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c r="BI483" s="41"/>
      <c r="BJ483" s="41"/>
      <c r="BK483" s="41"/>
      <c r="BL483" s="41"/>
      <c r="BM483" s="41"/>
      <c r="BN483" s="41"/>
      <c r="BO483" s="41"/>
      <c r="BP483" s="41"/>
      <c r="BQ483" s="41"/>
      <c r="BR483" s="41"/>
      <c r="BS483" s="41"/>
      <c r="BT483" s="41"/>
      <c r="BU483" s="41"/>
      <c r="BV483" s="41"/>
      <c r="BW483" s="41"/>
      <c r="BX483" s="41"/>
      <c r="BY483" s="41"/>
      <c r="BZ483" s="41"/>
      <c r="CA483" s="41"/>
      <c r="CB483" s="41"/>
      <c r="CC483" s="41"/>
      <c r="CD483" s="41"/>
      <c r="CE483" s="41"/>
      <c r="CF483" s="41"/>
      <c r="CG483" s="41"/>
      <c r="CH483" s="41"/>
      <c r="CI483" s="41"/>
      <c r="CJ483" s="41"/>
      <c r="CK483" s="41"/>
      <c r="CL483" s="41"/>
      <c r="CM483" s="41"/>
      <c r="CN483" s="41"/>
      <c r="CO483" s="41"/>
      <c r="CP483" s="41"/>
      <c r="CQ483" s="41"/>
      <c r="CR483" s="41"/>
      <c r="CS483" s="41"/>
      <c r="CT483" s="41"/>
      <c r="CU483" s="41"/>
      <c r="CV483" s="41"/>
      <c r="CW483" s="41"/>
      <c r="CX483" s="41"/>
      <c r="CY483" s="41"/>
      <c r="CZ483" s="41"/>
      <c r="DA483" s="41"/>
      <c r="DB483" s="41"/>
      <c r="DC483" s="41"/>
      <c r="DD483" s="41"/>
      <c r="DE483" s="41"/>
      <c r="DF483" s="41"/>
      <c r="DG483" s="41"/>
      <c r="DH483" s="41"/>
      <c r="DI483" s="41"/>
      <c r="DJ483" s="41"/>
      <c r="DK483" s="41"/>
      <c r="DL483" s="41"/>
      <c r="DM483" s="41"/>
      <c r="DN483" s="41"/>
      <c r="DO483" s="41"/>
      <c r="DP483" s="41"/>
      <c r="DQ483" s="41"/>
      <c r="DR483" s="41"/>
      <c r="DS483" s="41"/>
      <c r="DT483" s="41"/>
      <c r="DU483" s="41"/>
      <c r="DV483" s="41"/>
      <c r="DW483" s="41"/>
      <c r="DX483" s="41"/>
      <c r="DY483" s="41"/>
      <c r="DZ483" s="41"/>
      <c r="EA483" s="41"/>
      <c r="EB483" s="41"/>
      <c r="EC483" s="41"/>
      <c r="ED483" s="41"/>
      <c r="EE483" s="41"/>
      <c r="EF483" s="41"/>
      <c r="EG483" s="41"/>
      <c r="EH483" s="41"/>
      <c r="EI483" s="41"/>
      <c r="EJ483" s="41"/>
      <c r="EK483" s="41"/>
      <c r="EL483" s="41"/>
      <c r="EM483" s="41"/>
      <c r="EN483" s="41"/>
      <c r="EO483" s="41"/>
      <c r="EP483" s="41"/>
      <c r="EQ483" s="41"/>
      <c r="ER483" s="41"/>
      <c r="ES483" s="41"/>
      <c r="ET483" s="41"/>
      <c r="EU483" s="41"/>
      <c r="EV483" s="41"/>
      <c r="EW483" s="41"/>
      <c r="EX483" s="41"/>
      <c r="EY483" s="41"/>
      <c r="EZ483" s="41"/>
      <c r="FA483" s="41"/>
      <c r="FB483" s="41"/>
      <c r="FC483" s="41"/>
      <c r="FD483" s="41"/>
      <c r="FE483" s="41"/>
      <c r="FF483" s="41"/>
      <c r="FG483" s="41"/>
      <c r="FH483" s="41"/>
      <c r="FI483" s="41"/>
      <c r="FJ483" s="41"/>
      <c r="FK483" s="41"/>
      <c r="FL483" s="41"/>
      <c r="FM483" s="41"/>
      <c r="FN483" s="41"/>
      <c r="FO483" s="41"/>
      <c r="FP483" s="41"/>
      <c r="FQ483" s="41"/>
      <c r="FR483" s="41"/>
      <c r="FS483" s="41"/>
      <c r="FT483" s="41"/>
      <c r="FU483" s="41"/>
      <c r="FV483" s="41"/>
      <c r="FW483" s="41"/>
      <c r="FX483" s="41"/>
      <c r="FY483" s="41"/>
      <c r="FZ483" s="41"/>
      <c r="GA483" s="41"/>
      <c r="GB483" s="41"/>
      <c r="GC483" s="41"/>
      <c r="GD483" s="41"/>
      <c r="GE483" s="41"/>
      <c r="GF483" s="41"/>
      <c r="GG483" s="41"/>
      <c r="GH483" s="41"/>
      <c r="GI483" s="41"/>
      <c r="GJ483" s="41"/>
      <c r="GK483" s="41"/>
      <c r="GL483" s="41"/>
      <c r="GM483" s="41"/>
      <c r="GN483" s="41"/>
      <c r="GO483" s="41"/>
      <c r="GP483" s="41"/>
      <c r="GQ483" s="41"/>
      <c r="GR483" s="41"/>
      <c r="GS483" s="41"/>
      <c r="GT483" s="41"/>
      <c r="GU483" s="41"/>
      <c r="GV483" s="41"/>
      <c r="GW483" s="41"/>
      <c r="GX483" s="41"/>
      <c r="GY483" s="41"/>
      <c r="GZ483" s="41"/>
      <c r="HA483" s="41"/>
      <c r="HB483" s="41"/>
      <c r="HC483" s="41"/>
      <c r="HD483" s="41"/>
      <c r="HE483" s="41"/>
      <c r="HF483" s="41"/>
      <c r="HG483" s="41"/>
      <c r="HH483" s="41"/>
      <c r="HI483" s="41"/>
      <c r="HJ483" s="41"/>
      <c r="HK483" s="41"/>
      <c r="HL483" s="41"/>
      <c r="HM483" s="41"/>
      <c r="HN483" s="41"/>
      <c r="HO483" s="41"/>
      <c r="HP483" s="41"/>
      <c r="HQ483" s="41"/>
      <c r="HR483" s="41"/>
      <c r="HS483" s="41"/>
      <c r="HT483" s="41"/>
      <c r="HU483" s="41"/>
      <c r="HV483" s="41"/>
      <c r="HW483" s="41"/>
      <c r="HX483" s="41"/>
      <c r="HY483" s="41"/>
      <c r="HZ483" s="41"/>
      <c r="IA483" s="41"/>
      <c r="IB483" s="41"/>
      <c r="IC483" s="41"/>
      <c r="ID483" s="41"/>
      <c r="IE483" s="41"/>
      <c r="IF483" s="41"/>
      <c r="IG483" s="41"/>
      <c r="IH483" s="41"/>
      <c r="II483" s="41"/>
      <c r="IJ483" s="41"/>
      <c r="IK483" s="41"/>
      <c r="IL483" s="41"/>
      <c r="IM483" s="41"/>
      <c r="IN483" s="41"/>
      <c r="IO483" s="41"/>
      <c r="IP483" s="41"/>
      <c r="IQ483" s="41"/>
      <c r="IR483" s="41"/>
      <c r="IS483" s="41"/>
      <c r="IT483" s="41"/>
      <c r="IU483" s="41"/>
      <c r="IV483" s="41"/>
      <c r="IW483" s="41"/>
      <c r="IX483" s="41"/>
      <c r="IY483" s="41"/>
      <c r="IZ483" s="41"/>
      <c r="JA483" s="41"/>
      <c r="JB483" s="41"/>
      <c r="JC483" s="41"/>
      <c r="JD483" s="41"/>
      <c r="JE483" s="41"/>
      <c r="JF483" s="41"/>
      <c r="JG483" s="41"/>
      <c r="JH483" s="41"/>
      <c r="JI483" s="41"/>
      <c r="JJ483" s="41"/>
      <c r="JK483" s="41"/>
      <c r="JL483" s="41"/>
      <c r="JM483" s="41"/>
      <c r="JN483" s="41"/>
      <c r="JO483" s="41"/>
      <c r="JP483" s="41"/>
      <c r="JQ483" s="41"/>
      <c r="JR483" s="41"/>
      <c r="JS483" s="41"/>
      <c r="JT483" s="41"/>
      <c r="JU483" s="41"/>
    </row>
    <row r="484" spans="20:281" x14ac:dyDescent="0.25">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c r="BT484" s="41"/>
      <c r="BU484" s="41"/>
      <c r="BV484" s="41"/>
      <c r="BW484" s="41"/>
      <c r="BX484" s="41"/>
      <c r="BY484" s="41"/>
      <c r="BZ484" s="4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c r="DL484" s="41"/>
      <c r="DM484" s="41"/>
      <c r="DN484" s="41"/>
      <c r="DO484" s="41"/>
      <c r="DP484" s="41"/>
      <c r="DQ484" s="41"/>
      <c r="DR484" s="41"/>
      <c r="DS484" s="41"/>
      <c r="DT484" s="41"/>
      <c r="DU484" s="41"/>
      <c r="DV484" s="41"/>
      <c r="DW484" s="41"/>
      <c r="DX484" s="41"/>
      <c r="DY484" s="41"/>
      <c r="DZ484" s="41"/>
      <c r="EA484" s="41"/>
      <c r="EB484" s="41"/>
      <c r="EC484" s="41"/>
      <c r="ED484" s="41"/>
      <c r="EE484" s="41"/>
      <c r="EF484" s="41"/>
      <c r="EG484" s="41"/>
      <c r="EH484" s="41"/>
      <c r="EI484" s="41"/>
      <c r="EJ484" s="41"/>
      <c r="EK484" s="41"/>
      <c r="EL484" s="41"/>
      <c r="EM484" s="41"/>
      <c r="EN484" s="41"/>
      <c r="EO484" s="41"/>
      <c r="EP484" s="41"/>
      <c r="EQ484" s="41"/>
      <c r="ER484" s="41"/>
      <c r="ES484" s="41"/>
      <c r="ET484" s="41"/>
      <c r="EU484" s="41"/>
      <c r="EV484" s="41"/>
      <c r="EW484" s="41"/>
      <c r="EX484" s="41"/>
      <c r="EY484" s="41"/>
      <c r="EZ484" s="41"/>
      <c r="FA484" s="41"/>
      <c r="FB484" s="41"/>
      <c r="FC484" s="41"/>
      <c r="FD484" s="41"/>
      <c r="FE484" s="41"/>
      <c r="FF484" s="41"/>
      <c r="FG484" s="41"/>
      <c r="FH484" s="41"/>
      <c r="FI484" s="41"/>
      <c r="FJ484" s="41"/>
      <c r="FK484" s="41"/>
      <c r="FL484" s="41"/>
      <c r="FM484" s="41"/>
      <c r="FN484" s="41"/>
      <c r="FO484" s="41"/>
      <c r="FP484" s="41"/>
      <c r="FQ484" s="41"/>
      <c r="FR484" s="41"/>
      <c r="FS484" s="41"/>
      <c r="FT484" s="41"/>
      <c r="FU484" s="41"/>
      <c r="FV484" s="41"/>
      <c r="FW484" s="41"/>
      <c r="FX484" s="41"/>
      <c r="FY484" s="41"/>
      <c r="FZ484" s="41"/>
      <c r="GA484" s="41"/>
      <c r="GB484" s="41"/>
      <c r="GC484" s="41"/>
      <c r="GD484" s="41"/>
      <c r="GE484" s="41"/>
      <c r="GF484" s="41"/>
      <c r="GG484" s="41"/>
      <c r="GH484" s="41"/>
      <c r="GI484" s="41"/>
      <c r="GJ484" s="41"/>
      <c r="GK484" s="41"/>
      <c r="GL484" s="41"/>
      <c r="GM484" s="41"/>
      <c r="GN484" s="41"/>
      <c r="GO484" s="41"/>
      <c r="GP484" s="41"/>
      <c r="GQ484" s="41"/>
      <c r="GR484" s="41"/>
      <c r="GS484" s="41"/>
      <c r="GT484" s="41"/>
      <c r="GU484" s="41"/>
      <c r="GV484" s="41"/>
      <c r="GW484" s="41"/>
      <c r="GX484" s="41"/>
      <c r="GY484" s="41"/>
      <c r="GZ484" s="41"/>
      <c r="HA484" s="41"/>
      <c r="HB484" s="41"/>
      <c r="HC484" s="41"/>
      <c r="HD484" s="41"/>
      <c r="HE484" s="41"/>
      <c r="HF484" s="41"/>
      <c r="HG484" s="41"/>
      <c r="HH484" s="41"/>
      <c r="HI484" s="41"/>
      <c r="HJ484" s="41"/>
      <c r="HK484" s="41"/>
      <c r="HL484" s="41"/>
      <c r="HM484" s="41"/>
      <c r="HN484" s="41"/>
      <c r="HO484" s="41"/>
      <c r="HP484" s="41"/>
      <c r="HQ484" s="41"/>
      <c r="HR484" s="41"/>
      <c r="HS484" s="41"/>
      <c r="HT484" s="41"/>
      <c r="HU484" s="41"/>
      <c r="HV484" s="41"/>
      <c r="HW484" s="41"/>
      <c r="HX484" s="41"/>
      <c r="HY484" s="41"/>
      <c r="HZ484" s="41"/>
      <c r="IA484" s="41"/>
      <c r="IB484" s="41"/>
      <c r="IC484" s="41"/>
      <c r="ID484" s="41"/>
      <c r="IE484" s="41"/>
      <c r="IF484" s="41"/>
      <c r="IG484" s="41"/>
      <c r="IH484" s="41"/>
      <c r="II484" s="41"/>
      <c r="IJ484" s="41"/>
      <c r="IK484" s="41"/>
      <c r="IL484" s="41"/>
      <c r="IM484" s="41"/>
      <c r="IN484" s="41"/>
      <c r="IO484" s="41"/>
      <c r="IP484" s="41"/>
      <c r="IQ484" s="41"/>
      <c r="IR484" s="41"/>
      <c r="IS484" s="41"/>
      <c r="IT484" s="41"/>
      <c r="IU484" s="41"/>
      <c r="IV484" s="41"/>
      <c r="IW484" s="41"/>
      <c r="IX484" s="41"/>
      <c r="IY484" s="41"/>
      <c r="IZ484" s="41"/>
      <c r="JA484" s="41"/>
      <c r="JB484" s="41"/>
      <c r="JC484" s="41"/>
      <c r="JD484" s="41"/>
      <c r="JE484" s="41"/>
      <c r="JF484" s="41"/>
      <c r="JG484" s="41"/>
      <c r="JH484" s="41"/>
      <c r="JI484" s="41"/>
      <c r="JJ484" s="41"/>
      <c r="JK484" s="41"/>
      <c r="JL484" s="41"/>
      <c r="JM484" s="41"/>
      <c r="JN484" s="41"/>
      <c r="JO484" s="41"/>
      <c r="JP484" s="41"/>
      <c r="JQ484" s="41"/>
      <c r="JR484" s="41"/>
      <c r="JS484" s="41"/>
      <c r="JT484" s="41"/>
      <c r="JU484" s="41"/>
    </row>
    <row r="485" spans="20:281" x14ac:dyDescent="0.25">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c r="BI485" s="41"/>
      <c r="BJ485" s="41"/>
      <c r="BK485" s="41"/>
      <c r="BL485" s="41"/>
      <c r="BM485" s="41"/>
      <c r="BN485" s="41"/>
      <c r="BO485" s="41"/>
      <c r="BP485" s="41"/>
      <c r="BQ485" s="41"/>
      <c r="BR485" s="41"/>
      <c r="BS485" s="41"/>
      <c r="BT485" s="41"/>
      <c r="BU485" s="41"/>
      <c r="BV485" s="41"/>
      <c r="BW485" s="41"/>
      <c r="BX485" s="41"/>
      <c r="BY485" s="41"/>
      <c r="BZ485" s="41"/>
      <c r="CA485" s="41"/>
      <c r="CB485" s="41"/>
      <c r="CC485" s="41"/>
      <c r="CD485" s="41"/>
      <c r="CE485" s="41"/>
      <c r="CF485" s="41"/>
      <c r="CG485" s="41"/>
      <c r="CH485" s="41"/>
      <c r="CI485" s="41"/>
      <c r="CJ485" s="41"/>
      <c r="CK485" s="41"/>
      <c r="CL485" s="41"/>
      <c r="CM485" s="41"/>
      <c r="CN485" s="41"/>
      <c r="CO485" s="41"/>
      <c r="CP485" s="41"/>
      <c r="CQ485" s="41"/>
      <c r="CR485" s="41"/>
      <c r="CS485" s="41"/>
      <c r="CT485" s="41"/>
      <c r="CU485" s="41"/>
      <c r="CV485" s="41"/>
      <c r="CW485" s="41"/>
      <c r="CX485" s="41"/>
      <c r="CY485" s="41"/>
      <c r="CZ485" s="41"/>
      <c r="DA485" s="41"/>
      <c r="DB485" s="41"/>
      <c r="DC485" s="41"/>
      <c r="DD485" s="41"/>
      <c r="DE485" s="41"/>
      <c r="DF485" s="41"/>
      <c r="DG485" s="41"/>
      <c r="DH485" s="41"/>
      <c r="DI485" s="41"/>
      <c r="DJ485" s="41"/>
      <c r="DK485" s="41"/>
      <c r="DL485" s="41"/>
      <c r="DM485" s="41"/>
      <c r="DN485" s="41"/>
      <c r="DO485" s="41"/>
      <c r="DP485" s="41"/>
      <c r="DQ485" s="41"/>
      <c r="DR485" s="41"/>
      <c r="DS485" s="41"/>
      <c r="DT485" s="41"/>
      <c r="DU485" s="41"/>
      <c r="DV485" s="41"/>
      <c r="DW485" s="41"/>
      <c r="DX485" s="41"/>
      <c r="DY485" s="41"/>
      <c r="DZ485" s="41"/>
      <c r="EA485" s="41"/>
      <c r="EB485" s="41"/>
      <c r="EC485" s="41"/>
      <c r="ED485" s="41"/>
      <c r="EE485" s="41"/>
      <c r="EF485" s="41"/>
      <c r="EG485" s="41"/>
      <c r="EH485" s="41"/>
      <c r="EI485" s="41"/>
      <c r="EJ485" s="41"/>
      <c r="EK485" s="41"/>
      <c r="EL485" s="41"/>
      <c r="EM485" s="41"/>
      <c r="EN485" s="41"/>
      <c r="EO485" s="41"/>
      <c r="EP485" s="41"/>
      <c r="EQ485" s="41"/>
      <c r="ER485" s="41"/>
      <c r="ES485" s="41"/>
      <c r="ET485" s="41"/>
      <c r="EU485" s="41"/>
      <c r="EV485" s="41"/>
      <c r="EW485" s="41"/>
      <c r="EX485" s="41"/>
      <c r="EY485" s="41"/>
      <c r="EZ485" s="41"/>
      <c r="FA485" s="41"/>
      <c r="FB485" s="41"/>
      <c r="FC485" s="41"/>
      <c r="FD485" s="41"/>
      <c r="FE485" s="41"/>
      <c r="FF485" s="41"/>
      <c r="FG485" s="41"/>
      <c r="FH485" s="41"/>
      <c r="FI485" s="41"/>
      <c r="FJ485" s="41"/>
      <c r="FK485" s="41"/>
      <c r="FL485" s="41"/>
      <c r="FM485" s="41"/>
      <c r="FN485" s="41"/>
      <c r="FO485" s="41"/>
      <c r="FP485" s="41"/>
      <c r="FQ485" s="41"/>
      <c r="FR485" s="41"/>
      <c r="FS485" s="41"/>
      <c r="FT485" s="41"/>
      <c r="FU485" s="41"/>
      <c r="FV485" s="41"/>
      <c r="FW485" s="41"/>
      <c r="FX485" s="41"/>
      <c r="FY485" s="41"/>
      <c r="FZ485" s="41"/>
      <c r="GA485" s="41"/>
      <c r="GB485" s="41"/>
      <c r="GC485" s="41"/>
      <c r="GD485" s="41"/>
      <c r="GE485" s="41"/>
      <c r="GF485" s="41"/>
      <c r="GG485" s="41"/>
      <c r="GH485" s="41"/>
      <c r="GI485" s="41"/>
      <c r="GJ485" s="41"/>
      <c r="GK485" s="41"/>
      <c r="GL485" s="41"/>
      <c r="GM485" s="41"/>
      <c r="GN485" s="41"/>
      <c r="GO485" s="41"/>
      <c r="GP485" s="41"/>
      <c r="GQ485" s="41"/>
      <c r="GR485" s="41"/>
      <c r="GS485" s="41"/>
      <c r="GT485" s="41"/>
      <c r="GU485" s="41"/>
      <c r="GV485" s="41"/>
      <c r="GW485" s="41"/>
      <c r="GX485" s="41"/>
      <c r="GY485" s="41"/>
      <c r="GZ485" s="41"/>
      <c r="HA485" s="41"/>
      <c r="HB485" s="41"/>
      <c r="HC485" s="41"/>
      <c r="HD485" s="41"/>
      <c r="HE485" s="41"/>
      <c r="HF485" s="41"/>
      <c r="HG485" s="41"/>
      <c r="HH485" s="41"/>
      <c r="HI485" s="41"/>
      <c r="HJ485" s="41"/>
      <c r="HK485" s="41"/>
      <c r="HL485" s="41"/>
      <c r="HM485" s="41"/>
      <c r="HN485" s="41"/>
      <c r="HO485" s="41"/>
      <c r="HP485" s="41"/>
      <c r="HQ485" s="41"/>
      <c r="HR485" s="41"/>
      <c r="HS485" s="41"/>
      <c r="HT485" s="41"/>
      <c r="HU485" s="41"/>
      <c r="HV485" s="41"/>
      <c r="HW485" s="41"/>
      <c r="HX485" s="41"/>
      <c r="HY485" s="41"/>
      <c r="HZ485" s="41"/>
      <c r="IA485" s="41"/>
      <c r="IB485" s="41"/>
      <c r="IC485" s="41"/>
      <c r="ID485" s="41"/>
      <c r="IE485" s="41"/>
      <c r="IF485" s="41"/>
      <c r="IG485" s="41"/>
      <c r="IH485" s="41"/>
      <c r="II485" s="41"/>
      <c r="IJ485" s="41"/>
      <c r="IK485" s="41"/>
      <c r="IL485" s="41"/>
      <c r="IM485" s="41"/>
      <c r="IN485" s="41"/>
      <c r="IO485" s="41"/>
      <c r="IP485" s="41"/>
      <c r="IQ485" s="41"/>
      <c r="IR485" s="41"/>
      <c r="IS485" s="41"/>
      <c r="IT485" s="41"/>
      <c r="IU485" s="41"/>
      <c r="IV485" s="41"/>
      <c r="IW485" s="41"/>
      <c r="IX485" s="41"/>
      <c r="IY485" s="41"/>
      <c r="IZ485" s="41"/>
      <c r="JA485" s="41"/>
      <c r="JB485" s="41"/>
      <c r="JC485" s="41"/>
      <c r="JD485" s="41"/>
      <c r="JE485" s="41"/>
      <c r="JF485" s="41"/>
      <c r="JG485" s="41"/>
      <c r="JH485" s="41"/>
      <c r="JI485" s="41"/>
      <c r="JJ485" s="41"/>
      <c r="JK485" s="41"/>
      <c r="JL485" s="41"/>
      <c r="JM485" s="41"/>
      <c r="JN485" s="41"/>
      <c r="JO485" s="41"/>
      <c r="JP485" s="41"/>
      <c r="JQ485" s="41"/>
      <c r="JR485" s="41"/>
      <c r="JS485" s="41"/>
      <c r="JT485" s="41"/>
      <c r="JU485" s="41"/>
    </row>
    <row r="486" spans="20:281" x14ac:dyDescent="0.25">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W486" s="41"/>
      <c r="BX486" s="41"/>
      <c r="BY486" s="41"/>
      <c r="BZ486" s="41"/>
      <c r="CA486" s="41"/>
      <c r="CB486" s="41"/>
      <c r="CC486" s="41"/>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C486" s="41"/>
      <c r="DD486" s="41"/>
      <c r="DE486" s="41"/>
      <c r="DF486" s="41"/>
      <c r="DG486" s="41"/>
      <c r="DH486" s="41"/>
      <c r="DI486" s="41"/>
      <c r="DJ486" s="41"/>
      <c r="DK486" s="41"/>
      <c r="DL486" s="41"/>
      <c r="DM486" s="41"/>
      <c r="DN486" s="41"/>
      <c r="DO486" s="41"/>
      <c r="DP486" s="41"/>
      <c r="DQ486" s="41"/>
      <c r="DR486" s="41"/>
      <c r="DS486" s="41"/>
      <c r="DT486" s="41"/>
      <c r="DU486" s="41"/>
      <c r="DV486" s="41"/>
      <c r="DW486" s="41"/>
      <c r="DX486" s="41"/>
      <c r="DY486" s="41"/>
      <c r="DZ486" s="41"/>
      <c r="EA486" s="41"/>
      <c r="EB486" s="41"/>
      <c r="EC486" s="41"/>
      <c r="ED486" s="41"/>
      <c r="EE486" s="41"/>
      <c r="EF486" s="41"/>
      <c r="EG486" s="41"/>
      <c r="EH486" s="41"/>
      <c r="EI486" s="41"/>
      <c r="EJ486" s="41"/>
      <c r="EK486" s="41"/>
      <c r="EL486" s="41"/>
      <c r="EM486" s="41"/>
      <c r="EN486" s="41"/>
      <c r="EO486" s="41"/>
      <c r="EP486" s="41"/>
      <c r="EQ486" s="41"/>
      <c r="ER486" s="41"/>
      <c r="ES486" s="41"/>
      <c r="ET486" s="41"/>
      <c r="EU486" s="41"/>
      <c r="EV486" s="41"/>
      <c r="EW486" s="41"/>
      <c r="EX486" s="41"/>
      <c r="EY486" s="41"/>
      <c r="EZ486" s="41"/>
      <c r="FA486" s="41"/>
      <c r="FB486" s="41"/>
      <c r="FC486" s="41"/>
      <c r="FD486" s="41"/>
      <c r="FE486" s="41"/>
      <c r="FF486" s="41"/>
      <c r="FG486" s="41"/>
      <c r="FH486" s="41"/>
      <c r="FI486" s="41"/>
      <c r="FJ486" s="41"/>
      <c r="FK486" s="41"/>
      <c r="FL486" s="41"/>
      <c r="FM486" s="41"/>
      <c r="FN486" s="41"/>
      <c r="FO486" s="41"/>
      <c r="FP486" s="41"/>
      <c r="FQ486" s="41"/>
      <c r="FR486" s="41"/>
      <c r="FS486" s="41"/>
      <c r="FT486" s="41"/>
      <c r="FU486" s="41"/>
      <c r="FV486" s="41"/>
      <c r="FW486" s="41"/>
      <c r="FX486" s="41"/>
      <c r="FY486" s="41"/>
      <c r="FZ486" s="41"/>
      <c r="GA486" s="41"/>
      <c r="GB486" s="41"/>
      <c r="GC486" s="41"/>
      <c r="GD486" s="41"/>
      <c r="GE486" s="41"/>
      <c r="GF486" s="41"/>
      <c r="GG486" s="41"/>
      <c r="GH486" s="41"/>
      <c r="GI486" s="41"/>
      <c r="GJ486" s="41"/>
      <c r="GK486" s="41"/>
      <c r="GL486" s="41"/>
      <c r="GM486" s="41"/>
      <c r="GN486" s="41"/>
      <c r="GO486" s="41"/>
      <c r="GP486" s="41"/>
      <c r="GQ486" s="41"/>
      <c r="GR486" s="41"/>
      <c r="GS486" s="41"/>
      <c r="GT486" s="41"/>
      <c r="GU486" s="41"/>
      <c r="GV486" s="41"/>
      <c r="GW486" s="41"/>
      <c r="GX486" s="41"/>
      <c r="GY486" s="41"/>
      <c r="GZ486" s="41"/>
      <c r="HA486" s="41"/>
      <c r="HB486" s="41"/>
      <c r="HC486" s="41"/>
      <c r="HD486" s="41"/>
      <c r="HE486" s="41"/>
      <c r="HF486" s="41"/>
      <c r="HG486" s="41"/>
      <c r="HH486" s="41"/>
      <c r="HI486" s="41"/>
      <c r="HJ486" s="41"/>
      <c r="HK486" s="41"/>
      <c r="HL486" s="41"/>
      <c r="HM486" s="41"/>
      <c r="HN486" s="41"/>
      <c r="HO486" s="41"/>
      <c r="HP486" s="41"/>
      <c r="HQ486" s="41"/>
      <c r="HR486" s="41"/>
      <c r="HS486" s="41"/>
      <c r="HT486" s="41"/>
      <c r="HU486" s="41"/>
      <c r="HV486" s="41"/>
      <c r="HW486" s="41"/>
      <c r="HX486" s="41"/>
      <c r="HY486" s="41"/>
      <c r="HZ486" s="41"/>
      <c r="IA486" s="41"/>
      <c r="IB486" s="41"/>
      <c r="IC486" s="41"/>
      <c r="ID486" s="41"/>
      <c r="IE486" s="41"/>
      <c r="IF486" s="41"/>
      <c r="IG486" s="41"/>
      <c r="IH486" s="41"/>
      <c r="II486" s="41"/>
      <c r="IJ486" s="41"/>
      <c r="IK486" s="41"/>
      <c r="IL486" s="41"/>
      <c r="IM486" s="41"/>
      <c r="IN486" s="41"/>
      <c r="IO486" s="41"/>
      <c r="IP486" s="41"/>
      <c r="IQ486" s="41"/>
      <c r="IR486" s="41"/>
      <c r="IS486" s="41"/>
      <c r="IT486" s="41"/>
      <c r="IU486" s="41"/>
      <c r="IV486" s="41"/>
      <c r="IW486" s="41"/>
      <c r="IX486" s="41"/>
      <c r="IY486" s="41"/>
      <c r="IZ486" s="41"/>
      <c r="JA486" s="41"/>
      <c r="JB486" s="41"/>
      <c r="JC486" s="41"/>
      <c r="JD486" s="41"/>
      <c r="JE486" s="41"/>
      <c r="JF486" s="41"/>
      <c r="JG486" s="41"/>
      <c r="JH486" s="41"/>
      <c r="JI486" s="41"/>
      <c r="JJ486" s="41"/>
      <c r="JK486" s="41"/>
      <c r="JL486" s="41"/>
      <c r="JM486" s="41"/>
      <c r="JN486" s="41"/>
      <c r="JO486" s="41"/>
      <c r="JP486" s="41"/>
      <c r="JQ486" s="41"/>
      <c r="JR486" s="41"/>
      <c r="JS486" s="41"/>
      <c r="JT486" s="41"/>
      <c r="JU486" s="41"/>
    </row>
    <row r="487" spans="20:281" x14ac:dyDescent="0.25">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c r="BT487" s="41"/>
      <c r="BU487" s="41"/>
      <c r="BV487" s="41"/>
      <c r="BW487" s="41"/>
      <c r="BX487" s="41"/>
      <c r="BY487" s="41"/>
      <c r="BZ487" s="41"/>
      <c r="CA487" s="41"/>
      <c r="CB487" s="41"/>
      <c r="CC487" s="41"/>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C487" s="41"/>
      <c r="DD487" s="41"/>
      <c r="DE487" s="41"/>
      <c r="DF487" s="41"/>
      <c r="DG487" s="41"/>
      <c r="DH487" s="41"/>
      <c r="DI487" s="41"/>
      <c r="DJ487" s="41"/>
      <c r="DK487" s="41"/>
      <c r="DL487" s="41"/>
      <c r="DM487" s="41"/>
      <c r="DN487" s="41"/>
      <c r="DO487" s="41"/>
      <c r="DP487" s="41"/>
      <c r="DQ487" s="41"/>
      <c r="DR487" s="41"/>
      <c r="DS487" s="41"/>
      <c r="DT487" s="41"/>
      <c r="DU487" s="41"/>
      <c r="DV487" s="41"/>
      <c r="DW487" s="41"/>
      <c r="DX487" s="41"/>
      <c r="DY487" s="41"/>
      <c r="DZ487" s="41"/>
      <c r="EA487" s="41"/>
      <c r="EB487" s="41"/>
      <c r="EC487" s="41"/>
      <c r="ED487" s="41"/>
      <c r="EE487" s="41"/>
      <c r="EF487" s="41"/>
      <c r="EG487" s="41"/>
      <c r="EH487" s="41"/>
      <c r="EI487" s="41"/>
      <c r="EJ487" s="41"/>
      <c r="EK487" s="41"/>
      <c r="EL487" s="41"/>
      <c r="EM487" s="41"/>
      <c r="EN487" s="41"/>
      <c r="EO487" s="41"/>
      <c r="EP487" s="41"/>
      <c r="EQ487" s="41"/>
      <c r="ER487" s="41"/>
      <c r="ES487" s="41"/>
      <c r="ET487" s="41"/>
      <c r="EU487" s="41"/>
      <c r="EV487" s="41"/>
      <c r="EW487" s="41"/>
      <c r="EX487" s="41"/>
      <c r="EY487" s="41"/>
      <c r="EZ487" s="41"/>
      <c r="FA487" s="41"/>
      <c r="FB487" s="41"/>
      <c r="FC487" s="41"/>
      <c r="FD487" s="41"/>
      <c r="FE487" s="41"/>
      <c r="FF487" s="41"/>
      <c r="FG487" s="41"/>
      <c r="FH487" s="41"/>
      <c r="FI487" s="41"/>
      <c r="FJ487" s="41"/>
      <c r="FK487" s="41"/>
      <c r="FL487" s="41"/>
      <c r="FM487" s="41"/>
      <c r="FN487" s="41"/>
      <c r="FO487" s="41"/>
      <c r="FP487" s="41"/>
      <c r="FQ487" s="41"/>
      <c r="FR487" s="41"/>
      <c r="FS487" s="41"/>
      <c r="FT487" s="41"/>
      <c r="FU487" s="41"/>
      <c r="FV487" s="41"/>
      <c r="FW487" s="41"/>
      <c r="FX487" s="41"/>
      <c r="FY487" s="41"/>
      <c r="FZ487" s="41"/>
      <c r="GA487" s="41"/>
      <c r="GB487" s="41"/>
      <c r="GC487" s="41"/>
      <c r="GD487" s="41"/>
      <c r="GE487" s="41"/>
      <c r="GF487" s="41"/>
      <c r="GG487" s="41"/>
      <c r="GH487" s="41"/>
      <c r="GI487" s="41"/>
      <c r="GJ487" s="41"/>
      <c r="GK487" s="41"/>
      <c r="GL487" s="41"/>
      <c r="GM487" s="41"/>
      <c r="GN487" s="41"/>
      <c r="GO487" s="41"/>
      <c r="GP487" s="41"/>
      <c r="GQ487" s="41"/>
      <c r="GR487" s="41"/>
      <c r="GS487" s="41"/>
      <c r="GT487" s="41"/>
      <c r="GU487" s="41"/>
      <c r="GV487" s="41"/>
      <c r="GW487" s="41"/>
      <c r="GX487" s="41"/>
      <c r="GY487" s="41"/>
      <c r="GZ487" s="41"/>
      <c r="HA487" s="41"/>
      <c r="HB487" s="41"/>
      <c r="HC487" s="41"/>
      <c r="HD487" s="41"/>
      <c r="HE487" s="41"/>
      <c r="HF487" s="41"/>
      <c r="HG487" s="41"/>
      <c r="HH487" s="41"/>
      <c r="HI487" s="41"/>
      <c r="HJ487" s="41"/>
      <c r="HK487" s="41"/>
      <c r="HL487" s="41"/>
      <c r="HM487" s="41"/>
      <c r="HN487" s="41"/>
      <c r="HO487" s="41"/>
      <c r="HP487" s="41"/>
      <c r="HQ487" s="41"/>
      <c r="HR487" s="41"/>
      <c r="HS487" s="41"/>
      <c r="HT487" s="41"/>
      <c r="HU487" s="41"/>
      <c r="HV487" s="41"/>
      <c r="HW487" s="41"/>
      <c r="HX487" s="41"/>
      <c r="HY487" s="41"/>
      <c r="HZ487" s="41"/>
      <c r="IA487" s="41"/>
      <c r="IB487" s="41"/>
      <c r="IC487" s="41"/>
      <c r="ID487" s="41"/>
      <c r="IE487" s="41"/>
      <c r="IF487" s="41"/>
      <c r="IG487" s="41"/>
      <c r="IH487" s="41"/>
      <c r="II487" s="41"/>
      <c r="IJ487" s="41"/>
      <c r="IK487" s="41"/>
      <c r="IL487" s="41"/>
      <c r="IM487" s="41"/>
      <c r="IN487" s="41"/>
      <c r="IO487" s="41"/>
      <c r="IP487" s="41"/>
      <c r="IQ487" s="41"/>
      <c r="IR487" s="41"/>
      <c r="IS487" s="41"/>
      <c r="IT487" s="41"/>
      <c r="IU487" s="41"/>
      <c r="IV487" s="41"/>
      <c r="IW487" s="41"/>
      <c r="IX487" s="41"/>
      <c r="IY487" s="41"/>
      <c r="IZ487" s="41"/>
      <c r="JA487" s="41"/>
      <c r="JB487" s="41"/>
      <c r="JC487" s="41"/>
      <c r="JD487" s="41"/>
      <c r="JE487" s="41"/>
      <c r="JF487" s="41"/>
      <c r="JG487" s="41"/>
      <c r="JH487" s="41"/>
      <c r="JI487" s="41"/>
      <c r="JJ487" s="41"/>
      <c r="JK487" s="41"/>
      <c r="JL487" s="41"/>
      <c r="JM487" s="41"/>
      <c r="JN487" s="41"/>
      <c r="JO487" s="41"/>
      <c r="JP487" s="41"/>
      <c r="JQ487" s="41"/>
      <c r="JR487" s="41"/>
      <c r="JS487" s="41"/>
      <c r="JT487" s="41"/>
      <c r="JU487" s="41"/>
    </row>
    <row r="488" spans="20:281" x14ac:dyDescent="0.25">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c r="DL488" s="41"/>
      <c r="DM488" s="41"/>
      <c r="DN488" s="41"/>
      <c r="DO488" s="41"/>
      <c r="DP488" s="41"/>
      <c r="DQ488" s="41"/>
      <c r="DR488" s="41"/>
      <c r="DS488" s="41"/>
      <c r="DT488" s="41"/>
      <c r="DU488" s="41"/>
      <c r="DV488" s="41"/>
      <c r="DW488" s="41"/>
      <c r="DX488" s="41"/>
      <c r="DY488" s="41"/>
      <c r="DZ488" s="41"/>
      <c r="EA488" s="41"/>
      <c r="EB488" s="41"/>
      <c r="EC488" s="41"/>
      <c r="ED488" s="41"/>
      <c r="EE488" s="41"/>
      <c r="EF488" s="41"/>
      <c r="EG488" s="41"/>
      <c r="EH488" s="41"/>
      <c r="EI488" s="41"/>
      <c r="EJ488" s="41"/>
      <c r="EK488" s="41"/>
      <c r="EL488" s="41"/>
      <c r="EM488" s="41"/>
      <c r="EN488" s="41"/>
      <c r="EO488" s="41"/>
      <c r="EP488" s="41"/>
      <c r="EQ488" s="41"/>
      <c r="ER488" s="41"/>
      <c r="ES488" s="41"/>
      <c r="ET488" s="41"/>
      <c r="EU488" s="41"/>
      <c r="EV488" s="41"/>
      <c r="EW488" s="41"/>
      <c r="EX488" s="41"/>
      <c r="EY488" s="41"/>
      <c r="EZ488" s="41"/>
      <c r="FA488" s="41"/>
      <c r="FB488" s="41"/>
      <c r="FC488" s="41"/>
      <c r="FD488" s="41"/>
      <c r="FE488" s="41"/>
      <c r="FF488" s="41"/>
      <c r="FG488" s="41"/>
      <c r="FH488" s="41"/>
      <c r="FI488" s="41"/>
      <c r="FJ488" s="41"/>
      <c r="FK488" s="41"/>
      <c r="FL488" s="41"/>
      <c r="FM488" s="41"/>
      <c r="FN488" s="41"/>
      <c r="FO488" s="41"/>
      <c r="FP488" s="41"/>
      <c r="FQ488" s="41"/>
      <c r="FR488" s="41"/>
      <c r="FS488" s="41"/>
      <c r="FT488" s="41"/>
      <c r="FU488" s="41"/>
      <c r="FV488" s="41"/>
      <c r="FW488" s="41"/>
      <c r="FX488" s="41"/>
      <c r="FY488" s="41"/>
      <c r="FZ488" s="41"/>
      <c r="GA488" s="41"/>
      <c r="GB488" s="41"/>
      <c r="GC488" s="41"/>
      <c r="GD488" s="41"/>
      <c r="GE488" s="41"/>
      <c r="GF488" s="41"/>
      <c r="GG488" s="41"/>
      <c r="GH488" s="41"/>
      <c r="GI488" s="41"/>
      <c r="GJ488" s="41"/>
      <c r="GK488" s="41"/>
      <c r="GL488" s="41"/>
      <c r="GM488" s="41"/>
      <c r="GN488" s="41"/>
      <c r="GO488" s="41"/>
      <c r="GP488" s="41"/>
      <c r="GQ488" s="41"/>
      <c r="GR488" s="41"/>
      <c r="GS488" s="41"/>
      <c r="GT488" s="41"/>
      <c r="GU488" s="41"/>
      <c r="GV488" s="41"/>
      <c r="GW488" s="41"/>
      <c r="GX488" s="41"/>
      <c r="GY488" s="41"/>
      <c r="GZ488" s="41"/>
      <c r="HA488" s="41"/>
      <c r="HB488" s="41"/>
      <c r="HC488" s="41"/>
      <c r="HD488" s="41"/>
      <c r="HE488" s="41"/>
      <c r="HF488" s="41"/>
      <c r="HG488" s="41"/>
      <c r="HH488" s="41"/>
      <c r="HI488" s="41"/>
      <c r="HJ488" s="41"/>
      <c r="HK488" s="41"/>
      <c r="HL488" s="41"/>
      <c r="HM488" s="41"/>
      <c r="HN488" s="41"/>
      <c r="HO488" s="41"/>
      <c r="HP488" s="41"/>
      <c r="HQ488" s="41"/>
      <c r="HR488" s="41"/>
      <c r="HS488" s="41"/>
      <c r="HT488" s="41"/>
      <c r="HU488" s="41"/>
      <c r="HV488" s="41"/>
      <c r="HW488" s="41"/>
      <c r="HX488" s="41"/>
      <c r="HY488" s="41"/>
      <c r="HZ488" s="41"/>
      <c r="IA488" s="41"/>
      <c r="IB488" s="41"/>
      <c r="IC488" s="41"/>
      <c r="ID488" s="41"/>
      <c r="IE488" s="41"/>
      <c r="IF488" s="41"/>
      <c r="IG488" s="41"/>
      <c r="IH488" s="41"/>
      <c r="II488" s="41"/>
      <c r="IJ488" s="41"/>
      <c r="IK488" s="41"/>
      <c r="IL488" s="41"/>
      <c r="IM488" s="41"/>
      <c r="IN488" s="41"/>
      <c r="IO488" s="41"/>
      <c r="IP488" s="41"/>
      <c r="IQ488" s="41"/>
      <c r="IR488" s="41"/>
      <c r="IS488" s="41"/>
      <c r="IT488" s="41"/>
      <c r="IU488" s="41"/>
      <c r="IV488" s="41"/>
      <c r="IW488" s="41"/>
      <c r="IX488" s="41"/>
      <c r="IY488" s="41"/>
      <c r="IZ488" s="41"/>
      <c r="JA488" s="41"/>
      <c r="JB488" s="41"/>
      <c r="JC488" s="41"/>
      <c r="JD488" s="41"/>
      <c r="JE488" s="41"/>
      <c r="JF488" s="41"/>
      <c r="JG488" s="41"/>
      <c r="JH488" s="41"/>
      <c r="JI488" s="41"/>
      <c r="JJ488" s="41"/>
      <c r="JK488" s="41"/>
      <c r="JL488" s="41"/>
      <c r="JM488" s="41"/>
      <c r="JN488" s="41"/>
      <c r="JO488" s="41"/>
      <c r="JP488" s="41"/>
      <c r="JQ488" s="41"/>
      <c r="JR488" s="41"/>
      <c r="JS488" s="41"/>
      <c r="JT488" s="41"/>
      <c r="JU488" s="41"/>
    </row>
    <row r="489" spans="20:281" x14ac:dyDescent="0.25">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c r="CR489" s="41"/>
      <c r="CS489" s="41"/>
      <c r="CT489" s="41"/>
      <c r="CU489" s="41"/>
      <c r="CV489" s="41"/>
      <c r="CW489" s="41"/>
      <c r="CX489" s="41"/>
      <c r="CY489" s="41"/>
      <c r="CZ489" s="41"/>
      <c r="DA489" s="41"/>
      <c r="DB489" s="41"/>
      <c r="DC489" s="41"/>
      <c r="DD489" s="41"/>
      <c r="DE489" s="41"/>
      <c r="DF489" s="41"/>
      <c r="DG489" s="41"/>
      <c r="DH489" s="41"/>
      <c r="DI489" s="41"/>
      <c r="DJ489" s="41"/>
      <c r="DK489" s="41"/>
      <c r="DL489" s="41"/>
      <c r="DM489" s="41"/>
      <c r="DN489" s="41"/>
      <c r="DO489" s="41"/>
      <c r="DP489" s="41"/>
      <c r="DQ489" s="41"/>
      <c r="DR489" s="41"/>
      <c r="DS489" s="41"/>
      <c r="DT489" s="41"/>
      <c r="DU489" s="41"/>
      <c r="DV489" s="41"/>
      <c r="DW489" s="41"/>
      <c r="DX489" s="41"/>
      <c r="DY489" s="41"/>
      <c r="DZ489" s="41"/>
      <c r="EA489" s="41"/>
      <c r="EB489" s="41"/>
      <c r="EC489" s="41"/>
      <c r="ED489" s="41"/>
      <c r="EE489" s="41"/>
      <c r="EF489" s="41"/>
      <c r="EG489" s="41"/>
      <c r="EH489" s="41"/>
      <c r="EI489" s="41"/>
      <c r="EJ489" s="41"/>
      <c r="EK489" s="41"/>
      <c r="EL489" s="41"/>
      <c r="EM489" s="41"/>
      <c r="EN489" s="41"/>
      <c r="EO489" s="41"/>
      <c r="EP489" s="41"/>
      <c r="EQ489" s="41"/>
      <c r="ER489" s="41"/>
      <c r="ES489" s="41"/>
      <c r="ET489" s="41"/>
      <c r="EU489" s="41"/>
      <c r="EV489" s="41"/>
      <c r="EW489" s="41"/>
      <c r="EX489" s="41"/>
      <c r="EY489" s="41"/>
      <c r="EZ489" s="41"/>
      <c r="FA489" s="41"/>
      <c r="FB489" s="41"/>
      <c r="FC489" s="41"/>
      <c r="FD489" s="41"/>
      <c r="FE489" s="41"/>
      <c r="FF489" s="41"/>
      <c r="FG489" s="41"/>
      <c r="FH489" s="41"/>
      <c r="FI489" s="41"/>
      <c r="FJ489" s="41"/>
      <c r="FK489" s="41"/>
      <c r="FL489" s="41"/>
      <c r="FM489" s="41"/>
      <c r="FN489" s="41"/>
      <c r="FO489" s="41"/>
      <c r="FP489" s="41"/>
      <c r="FQ489" s="41"/>
      <c r="FR489" s="41"/>
      <c r="FS489" s="41"/>
      <c r="FT489" s="41"/>
      <c r="FU489" s="41"/>
      <c r="FV489" s="41"/>
      <c r="FW489" s="41"/>
      <c r="FX489" s="41"/>
      <c r="FY489" s="41"/>
      <c r="FZ489" s="41"/>
      <c r="GA489" s="41"/>
      <c r="GB489" s="41"/>
      <c r="GC489" s="41"/>
      <c r="GD489" s="41"/>
      <c r="GE489" s="41"/>
      <c r="GF489" s="41"/>
      <c r="GG489" s="41"/>
      <c r="GH489" s="41"/>
      <c r="GI489" s="41"/>
      <c r="GJ489" s="41"/>
      <c r="GK489" s="41"/>
      <c r="GL489" s="41"/>
      <c r="GM489" s="41"/>
      <c r="GN489" s="41"/>
      <c r="GO489" s="41"/>
      <c r="GP489" s="41"/>
      <c r="GQ489" s="41"/>
      <c r="GR489" s="41"/>
      <c r="GS489" s="41"/>
      <c r="GT489" s="41"/>
      <c r="GU489" s="41"/>
      <c r="GV489" s="41"/>
      <c r="GW489" s="41"/>
      <c r="GX489" s="41"/>
      <c r="GY489" s="41"/>
      <c r="GZ489" s="41"/>
      <c r="HA489" s="41"/>
      <c r="HB489" s="41"/>
      <c r="HC489" s="41"/>
      <c r="HD489" s="41"/>
      <c r="HE489" s="41"/>
      <c r="HF489" s="41"/>
      <c r="HG489" s="41"/>
      <c r="HH489" s="41"/>
      <c r="HI489" s="41"/>
      <c r="HJ489" s="41"/>
      <c r="HK489" s="41"/>
      <c r="HL489" s="41"/>
      <c r="HM489" s="41"/>
      <c r="HN489" s="41"/>
      <c r="HO489" s="41"/>
      <c r="HP489" s="41"/>
      <c r="HQ489" s="41"/>
      <c r="HR489" s="41"/>
      <c r="HS489" s="41"/>
      <c r="HT489" s="41"/>
      <c r="HU489" s="41"/>
      <c r="HV489" s="41"/>
      <c r="HW489" s="41"/>
      <c r="HX489" s="41"/>
      <c r="HY489" s="41"/>
      <c r="HZ489" s="41"/>
      <c r="IA489" s="41"/>
      <c r="IB489" s="41"/>
      <c r="IC489" s="41"/>
      <c r="ID489" s="41"/>
      <c r="IE489" s="41"/>
      <c r="IF489" s="41"/>
      <c r="IG489" s="41"/>
      <c r="IH489" s="41"/>
      <c r="II489" s="41"/>
      <c r="IJ489" s="41"/>
      <c r="IK489" s="41"/>
      <c r="IL489" s="41"/>
      <c r="IM489" s="41"/>
      <c r="IN489" s="41"/>
      <c r="IO489" s="41"/>
      <c r="IP489" s="41"/>
      <c r="IQ489" s="41"/>
      <c r="IR489" s="41"/>
      <c r="IS489" s="41"/>
      <c r="IT489" s="41"/>
      <c r="IU489" s="41"/>
      <c r="IV489" s="41"/>
      <c r="IW489" s="41"/>
      <c r="IX489" s="41"/>
      <c r="IY489" s="41"/>
      <c r="IZ489" s="41"/>
      <c r="JA489" s="41"/>
      <c r="JB489" s="41"/>
      <c r="JC489" s="41"/>
      <c r="JD489" s="41"/>
      <c r="JE489" s="41"/>
      <c r="JF489" s="41"/>
      <c r="JG489" s="41"/>
      <c r="JH489" s="41"/>
      <c r="JI489" s="41"/>
      <c r="JJ489" s="41"/>
      <c r="JK489" s="41"/>
      <c r="JL489" s="41"/>
      <c r="JM489" s="41"/>
      <c r="JN489" s="41"/>
      <c r="JO489" s="41"/>
      <c r="JP489" s="41"/>
      <c r="JQ489" s="41"/>
      <c r="JR489" s="41"/>
      <c r="JS489" s="41"/>
      <c r="JT489" s="41"/>
      <c r="JU489" s="41"/>
    </row>
    <row r="490" spans="20:281" x14ac:dyDescent="0.25">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c r="BT490" s="41"/>
      <c r="BU490" s="41"/>
      <c r="BV490" s="41"/>
      <c r="BW490" s="41"/>
      <c r="BX490" s="41"/>
      <c r="BY490" s="41"/>
      <c r="BZ490" s="41"/>
      <c r="CA490" s="41"/>
      <c r="CB490" s="41"/>
      <c r="CC490" s="41"/>
      <c r="CD490" s="41"/>
      <c r="CE490" s="41"/>
      <c r="CF490" s="41"/>
      <c r="CG490" s="41"/>
      <c r="CH490" s="41"/>
      <c r="CI490" s="41"/>
      <c r="CJ490" s="41"/>
      <c r="CK490" s="41"/>
      <c r="CL490" s="41"/>
      <c r="CM490" s="41"/>
      <c r="CN490" s="41"/>
      <c r="CO490" s="41"/>
      <c r="CP490" s="41"/>
      <c r="CQ490" s="41"/>
      <c r="CR490" s="41"/>
      <c r="CS490" s="41"/>
      <c r="CT490" s="41"/>
      <c r="CU490" s="41"/>
      <c r="CV490" s="41"/>
      <c r="CW490" s="41"/>
      <c r="CX490" s="41"/>
      <c r="CY490" s="41"/>
      <c r="CZ490" s="41"/>
      <c r="DA490" s="41"/>
      <c r="DB490" s="41"/>
      <c r="DC490" s="41"/>
      <c r="DD490" s="41"/>
      <c r="DE490" s="41"/>
      <c r="DF490" s="41"/>
      <c r="DG490" s="41"/>
      <c r="DH490" s="41"/>
      <c r="DI490" s="41"/>
      <c r="DJ490" s="41"/>
      <c r="DK490" s="41"/>
      <c r="DL490" s="41"/>
      <c r="DM490" s="41"/>
      <c r="DN490" s="41"/>
      <c r="DO490" s="41"/>
      <c r="DP490" s="41"/>
      <c r="DQ490" s="41"/>
      <c r="DR490" s="41"/>
      <c r="DS490" s="41"/>
      <c r="DT490" s="41"/>
      <c r="DU490" s="41"/>
      <c r="DV490" s="41"/>
      <c r="DW490" s="41"/>
      <c r="DX490" s="41"/>
      <c r="DY490" s="41"/>
      <c r="DZ490" s="41"/>
      <c r="EA490" s="41"/>
      <c r="EB490" s="41"/>
      <c r="EC490" s="41"/>
      <c r="ED490" s="41"/>
      <c r="EE490" s="41"/>
      <c r="EF490" s="41"/>
      <c r="EG490" s="41"/>
      <c r="EH490" s="41"/>
      <c r="EI490" s="41"/>
      <c r="EJ490" s="41"/>
      <c r="EK490" s="41"/>
      <c r="EL490" s="41"/>
      <c r="EM490" s="41"/>
      <c r="EN490" s="41"/>
      <c r="EO490" s="41"/>
      <c r="EP490" s="41"/>
      <c r="EQ490" s="41"/>
      <c r="ER490" s="41"/>
      <c r="ES490" s="41"/>
      <c r="ET490" s="41"/>
      <c r="EU490" s="41"/>
      <c r="EV490" s="41"/>
      <c r="EW490" s="41"/>
      <c r="EX490" s="41"/>
      <c r="EY490" s="41"/>
      <c r="EZ490" s="41"/>
      <c r="FA490" s="41"/>
      <c r="FB490" s="41"/>
      <c r="FC490" s="41"/>
      <c r="FD490" s="41"/>
      <c r="FE490" s="41"/>
      <c r="FF490" s="41"/>
      <c r="FG490" s="41"/>
      <c r="FH490" s="41"/>
      <c r="FI490" s="41"/>
      <c r="FJ490" s="41"/>
      <c r="FK490" s="41"/>
      <c r="FL490" s="41"/>
      <c r="FM490" s="41"/>
      <c r="FN490" s="41"/>
      <c r="FO490" s="41"/>
      <c r="FP490" s="41"/>
      <c r="FQ490" s="41"/>
      <c r="FR490" s="41"/>
      <c r="FS490" s="41"/>
      <c r="FT490" s="41"/>
      <c r="FU490" s="41"/>
      <c r="FV490" s="41"/>
      <c r="FW490" s="41"/>
      <c r="FX490" s="41"/>
      <c r="FY490" s="41"/>
      <c r="FZ490" s="41"/>
      <c r="GA490" s="41"/>
      <c r="GB490" s="41"/>
      <c r="GC490" s="41"/>
      <c r="GD490" s="41"/>
      <c r="GE490" s="41"/>
      <c r="GF490" s="41"/>
      <c r="GG490" s="41"/>
      <c r="GH490" s="41"/>
      <c r="GI490" s="41"/>
      <c r="GJ490" s="41"/>
      <c r="GK490" s="41"/>
      <c r="GL490" s="41"/>
      <c r="GM490" s="41"/>
      <c r="GN490" s="41"/>
      <c r="GO490" s="41"/>
      <c r="GP490" s="41"/>
      <c r="GQ490" s="41"/>
      <c r="GR490" s="41"/>
      <c r="GS490" s="41"/>
      <c r="GT490" s="41"/>
      <c r="GU490" s="41"/>
      <c r="GV490" s="41"/>
      <c r="GW490" s="41"/>
      <c r="GX490" s="41"/>
      <c r="GY490" s="41"/>
      <c r="GZ490" s="41"/>
      <c r="HA490" s="41"/>
      <c r="HB490" s="41"/>
      <c r="HC490" s="41"/>
      <c r="HD490" s="41"/>
      <c r="HE490" s="41"/>
      <c r="HF490" s="41"/>
      <c r="HG490" s="41"/>
      <c r="HH490" s="41"/>
      <c r="HI490" s="41"/>
      <c r="HJ490" s="41"/>
      <c r="HK490" s="41"/>
      <c r="HL490" s="41"/>
      <c r="HM490" s="41"/>
      <c r="HN490" s="41"/>
      <c r="HO490" s="41"/>
      <c r="HP490" s="41"/>
      <c r="HQ490" s="41"/>
      <c r="HR490" s="41"/>
      <c r="HS490" s="41"/>
      <c r="HT490" s="41"/>
      <c r="HU490" s="41"/>
      <c r="HV490" s="41"/>
      <c r="HW490" s="41"/>
      <c r="HX490" s="41"/>
      <c r="HY490" s="41"/>
      <c r="HZ490" s="41"/>
      <c r="IA490" s="41"/>
      <c r="IB490" s="41"/>
      <c r="IC490" s="41"/>
      <c r="ID490" s="41"/>
      <c r="IE490" s="41"/>
      <c r="IF490" s="41"/>
      <c r="IG490" s="41"/>
      <c r="IH490" s="41"/>
      <c r="II490" s="41"/>
      <c r="IJ490" s="41"/>
      <c r="IK490" s="41"/>
      <c r="IL490" s="41"/>
      <c r="IM490" s="41"/>
      <c r="IN490" s="41"/>
      <c r="IO490" s="41"/>
      <c r="IP490" s="41"/>
      <c r="IQ490" s="41"/>
      <c r="IR490" s="41"/>
      <c r="IS490" s="41"/>
      <c r="IT490" s="41"/>
      <c r="IU490" s="41"/>
      <c r="IV490" s="41"/>
      <c r="IW490" s="41"/>
      <c r="IX490" s="41"/>
      <c r="IY490" s="41"/>
      <c r="IZ490" s="41"/>
      <c r="JA490" s="41"/>
      <c r="JB490" s="41"/>
      <c r="JC490" s="41"/>
      <c r="JD490" s="41"/>
      <c r="JE490" s="41"/>
      <c r="JF490" s="41"/>
      <c r="JG490" s="41"/>
      <c r="JH490" s="41"/>
      <c r="JI490" s="41"/>
      <c r="JJ490" s="41"/>
      <c r="JK490" s="41"/>
      <c r="JL490" s="41"/>
      <c r="JM490" s="41"/>
      <c r="JN490" s="41"/>
      <c r="JO490" s="41"/>
      <c r="JP490" s="41"/>
      <c r="JQ490" s="41"/>
      <c r="JR490" s="41"/>
      <c r="JS490" s="41"/>
      <c r="JT490" s="41"/>
      <c r="JU490" s="41"/>
    </row>
    <row r="491" spans="20:281" x14ac:dyDescent="0.25">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c r="BT491" s="41"/>
      <c r="BU491" s="41"/>
      <c r="BV491" s="41"/>
      <c r="BW491" s="41"/>
      <c r="BX491" s="41"/>
      <c r="BY491" s="41"/>
      <c r="BZ491" s="41"/>
      <c r="CA491" s="41"/>
      <c r="CB491" s="41"/>
      <c r="CC491" s="41"/>
      <c r="CD491" s="41"/>
      <c r="CE491" s="41"/>
      <c r="CF491" s="41"/>
      <c r="CG491" s="41"/>
      <c r="CH491" s="41"/>
      <c r="CI491" s="41"/>
      <c r="CJ491" s="41"/>
      <c r="CK491" s="41"/>
      <c r="CL491" s="41"/>
      <c r="CM491" s="41"/>
      <c r="CN491" s="41"/>
      <c r="CO491" s="41"/>
      <c r="CP491" s="41"/>
      <c r="CQ491" s="41"/>
      <c r="CR491" s="41"/>
      <c r="CS491" s="41"/>
      <c r="CT491" s="41"/>
      <c r="CU491" s="41"/>
      <c r="CV491" s="41"/>
      <c r="CW491" s="41"/>
      <c r="CX491" s="41"/>
      <c r="CY491" s="41"/>
      <c r="CZ491" s="41"/>
      <c r="DA491" s="41"/>
      <c r="DB491" s="41"/>
      <c r="DC491" s="41"/>
      <c r="DD491" s="41"/>
      <c r="DE491" s="41"/>
      <c r="DF491" s="41"/>
      <c r="DG491" s="41"/>
      <c r="DH491" s="41"/>
      <c r="DI491" s="41"/>
      <c r="DJ491" s="41"/>
      <c r="DK491" s="41"/>
      <c r="DL491" s="41"/>
      <c r="DM491" s="41"/>
      <c r="DN491" s="41"/>
      <c r="DO491" s="41"/>
      <c r="DP491" s="41"/>
      <c r="DQ491" s="41"/>
      <c r="DR491" s="41"/>
      <c r="DS491" s="41"/>
      <c r="DT491" s="41"/>
      <c r="DU491" s="41"/>
      <c r="DV491" s="41"/>
      <c r="DW491" s="41"/>
      <c r="DX491" s="41"/>
      <c r="DY491" s="41"/>
      <c r="DZ491" s="41"/>
      <c r="EA491" s="41"/>
      <c r="EB491" s="41"/>
      <c r="EC491" s="41"/>
      <c r="ED491" s="41"/>
      <c r="EE491" s="41"/>
      <c r="EF491" s="41"/>
      <c r="EG491" s="41"/>
      <c r="EH491" s="41"/>
      <c r="EI491" s="41"/>
      <c r="EJ491" s="41"/>
      <c r="EK491" s="41"/>
      <c r="EL491" s="41"/>
      <c r="EM491" s="41"/>
      <c r="EN491" s="41"/>
      <c r="EO491" s="41"/>
      <c r="EP491" s="41"/>
      <c r="EQ491" s="41"/>
      <c r="ER491" s="41"/>
      <c r="ES491" s="41"/>
      <c r="ET491" s="41"/>
      <c r="EU491" s="41"/>
      <c r="EV491" s="41"/>
      <c r="EW491" s="41"/>
      <c r="EX491" s="41"/>
      <c r="EY491" s="41"/>
      <c r="EZ491" s="41"/>
      <c r="FA491" s="41"/>
      <c r="FB491" s="41"/>
      <c r="FC491" s="41"/>
      <c r="FD491" s="41"/>
      <c r="FE491" s="41"/>
      <c r="FF491" s="41"/>
      <c r="FG491" s="41"/>
      <c r="FH491" s="41"/>
      <c r="FI491" s="41"/>
      <c r="FJ491" s="41"/>
      <c r="FK491" s="41"/>
      <c r="FL491" s="41"/>
      <c r="FM491" s="41"/>
      <c r="FN491" s="41"/>
      <c r="FO491" s="41"/>
      <c r="FP491" s="41"/>
      <c r="FQ491" s="41"/>
      <c r="FR491" s="41"/>
      <c r="FS491" s="41"/>
      <c r="FT491" s="41"/>
      <c r="FU491" s="41"/>
      <c r="FV491" s="41"/>
      <c r="FW491" s="41"/>
      <c r="FX491" s="41"/>
      <c r="FY491" s="41"/>
      <c r="FZ491" s="41"/>
      <c r="GA491" s="41"/>
      <c r="GB491" s="41"/>
      <c r="GC491" s="41"/>
      <c r="GD491" s="41"/>
      <c r="GE491" s="41"/>
      <c r="GF491" s="41"/>
      <c r="GG491" s="41"/>
      <c r="GH491" s="41"/>
      <c r="GI491" s="41"/>
      <c r="GJ491" s="41"/>
      <c r="GK491" s="41"/>
      <c r="GL491" s="41"/>
      <c r="GM491" s="41"/>
      <c r="GN491" s="41"/>
      <c r="GO491" s="41"/>
      <c r="GP491" s="41"/>
      <c r="GQ491" s="41"/>
      <c r="GR491" s="41"/>
      <c r="GS491" s="41"/>
      <c r="GT491" s="41"/>
      <c r="GU491" s="41"/>
      <c r="GV491" s="41"/>
      <c r="GW491" s="41"/>
      <c r="GX491" s="41"/>
      <c r="GY491" s="41"/>
      <c r="GZ491" s="41"/>
      <c r="HA491" s="41"/>
      <c r="HB491" s="41"/>
      <c r="HC491" s="41"/>
      <c r="HD491" s="41"/>
      <c r="HE491" s="41"/>
      <c r="HF491" s="41"/>
      <c r="HG491" s="41"/>
      <c r="HH491" s="41"/>
      <c r="HI491" s="41"/>
      <c r="HJ491" s="41"/>
      <c r="HK491" s="41"/>
      <c r="HL491" s="41"/>
      <c r="HM491" s="41"/>
      <c r="HN491" s="41"/>
      <c r="HO491" s="41"/>
      <c r="HP491" s="41"/>
      <c r="HQ491" s="41"/>
      <c r="HR491" s="41"/>
      <c r="HS491" s="41"/>
      <c r="HT491" s="41"/>
      <c r="HU491" s="41"/>
      <c r="HV491" s="41"/>
      <c r="HW491" s="41"/>
      <c r="HX491" s="41"/>
      <c r="HY491" s="41"/>
      <c r="HZ491" s="41"/>
      <c r="IA491" s="41"/>
      <c r="IB491" s="41"/>
      <c r="IC491" s="41"/>
      <c r="ID491" s="41"/>
      <c r="IE491" s="41"/>
      <c r="IF491" s="41"/>
      <c r="IG491" s="41"/>
      <c r="IH491" s="41"/>
      <c r="II491" s="41"/>
      <c r="IJ491" s="41"/>
      <c r="IK491" s="41"/>
      <c r="IL491" s="41"/>
      <c r="IM491" s="41"/>
      <c r="IN491" s="41"/>
      <c r="IO491" s="41"/>
      <c r="IP491" s="41"/>
      <c r="IQ491" s="41"/>
      <c r="IR491" s="41"/>
      <c r="IS491" s="41"/>
      <c r="IT491" s="41"/>
      <c r="IU491" s="41"/>
      <c r="IV491" s="41"/>
      <c r="IW491" s="41"/>
      <c r="IX491" s="41"/>
      <c r="IY491" s="41"/>
      <c r="IZ491" s="41"/>
      <c r="JA491" s="41"/>
      <c r="JB491" s="41"/>
      <c r="JC491" s="41"/>
      <c r="JD491" s="41"/>
      <c r="JE491" s="41"/>
      <c r="JF491" s="41"/>
      <c r="JG491" s="41"/>
      <c r="JH491" s="41"/>
      <c r="JI491" s="41"/>
      <c r="JJ491" s="41"/>
      <c r="JK491" s="41"/>
      <c r="JL491" s="41"/>
      <c r="JM491" s="41"/>
      <c r="JN491" s="41"/>
      <c r="JO491" s="41"/>
      <c r="JP491" s="41"/>
      <c r="JQ491" s="41"/>
      <c r="JR491" s="41"/>
      <c r="JS491" s="41"/>
      <c r="JT491" s="41"/>
      <c r="JU491" s="41"/>
    </row>
    <row r="492" spans="20:281" x14ac:dyDescent="0.25">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c r="BT492" s="41"/>
      <c r="BU492" s="41"/>
      <c r="BV492" s="41"/>
      <c r="BW492" s="41"/>
      <c r="BX492" s="41"/>
      <c r="BY492" s="41"/>
      <c r="BZ492" s="41"/>
      <c r="CA492" s="41"/>
      <c r="CB492" s="41"/>
      <c r="CC492" s="41"/>
      <c r="CD492" s="41"/>
      <c r="CE492" s="41"/>
      <c r="CF492" s="41"/>
      <c r="CG492" s="41"/>
      <c r="CH492" s="41"/>
      <c r="CI492" s="41"/>
      <c r="CJ492" s="41"/>
      <c r="CK492" s="41"/>
      <c r="CL492" s="41"/>
      <c r="CM492" s="41"/>
      <c r="CN492" s="41"/>
      <c r="CO492" s="41"/>
      <c r="CP492" s="41"/>
      <c r="CQ492" s="41"/>
      <c r="CR492" s="41"/>
      <c r="CS492" s="41"/>
      <c r="CT492" s="41"/>
      <c r="CU492" s="41"/>
      <c r="CV492" s="41"/>
      <c r="CW492" s="41"/>
      <c r="CX492" s="41"/>
      <c r="CY492" s="41"/>
      <c r="CZ492" s="41"/>
      <c r="DA492" s="41"/>
      <c r="DB492" s="41"/>
      <c r="DC492" s="41"/>
      <c r="DD492" s="41"/>
      <c r="DE492" s="41"/>
      <c r="DF492" s="41"/>
      <c r="DG492" s="41"/>
      <c r="DH492" s="41"/>
      <c r="DI492" s="41"/>
      <c r="DJ492" s="41"/>
      <c r="DK492" s="41"/>
      <c r="DL492" s="41"/>
      <c r="DM492" s="41"/>
      <c r="DN492" s="41"/>
      <c r="DO492" s="41"/>
      <c r="DP492" s="41"/>
      <c r="DQ492" s="41"/>
      <c r="DR492" s="41"/>
      <c r="DS492" s="41"/>
      <c r="DT492" s="41"/>
      <c r="DU492" s="41"/>
      <c r="DV492" s="41"/>
      <c r="DW492" s="41"/>
      <c r="DX492" s="41"/>
      <c r="DY492" s="41"/>
      <c r="DZ492" s="41"/>
      <c r="EA492" s="41"/>
      <c r="EB492" s="41"/>
      <c r="EC492" s="41"/>
      <c r="ED492" s="41"/>
      <c r="EE492" s="41"/>
      <c r="EF492" s="41"/>
      <c r="EG492" s="41"/>
      <c r="EH492" s="41"/>
      <c r="EI492" s="41"/>
      <c r="EJ492" s="41"/>
      <c r="EK492" s="41"/>
      <c r="EL492" s="41"/>
      <c r="EM492" s="41"/>
      <c r="EN492" s="41"/>
      <c r="EO492" s="41"/>
      <c r="EP492" s="41"/>
      <c r="EQ492" s="41"/>
      <c r="ER492" s="41"/>
      <c r="ES492" s="41"/>
      <c r="ET492" s="41"/>
      <c r="EU492" s="41"/>
      <c r="EV492" s="41"/>
      <c r="EW492" s="41"/>
      <c r="EX492" s="41"/>
      <c r="EY492" s="41"/>
      <c r="EZ492" s="41"/>
      <c r="FA492" s="41"/>
      <c r="FB492" s="41"/>
      <c r="FC492" s="41"/>
      <c r="FD492" s="41"/>
      <c r="FE492" s="41"/>
      <c r="FF492" s="41"/>
      <c r="FG492" s="41"/>
      <c r="FH492" s="41"/>
      <c r="FI492" s="41"/>
      <c r="FJ492" s="41"/>
      <c r="FK492" s="41"/>
      <c r="FL492" s="41"/>
      <c r="FM492" s="41"/>
      <c r="FN492" s="41"/>
      <c r="FO492" s="41"/>
      <c r="FP492" s="41"/>
      <c r="FQ492" s="41"/>
      <c r="FR492" s="41"/>
      <c r="FS492" s="41"/>
      <c r="FT492" s="41"/>
      <c r="FU492" s="41"/>
      <c r="FV492" s="41"/>
      <c r="FW492" s="41"/>
      <c r="FX492" s="41"/>
      <c r="FY492" s="41"/>
      <c r="FZ492" s="41"/>
      <c r="GA492" s="41"/>
      <c r="GB492" s="41"/>
      <c r="GC492" s="41"/>
      <c r="GD492" s="41"/>
      <c r="GE492" s="41"/>
      <c r="GF492" s="41"/>
      <c r="GG492" s="41"/>
      <c r="GH492" s="41"/>
      <c r="GI492" s="41"/>
      <c r="GJ492" s="41"/>
      <c r="GK492" s="41"/>
      <c r="GL492" s="41"/>
      <c r="GM492" s="41"/>
      <c r="GN492" s="41"/>
      <c r="GO492" s="41"/>
      <c r="GP492" s="41"/>
      <c r="GQ492" s="41"/>
      <c r="GR492" s="41"/>
      <c r="GS492" s="41"/>
      <c r="GT492" s="41"/>
      <c r="GU492" s="41"/>
      <c r="GV492" s="41"/>
      <c r="GW492" s="41"/>
      <c r="GX492" s="41"/>
      <c r="GY492" s="41"/>
      <c r="GZ492" s="41"/>
      <c r="HA492" s="41"/>
      <c r="HB492" s="41"/>
      <c r="HC492" s="41"/>
      <c r="HD492" s="41"/>
      <c r="HE492" s="41"/>
      <c r="HF492" s="41"/>
      <c r="HG492" s="41"/>
      <c r="HH492" s="41"/>
      <c r="HI492" s="41"/>
      <c r="HJ492" s="41"/>
      <c r="HK492" s="41"/>
      <c r="HL492" s="41"/>
      <c r="HM492" s="41"/>
      <c r="HN492" s="41"/>
      <c r="HO492" s="41"/>
      <c r="HP492" s="41"/>
      <c r="HQ492" s="41"/>
      <c r="HR492" s="41"/>
      <c r="HS492" s="41"/>
      <c r="HT492" s="41"/>
      <c r="HU492" s="41"/>
      <c r="HV492" s="41"/>
      <c r="HW492" s="41"/>
      <c r="HX492" s="41"/>
      <c r="HY492" s="41"/>
      <c r="HZ492" s="41"/>
      <c r="IA492" s="41"/>
      <c r="IB492" s="41"/>
      <c r="IC492" s="41"/>
      <c r="ID492" s="41"/>
      <c r="IE492" s="41"/>
      <c r="IF492" s="41"/>
      <c r="IG492" s="41"/>
      <c r="IH492" s="41"/>
      <c r="II492" s="41"/>
      <c r="IJ492" s="41"/>
      <c r="IK492" s="41"/>
      <c r="IL492" s="41"/>
      <c r="IM492" s="41"/>
      <c r="IN492" s="41"/>
      <c r="IO492" s="41"/>
      <c r="IP492" s="41"/>
      <c r="IQ492" s="41"/>
      <c r="IR492" s="41"/>
      <c r="IS492" s="41"/>
      <c r="IT492" s="41"/>
      <c r="IU492" s="41"/>
      <c r="IV492" s="41"/>
      <c r="IW492" s="41"/>
      <c r="IX492" s="41"/>
      <c r="IY492" s="41"/>
      <c r="IZ492" s="41"/>
      <c r="JA492" s="41"/>
      <c r="JB492" s="41"/>
      <c r="JC492" s="41"/>
      <c r="JD492" s="41"/>
      <c r="JE492" s="41"/>
      <c r="JF492" s="41"/>
      <c r="JG492" s="41"/>
      <c r="JH492" s="41"/>
      <c r="JI492" s="41"/>
      <c r="JJ492" s="41"/>
      <c r="JK492" s="41"/>
      <c r="JL492" s="41"/>
      <c r="JM492" s="41"/>
      <c r="JN492" s="41"/>
      <c r="JO492" s="41"/>
      <c r="JP492" s="41"/>
      <c r="JQ492" s="41"/>
      <c r="JR492" s="41"/>
      <c r="JS492" s="41"/>
      <c r="JT492" s="41"/>
      <c r="JU492" s="41"/>
    </row>
    <row r="493" spans="20:281" x14ac:dyDescent="0.25">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c r="BT493" s="41"/>
      <c r="BU493" s="41"/>
      <c r="BV493" s="41"/>
      <c r="BW493" s="41"/>
      <c r="BX493" s="41"/>
      <c r="BY493" s="41"/>
      <c r="BZ493" s="41"/>
      <c r="CA493" s="41"/>
      <c r="CB493" s="41"/>
      <c r="CC493" s="41"/>
      <c r="CD493" s="41"/>
      <c r="CE493" s="41"/>
      <c r="CF493" s="41"/>
      <c r="CG493" s="41"/>
      <c r="CH493" s="41"/>
      <c r="CI493" s="41"/>
      <c r="CJ493" s="41"/>
      <c r="CK493" s="41"/>
      <c r="CL493" s="41"/>
      <c r="CM493" s="41"/>
      <c r="CN493" s="41"/>
      <c r="CO493" s="41"/>
      <c r="CP493" s="41"/>
      <c r="CQ493" s="41"/>
      <c r="CR493" s="41"/>
      <c r="CS493" s="41"/>
      <c r="CT493" s="41"/>
      <c r="CU493" s="41"/>
      <c r="CV493" s="41"/>
      <c r="CW493" s="41"/>
      <c r="CX493" s="41"/>
      <c r="CY493" s="41"/>
      <c r="CZ493" s="41"/>
      <c r="DA493" s="41"/>
      <c r="DB493" s="41"/>
      <c r="DC493" s="41"/>
      <c r="DD493" s="41"/>
      <c r="DE493" s="41"/>
      <c r="DF493" s="41"/>
      <c r="DG493" s="41"/>
      <c r="DH493" s="41"/>
      <c r="DI493" s="41"/>
      <c r="DJ493" s="41"/>
      <c r="DK493" s="41"/>
      <c r="DL493" s="41"/>
      <c r="DM493" s="41"/>
      <c r="DN493" s="41"/>
      <c r="DO493" s="41"/>
      <c r="DP493" s="41"/>
      <c r="DQ493" s="41"/>
      <c r="DR493" s="41"/>
      <c r="DS493" s="41"/>
      <c r="DT493" s="41"/>
      <c r="DU493" s="41"/>
      <c r="DV493" s="41"/>
      <c r="DW493" s="41"/>
      <c r="DX493" s="41"/>
      <c r="DY493" s="41"/>
      <c r="DZ493" s="41"/>
      <c r="EA493" s="41"/>
      <c r="EB493" s="41"/>
      <c r="EC493" s="41"/>
      <c r="ED493" s="41"/>
      <c r="EE493" s="41"/>
      <c r="EF493" s="41"/>
      <c r="EG493" s="41"/>
      <c r="EH493" s="41"/>
      <c r="EI493" s="41"/>
      <c r="EJ493" s="41"/>
      <c r="EK493" s="41"/>
      <c r="EL493" s="41"/>
      <c r="EM493" s="41"/>
      <c r="EN493" s="41"/>
      <c r="EO493" s="41"/>
      <c r="EP493" s="41"/>
      <c r="EQ493" s="41"/>
      <c r="ER493" s="41"/>
      <c r="ES493" s="41"/>
      <c r="ET493" s="41"/>
      <c r="EU493" s="41"/>
      <c r="EV493" s="41"/>
      <c r="EW493" s="41"/>
      <c r="EX493" s="41"/>
      <c r="EY493" s="41"/>
      <c r="EZ493" s="41"/>
      <c r="FA493" s="41"/>
      <c r="FB493" s="41"/>
      <c r="FC493" s="41"/>
      <c r="FD493" s="41"/>
      <c r="FE493" s="41"/>
      <c r="FF493" s="41"/>
      <c r="FG493" s="41"/>
      <c r="FH493" s="41"/>
      <c r="FI493" s="41"/>
      <c r="FJ493" s="41"/>
      <c r="FK493" s="41"/>
      <c r="FL493" s="41"/>
      <c r="FM493" s="41"/>
      <c r="FN493" s="41"/>
      <c r="FO493" s="41"/>
      <c r="FP493" s="41"/>
      <c r="FQ493" s="41"/>
      <c r="FR493" s="41"/>
      <c r="FS493" s="41"/>
      <c r="FT493" s="41"/>
      <c r="FU493" s="41"/>
      <c r="FV493" s="41"/>
      <c r="FW493" s="41"/>
      <c r="FX493" s="41"/>
      <c r="FY493" s="41"/>
      <c r="FZ493" s="41"/>
      <c r="GA493" s="41"/>
      <c r="GB493" s="41"/>
      <c r="GC493" s="41"/>
      <c r="GD493" s="41"/>
      <c r="GE493" s="41"/>
      <c r="GF493" s="41"/>
      <c r="GG493" s="41"/>
      <c r="GH493" s="41"/>
      <c r="GI493" s="41"/>
      <c r="GJ493" s="41"/>
      <c r="GK493" s="41"/>
      <c r="GL493" s="41"/>
      <c r="GM493" s="41"/>
      <c r="GN493" s="41"/>
      <c r="GO493" s="41"/>
      <c r="GP493" s="41"/>
      <c r="GQ493" s="41"/>
      <c r="GR493" s="41"/>
      <c r="GS493" s="41"/>
      <c r="GT493" s="41"/>
      <c r="GU493" s="41"/>
      <c r="GV493" s="41"/>
      <c r="GW493" s="41"/>
      <c r="GX493" s="41"/>
      <c r="GY493" s="41"/>
      <c r="GZ493" s="41"/>
      <c r="HA493" s="41"/>
      <c r="HB493" s="41"/>
      <c r="HC493" s="41"/>
      <c r="HD493" s="41"/>
      <c r="HE493" s="41"/>
      <c r="HF493" s="41"/>
      <c r="HG493" s="41"/>
      <c r="HH493" s="41"/>
      <c r="HI493" s="41"/>
      <c r="HJ493" s="41"/>
      <c r="HK493" s="41"/>
      <c r="HL493" s="41"/>
      <c r="HM493" s="41"/>
      <c r="HN493" s="41"/>
      <c r="HO493" s="41"/>
      <c r="HP493" s="41"/>
      <c r="HQ493" s="41"/>
      <c r="HR493" s="41"/>
      <c r="HS493" s="41"/>
      <c r="HT493" s="41"/>
      <c r="HU493" s="41"/>
      <c r="HV493" s="41"/>
      <c r="HW493" s="41"/>
      <c r="HX493" s="41"/>
      <c r="HY493" s="41"/>
      <c r="HZ493" s="41"/>
      <c r="IA493" s="41"/>
      <c r="IB493" s="41"/>
      <c r="IC493" s="41"/>
      <c r="ID493" s="41"/>
      <c r="IE493" s="41"/>
      <c r="IF493" s="41"/>
      <c r="IG493" s="41"/>
      <c r="IH493" s="41"/>
      <c r="II493" s="41"/>
      <c r="IJ493" s="41"/>
      <c r="IK493" s="41"/>
      <c r="IL493" s="41"/>
      <c r="IM493" s="41"/>
      <c r="IN493" s="41"/>
      <c r="IO493" s="41"/>
      <c r="IP493" s="41"/>
      <c r="IQ493" s="41"/>
      <c r="IR493" s="41"/>
      <c r="IS493" s="41"/>
      <c r="IT493" s="41"/>
      <c r="IU493" s="41"/>
      <c r="IV493" s="41"/>
      <c r="IW493" s="41"/>
      <c r="IX493" s="41"/>
      <c r="IY493" s="41"/>
      <c r="IZ493" s="41"/>
      <c r="JA493" s="41"/>
      <c r="JB493" s="41"/>
      <c r="JC493" s="41"/>
      <c r="JD493" s="41"/>
      <c r="JE493" s="41"/>
      <c r="JF493" s="41"/>
      <c r="JG493" s="41"/>
      <c r="JH493" s="41"/>
      <c r="JI493" s="41"/>
      <c r="JJ493" s="41"/>
      <c r="JK493" s="41"/>
      <c r="JL493" s="41"/>
      <c r="JM493" s="41"/>
      <c r="JN493" s="41"/>
      <c r="JO493" s="41"/>
      <c r="JP493" s="41"/>
      <c r="JQ493" s="41"/>
      <c r="JR493" s="41"/>
      <c r="JS493" s="41"/>
      <c r="JT493" s="41"/>
      <c r="JU493" s="41"/>
    </row>
    <row r="494" spans="20:281" x14ac:dyDescent="0.25">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c r="BT494" s="41"/>
      <c r="BU494" s="41"/>
      <c r="BV494" s="41"/>
      <c r="BW494" s="41"/>
      <c r="BX494" s="41"/>
      <c r="BY494" s="41"/>
      <c r="BZ494" s="41"/>
      <c r="CA494" s="41"/>
      <c r="CB494" s="41"/>
      <c r="CC494" s="41"/>
      <c r="CD494" s="41"/>
      <c r="CE494" s="41"/>
      <c r="CF494" s="41"/>
      <c r="CG494" s="41"/>
      <c r="CH494" s="41"/>
      <c r="CI494" s="41"/>
      <c r="CJ494" s="41"/>
      <c r="CK494" s="41"/>
      <c r="CL494" s="41"/>
      <c r="CM494" s="41"/>
      <c r="CN494" s="41"/>
      <c r="CO494" s="41"/>
      <c r="CP494" s="41"/>
      <c r="CQ494" s="41"/>
      <c r="CR494" s="41"/>
      <c r="CS494" s="41"/>
      <c r="CT494" s="41"/>
      <c r="CU494" s="41"/>
      <c r="CV494" s="41"/>
      <c r="CW494" s="41"/>
      <c r="CX494" s="41"/>
      <c r="CY494" s="41"/>
      <c r="CZ494" s="41"/>
      <c r="DA494" s="41"/>
      <c r="DB494" s="41"/>
      <c r="DC494" s="41"/>
      <c r="DD494" s="41"/>
      <c r="DE494" s="41"/>
      <c r="DF494" s="41"/>
      <c r="DG494" s="41"/>
      <c r="DH494" s="41"/>
      <c r="DI494" s="41"/>
      <c r="DJ494" s="41"/>
      <c r="DK494" s="41"/>
      <c r="DL494" s="41"/>
      <c r="DM494" s="41"/>
      <c r="DN494" s="41"/>
      <c r="DO494" s="41"/>
      <c r="DP494" s="41"/>
      <c r="DQ494" s="41"/>
      <c r="DR494" s="41"/>
      <c r="DS494" s="41"/>
      <c r="DT494" s="41"/>
      <c r="DU494" s="41"/>
      <c r="DV494" s="41"/>
      <c r="DW494" s="41"/>
      <c r="DX494" s="41"/>
      <c r="DY494" s="41"/>
      <c r="DZ494" s="41"/>
      <c r="EA494" s="41"/>
      <c r="EB494" s="41"/>
      <c r="EC494" s="41"/>
      <c r="ED494" s="41"/>
      <c r="EE494" s="41"/>
      <c r="EF494" s="41"/>
      <c r="EG494" s="41"/>
      <c r="EH494" s="41"/>
      <c r="EI494" s="41"/>
      <c r="EJ494" s="41"/>
      <c r="EK494" s="41"/>
      <c r="EL494" s="41"/>
      <c r="EM494" s="41"/>
      <c r="EN494" s="41"/>
      <c r="EO494" s="41"/>
      <c r="EP494" s="41"/>
      <c r="EQ494" s="41"/>
      <c r="ER494" s="41"/>
      <c r="ES494" s="41"/>
      <c r="ET494" s="41"/>
      <c r="EU494" s="41"/>
      <c r="EV494" s="41"/>
      <c r="EW494" s="41"/>
      <c r="EX494" s="41"/>
      <c r="EY494" s="41"/>
      <c r="EZ494" s="41"/>
      <c r="FA494" s="41"/>
      <c r="FB494" s="41"/>
      <c r="FC494" s="41"/>
      <c r="FD494" s="41"/>
      <c r="FE494" s="41"/>
      <c r="FF494" s="41"/>
      <c r="FG494" s="41"/>
      <c r="FH494" s="41"/>
      <c r="FI494" s="41"/>
      <c r="FJ494" s="41"/>
      <c r="FK494" s="41"/>
      <c r="FL494" s="41"/>
      <c r="FM494" s="41"/>
      <c r="FN494" s="41"/>
      <c r="FO494" s="41"/>
      <c r="FP494" s="41"/>
      <c r="FQ494" s="41"/>
      <c r="FR494" s="41"/>
      <c r="FS494" s="41"/>
      <c r="FT494" s="41"/>
      <c r="FU494" s="41"/>
      <c r="FV494" s="41"/>
      <c r="FW494" s="41"/>
      <c r="FX494" s="41"/>
      <c r="FY494" s="41"/>
      <c r="FZ494" s="41"/>
      <c r="GA494" s="41"/>
      <c r="GB494" s="41"/>
      <c r="GC494" s="41"/>
      <c r="GD494" s="41"/>
      <c r="GE494" s="41"/>
      <c r="GF494" s="41"/>
      <c r="GG494" s="41"/>
      <c r="GH494" s="41"/>
      <c r="GI494" s="41"/>
      <c r="GJ494" s="41"/>
      <c r="GK494" s="41"/>
      <c r="GL494" s="41"/>
      <c r="GM494" s="41"/>
      <c r="GN494" s="41"/>
      <c r="GO494" s="41"/>
      <c r="GP494" s="41"/>
      <c r="GQ494" s="41"/>
      <c r="GR494" s="41"/>
      <c r="GS494" s="41"/>
      <c r="GT494" s="41"/>
      <c r="GU494" s="41"/>
      <c r="GV494" s="41"/>
      <c r="GW494" s="41"/>
      <c r="GX494" s="41"/>
      <c r="GY494" s="41"/>
      <c r="GZ494" s="41"/>
      <c r="HA494" s="41"/>
      <c r="HB494" s="41"/>
      <c r="HC494" s="41"/>
      <c r="HD494" s="41"/>
      <c r="HE494" s="41"/>
      <c r="HF494" s="41"/>
      <c r="HG494" s="41"/>
      <c r="HH494" s="41"/>
      <c r="HI494" s="41"/>
      <c r="HJ494" s="41"/>
      <c r="HK494" s="41"/>
      <c r="HL494" s="41"/>
      <c r="HM494" s="41"/>
      <c r="HN494" s="41"/>
      <c r="HO494" s="41"/>
      <c r="HP494" s="41"/>
      <c r="HQ494" s="41"/>
      <c r="HR494" s="41"/>
      <c r="HS494" s="41"/>
      <c r="HT494" s="41"/>
      <c r="HU494" s="41"/>
      <c r="HV494" s="41"/>
      <c r="HW494" s="41"/>
      <c r="HX494" s="41"/>
      <c r="HY494" s="41"/>
      <c r="HZ494" s="41"/>
      <c r="IA494" s="41"/>
      <c r="IB494" s="41"/>
      <c r="IC494" s="41"/>
      <c r="ID494" s="41"/>
      <c r="IE494" s="41"/>
      <c r="IF494" s="41"/>
      <c r="IG494" s="41"/>
      <c r="IH494" s="41"/>
      <c r="II494" s="41"/>
      <c r="IJ494" s="41"/>
      <c r="IK494" s="41"/>
      <c r="IL494" s="41"/>
      <c r="IM494" s="41"/>
      <c r="IN494" s="41"/>
      <c r="IO494" s="41"/>
      <c r="IP494" s="41"/>
      <c r="IQ494" s="41"/>
      <c r="IR494" s="41"/>
      <c r="IS494" s="41"/>
      <c r="IT494" s="41"/>
      <c r="IU494" s="41"/>
      <c r="IV494" s="41"/>
      <c r="IW494" s="41"/>
      <c r="IX494" s="41"/>
      <c r="IY494" s="41"/>
      <c r="IZ494" s="41"/>
      <c r="JA494" s="41"/>
      <c r="JB494" s="41"/>
      <c r="JC494" s="41"/>
      <c r="JD494" s="41"/>
      <c r="JE494" s="41"/>
      <c r="JF494" s="41"/>
      <c r="JG494" s="41"/>
      <c r="JH494" s="41"/>
      <c r="JI494" s="41"/>
      <c r="JJ494" s="41"/>
      <c r="JK494" s="41"/>
      <c r="JL494" s="41"/>
      <c r="JM494" s="41"/>
      <c r="JN494" s="41"/>
      <c r="JO494" s="41"/>
      <c r="JP494" s="41"/>
      <c r="JQ494" s="41"/>
      <c r="JR494" s="41"/>
      <c r="JS494" s="41"/>
      <c r="JT494" s="41"/>
      <c r="JU494" s="41"/>
    </row>
    <row r="495" spans="20:281" x14ac:dyDescent="0.25">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c r="DD495" s="41"/>
      <c r="DE495" s="41"/>
      <c r="DF495" s="41"/>
      <c r="DG495" s="41"/>
      <c r="DH495" s="41"/>
      <c r="DI495" s="41"/>
      <c r="DJ495" s="41"/>
      <c r="DK495" s="41"/>
      <c r="DL495" s="41"/>
      <c r="DM495" s="41"/>
      <c r="DN495" s="41"/>
      <c r="DO495" s="41"/>
      <c r="DP495" s="41"/>
      <c r="DQ495" s="41"/>
      <c r="DR495" s="41"/>
      <c r="DS495" s="41"/>
      <c r="DT495" s="41"/>
      <c r="DU495" s="41"/>
      <c r="DV495" s="41"/>
      <c r="DW495" s="41"/>
      <c r="DX495" s="41"/>
      <c r="DY495" s="41"/>
      <c r="DZ495" s="41"/>
      <c r="EA495" s="41"/>
      <c r="EB495" s="41"/>
      <c r="EC495" s="41"/>
      <c r="ED495" s="41"/>
      <c r="EE495" s="41"/>
      <c r="EF495" s="41"/>
      <c r="EG495" s="41"/>
      <c r="EH495" s="41"/>
      <c r="EI495" s="41"/>
      <c r="EJ495" s="41"/>
      <c r="EK495" s="41"/>
      <c r="EL495" s="41"/>
      <c r="EM495" s="41"/>
      <c r="EN495" s="41"/>
      <c r="EO495" s="41"/>
      <c r="EP495" s="41"/>
      <c r="EQ495" s="41"/>
      <c r="ER495" s="41"/>
      <c r="ES495" s="41"/>
      <c r="ET495" s="41"/>
      <c r="EU495" s="41"/>
      <c r="EV495" s="41"/>
      <c r="EW495" s="41"/>
      <c r="EX495" s="41"/>
      <c r="EY495" s="41"/>
      <c r="EZ495" s="41"/>
      <c r="FA495" s="41"/>
      <c r="FB495" s="41"/>
      <c r="FC495" s="41"/>
      <c r="FD495" s="41"/>
      <c r="FE495" s="41"/>
      <c r="FF495" s="41"/>
      <c r="FG495" s="41"/>
      <c r="FH495" s="41"/>
      <c r="FI495" s="41"/>
      <c r="FJ495" s="41"/>
      <c r="FK495" s="41"/>
      <c r="FL495" s="41"/>
      <c r="FM495" s="41"/>
      <c r="FN495" s="41"/>
      <c r="FO495" s="41"/>
      <c r="FP495" s="41"/>
      <c r="FQ495" s="41"/>
      <c r="FR495" s="41"/>
      <c r="FS495" s="41"/>
      <c r="FT495" s="41"/>
      <c r="FU495" s="41"/>
      <c r="FV495" s="41"/>
      <c r="FW495" s="41"/>
      <c r="FX495" s="41"/>
      <c r="FY495" s="41"/>
      <c r="FZ495" s="41"/>
      <c r="GA495" s="41"/>
      <c r="GB495" s="41"/>
      <c r="GC495" s="41"/>
      <c r="GD495" s="41"/>
      <c r="GE495" s="41"/>
      <c r="GF495" s="41"/>
      <c r="GG495" s="41"/>
      <c r="GH495" s="41"/>
      <c r="GI495" s="41"/>
      <c r="GJ495" s="41"/>
      <c r="GK495" s="41"/>
      <c r="GL495" s="41"/>
      <c r="GM495" s="41"/>
      <c r="GN495" s="41"/>
      <c r="GO495" s="41"/>
      <c r="GP495" s="41"/>
      <c r="GQ495" s="41"/>
      <c r="GR495" s="41"/>
      <c r="GS495" s="41"/>
      <c r="GT495" s="41"/>
      <c r="GU495" s="41"/>
      <c r="GV495" s="41"/>
      <c r="GW495" s="41"/>
      <c r="GX495" s="41"/>
      <c r="GY495" s="41"/>
      <c r="GZ495" s="41"/>
      <c r="HA495" s="41"/>
      <c r="HB495" s="41"/>
      <c r="HC495" s="41"/>
      <c r="HD495" s="41"/>
      <c r="HE495" s="41"/>
      <c r="HF495" s="41"/>
      <c r="HG495" s="41"/>
      <c r="HH495" s="41"/>
      <c r="HI495" s="41"/>
      <c r="HJ495" s="41"/>
      <c r="HK495" s="41"/>
      <c r="HL495" s="41"/>
      <c r="HM495" s="41"/>
      <c r="HN495" s="41"/>
      <c r="HO495" s="41"/>
      <c r="HP495" s="41"/>
      <c r="HQ495" s="41"/>
      <c r="HR495" s="41"/>
      <c r="HS495" s="41"/>
      <c r="HT495" s="41"/>
      <c r="HU495" s="41"/>
      <c r="HV495" s="41"/>
      <c r="HW495" s="41"/>
      <c r="HX495" s="41"/>
      <c r="HY495" s="41"/>
      <c r="HZ495" s="41"/>
      <c r="IA495" s="41"/>
      <c r="IB495" s="41"/>
      <c r="IC495" s="41"/>
      <c r="ID495" s="41"/>
      <c r="IE495" s="41"/>
      <c r="IF495" s="41"/>
      <c r="IG495" s="41"/>
      <c r="IH495" s="41"/>
      <c r="II495" s="41"/>
      <c r="IJ495" s="41"/>
      <c r="IK495" s="41"/>
      <c r="IL495" s="41"/>
      <c r="IM495" s="41"/>
      <c r="IN495" s="41"/>
      <c r="IO495" s="41"/>
      <c r="IP495" s="41"/>
      <c r="IQ495" s="41"/>
      <c r="IR495" s="41"/>
      <c r="IS495" s="41"/>
      <c r="IT495" s="41"/>
      <c r="IU495" s="41"/>
      <c r="IV495" s="41"/>
      <c r="IW495" s="41"/>
      <c r="IX495" s="41"/>
      <c r="IY495" s="41"/>
      <c r="IZ495" s="41"/>
      <c r="JA495" s="41"/>
      <c r="JB495" s="41"/>
      <c r="JC495" s="41"/>
      <c r="JD495" s="41"/>
      <c r="JE495" s="41"/>
      <c r="JF495" s="41"/>
      <c r="JG495" s="41"/>
      <c r="JH495" s="41"/>
      <c r="JI495" s="41"/>
      <c r="JJ495" s="41"/>
      <c r="JK495" s="41"/>
      <c r="JL495" s="41"/>
      <c r="JM495" s="41"/>
      <c r="JN495" s="41"/>
      <c r="JO495" s="41"/>
      <c r="JP495" s="41"/>
      <c r="JQ495" s="41"/>
      <c r="JR495" s="41"/>
      <c r="JS495" s="41"/>
      <c r="JT495" s="41"/>
      <c r="JU495" s="41"/>
    </row>
    <row r="496" spans="20:281" x14ac:dyDescent="0.25">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c r="BT496" s="41"/>
      <c r="BU496" s="41"/>
      <c r="BV496" s="41"/>
      <c r="BW496" s="41"/>
      <c r="BX496" s="41"/>
      <c r="BY496" s="41"/>
      <c r="BZ496" s="41"/>
      <c r="CA496" s="41"/>
      <c r="CB496" s="41"/>
      <c r="CC496" s="41"/>
      <c r="CD496" s="41"/>
      <c r="CE496" s="41"/>
      <c r="CF496" s="41"/>
      <c r="CG496" s="41"/>
      <c r="CH496" s="41"/>
      <c r="CI496" s="41"/>
      <c r="CJ496" s="41"/>
      <c r="CK496" s="41"/>
      <c r="CL496" s="41"/>
      <c r="CM496" s="41"/>
      <c r="CN496" s="41"/>
      <c r="CO496" s="41"/>
      <c r="CP496" s="41"/>
      <c r="CQ496" s="41"/>
      <c r="CR496" s="41"/>
      <c r="CS496" s="41"/>
      <c r="CT496" s="41"/>
      <c r="CU496" s="41"/>
      <c r="CV496" s="41"/>
      <c r="CW496" s="41"/>
      <c r="CX496" s="41"/>
      <c r="CY496" s="41"/>
      <c r="CZ496" s="41"/>
      <c r="DA496" s="41"/>
      <c r="DB496" s="41"/>
      <c r="DC496" s="41"/>
      <c r="DD496" s="41"/>
      <c r="DE496" s="41"/>
      <c r="DF496" s="41"/>
      <c r="DG496" s="41"/>
      <c r="DH496" s="41"/>
      <c r="DI496" s="41"/>
      <c r="DJ496" s="41"/>
      <c r="DK496" s="41"/>
      <c r="DL496" s="41"/>
      <c r="DM496" s="41"/>
      <c r="DN496" s="41"/>
      <c r="DO496" s="41"/>
      <c r="DP496" s="41"/>
      <c r="DQ496" s="41"/>
      <c r="DR496" s="41"/>
      <c r="DS496" s="41"/>
      <c r="DT496" s="41"/>
      <c r="DU496" s="41"/>
      <c r="DV496" s="41"/>
      <c r="DW496" s="41"/>
      <c r="DX496" s="41"/>
      <c r="DY496" s="41"/>
      <c r="DZ496" s="41"/>
      <c r="EA496" s="41"/>
      <c r="EB496" s="41"/>
      <c r="EC496" s="41"/>
      <c r="ED496" s="41"/>
      <c r="EE496" s="41"/>
      <c r="EF496" s="41"/>
      <c r="EG496" s="41"/>
      <c r="EH496" s="41"/>
      <c r="EI496" s="41"/>
      <c r="EJ496" s="41"/>
      <c r="EK496" s="41"/>
      <c r="EL496" s="41"/>
      <c r="EM496" s="41"/>
      <c r="EN496" s="41"/>
      <c r="EO496" s="41"/>
      <c r="EP496" s="41"/>
      <c r="EQ496" s="41"/>
      <c r="ER496" s="41"/>
      <c r="ES496" s="41"/>
      <c r="ET496" s="41"/>
      <c r="EU496" s="41"/>
      <c r="EV496" s="41"/>
      <c r="EW496" s="41"/>
      <c r="EX496" s="41"/>
      <c r="EY496" s="41"/>
      <c r="EZ496" s="41"/>
      <c r="FA496" s="41"/>
      <c r="FB496" s="41"/>
      <c r="FC496" s="41"/>
      <c r="FD496" s="41"/>
      <c r="FE496" s="41"/>
      <c r="FF496" s="41"/>
      <c r="FG496" s="41"/>
      <c r="FH496" s="41"/>
      <c r="FI496" s="41"/>
      <c r="FJ496" s="41"/>
      <c r="FK496" s="41"/>
      <c r="FL496" s="41"/>
      <c r="FM496" s="41"/>
      <c r="FN496" s="41"/>
      <c r="FO496" s="41"/>
      <c r="FP496" s="41"/>
      <c r="FQ496" s="41"/>
      <c r="FR496" s="41"/>
      <c r="FS496" s="41"/>
      <c r="FT496" s="41"/>
      <c r="FU496" s="41"/>
      <c r="FV496" s="41"/>
      <c r="FW496" s="41"/>
      <c r="FX496" s="41"/>
      <c r="FY496" s="41"/>
      <c r="FZ496" s="41"/>
      <c r="GA496" s="41"/>
      <c r="GB496" s="41"/>
      <c r="GC496" s="41"/>
      <c r="GD496" s="41"/>
      <c r="GE496" s="41"/>
      <c r="GF496" s="41"/>
      <c r="GG496" s="41"/>
      <c r="GH496" s="41"/>
      <c r="GI496" s="41"/>
      <c r="GJ496" s="41"/>
      <c r="GK496" s="41"/>
      <c r="GL496" s="41"/>
      <c r="GM496" s="41"/>
      <c r="GN496" s="41"/>
      <c r="GO496" s="41"/>
      <c r="GP496" s="41"/>
      <c r="GQ496" s="41"/>
      <c r="GR496" s="41"/>
      <c r="GS496" s="41"/>
      <c r="GT496" s="41"/>
      <c r="GU496" s="41"/>
      <c r="GV496" s="41"/>
      <c r="GW496" s="41"/>
      <c r="GX496" s="41"/>
      <c r="GY496" s="41"/>
      <c r="GZ496" s="41"/>
      <c r="HA496" s="41"/>
      <c r="HB496" s="41"/>
      <c r="HC496" s="41"/>
      <c r="HD496" s="41"/>
      <c r="HE496" s="41"/>
      <c r="HF496" s="41"/>
      <c r="HG496" s="41"/>
      <c r="HH496" s="41"/>
      <c r="HI496" s="41"/>
      <c r="HJ496" s="41"/>
      <c r="HK496" s="41"/>
      <c r="HL496" s="41"/>
      <c r="HM496" s="41"/>
      <c r="HN496" s="41"/>
      <c r="HO496" s="41"/>
      <c r="HP496" s="41"/>
      <c r="HQ496" s="41"/>
      <c r="HR496" s="41"/>
      <c r="HS496" s="41"/>
      <c r="HT496" s="41"/>
      <c r="HU496" s="41"/>
      <c r="HV496" s="41"/>
      <c r="HW496" s="41"/>
      <c r="HX496" s="41"/>
      <c r="HY496" s="41"/>
      <c r="HZ496" s="41"/>
      <c r="IA496" s="41"/>
      <c r="IB496" s="41"/>
      <c r="IC496" s="41"/>
      <c r="ID496" s="41"/>
      <c r="IE496" s="41"/>
      <c r="IF496" s="41"/>
      <c r="IG496" s="41"/>
      <c r="IH496" s="41"/>
      <c r="II496" s="41"/>
      <c r="IJ496" s="41"/>
      <c r="IK496" s="41"/>
      <c r="IL496" s="41"/>
      <c r="IM496" s="41"/>
      <c r="IN496" s="41"/>
      <c r="IO496" s="41"/>
      <c r="IP496" s="41"/>
      <c r="IQ496" s="41"/>
      <c r="IR496" s="41"/>
      <c r="IS496" s="41"/>
      <c r="IT496" s="41"/>
      <c r="IU496" s="41"/>
      <c r="IV496" s="41"/>
      <c r="IW496" s="41"/>
      <c r="IX496" s="41"/>
      <c r="IY496" s="41"/>
      <c r="IZ496" s="41"/>
      <c r="JA496" s="41"/>
      <c r="JB496" s="41"/>
      <c r="JC496" s="41"/>
      <c r="JD496" s="41"/>
      <c r="JE496" s="41"/>
      <c r="JF496" s="41"/>
      <c r="JG496" s="41"/>
      <c r="JH496" s="41"/>
      <c r="JI496" s="41"/>
      <c r="JJ496" s="41"/>
      <c r="JK496" s="41"/>
      <c r="JL496" s="41"/>
      <c r="JM496" s="41"/>
      <c r="JN496" s="41"/>
      <c r="JO496" s="41"/>
      <c r="JP496" s="41"/>
      <c r="JQ496" s="41"/>
      <c r="JR496" s="41"/>
      <c r="JS496" s="41"/>
      <c r="JT496" s="41"/>
      <c r="JU496" s="41"/>
    </row>
    <row r="497" spans="20:281" x14ac:dyDescent="0.25">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c r="BT497" s="41"/>
      <c r="BU497" s="41"/>
      <c r="BV497" s="41"/>
      <c r="BW497" s="41"/>
      <c r="BX497" s="41"/>
      <c r="BY497" s="41"/>
      <c r="BZ497" s="41"/>
      <c r="CA497" s="41"/>
      <c r="CB497" s="41"/>
      <c r="CC497" s="41"/>
      <c r="CD497" s="41"/>
      <c r="CE497" s="41"/>
      <c r="CF497" s="41"/>
      <c r="CG497" s="41"/>
      <c r="CH497" s="41"/>
      <c r="CI497" s="41"/>
      <c r="CJ497" s="41"/>
      <c r="CK497" s="41"/>
      <c r="CL497" s="41"/>
      <c r="CM497" s="41"/>
      <c r="CN497" s="41"/>
      <c r="CO497" s="41"/>
      <c r="CP497" s="41"/>
      <c r="CQ497" s="41"/>
      <c r="CR497" s="41"/>
      <c r="CS497" s="41"/>
      <c r="CT497" s="41"/>
      <c r="CU497" s="41"/>
      <c r="CV497" s="41"/>
      <c r="CW497" s="41"/>
      <c r="CX497" s="41"/>
      <c r="CY497" s="41"/>
      <c r="CZ497" s="41"/>
      <c r="DA497" s="41"/>
      <c r="DB497" s="41"/>
      <c r="DC497" s="41"/>
      <c r="DD497" s="41"/>
      <c r="DE497" s="41"/>
      <c r="DF497" s="41"/>
      <c r="DG497" s="41"/>
      <c r="DH497" s="41"/>
      <c r="DI497" s="41"/>
      <c r="DJ497" s="41"/>
      <c r="DK497" s="41"/>
      <c r="DL497" s="41"/>
      <c r="DM497" s="41"/>
      <c r="DN497" s="41"/>
      <c r="DO497" s="41"/>
      <c r="DP497" s="41"/>
      <c r="DQ497" s="41"/>
      <c r="DR497" s="41"/>
      <c r="DS497" s="41"/>
      <c r="DT497" s="41"/>
      <c r="DU497" s="41"/>
      <c r="DV497" s="41"/>
      <c r="DW497" s="41"/>
      <c r="DX497" s="41"/>
      <c r="DY497" s="41"/>
      <c r="DZ497" s="41"/>
      <c r="EA497" s="41"/>
      <c r="EB497" s="41"/>
      <c r="EC497" s="41"/>
      <c r="ED497" s="41"/>
      <c r="EE497" s="41"/>
      <c r="EF497" s="41"/>
      <c r="EG497" s="41"/>
      <c r="EH497" s="41"/>
      <c r="EI497" s="41"/>
      <c r="EJ497" s="41"/>
      <c r="EK497" s="41"/>
      <c r="EL497" s="41"/>
      <c r="EM497" s="41"/>
      <c r="EN497" s="41"/>
      <c r="EO497" s="41"/>
      <c r="EP497" s="41"/>
      <c r="EQ497" s="41"/>
      <c r="ER497" s="41"/>
      <c r="ES497" s="41"/>
      <c r="ET497" s="41"/>
      <c r="EU497" s="41"/>
      <c r="EV497" s="41"/>
      <c r="EW497" s="41"/>
      <c r="EX497" s="41"/>
      <c r="EY497" s="41"/>
      <c r="EZ497" s="41"/>
      <c r="FA497" s="41"/>
      <c r="FB497" s="41"/>
      <c r="FC497" s="41"/>
      <c r="FD497" s="41"/>
      <c r="FE497" s="41"/>
      <c r="FF497" s="41"/>
      <c r="FG497" s="41"/>
      <c r="FH497" s="41"/>
      <c r="FI497" s="41"/>
      <c r="FJ497" s="41"/>
      <c r="FK497" s="41"/>
      <c r="FL497" s="41"/>
      <c r="FM497" s="41"/>
      <c r="FN497" s="41"/>
      <c r="FO497" s="41"/>
      <c r="FP497" s="41"/>
      <c r="FQ497" s="41"/>
      <c r="FR497" s="41"/>
      <c r="FS497" s="41"/>
      <c r="FT497" s="41"/>
      <c r="FU497" s="41"/>
      <c r="FV497" s="41"/>
      <c r="FW497" s="41"/>
      <c r="FX497" s="41"/>
      <c r="FY497" s="41"/>
      <c r="FZ497" s="41"/>
      <c r="GA497" s="41"/>
      <c r="GB497" s="41"/>
      <c r="GC497" s="41"/>
      <c r="GD497" s="41"/>
      <c r="GE497" s="41"/>
      <c r="GF497" s="41"/>
      <c r="GG497" s="41"/>
      <c r="GH497" s="41"/>
      <c r="GI497" s="41"/>
      <c r="GJ497" s="41"/>
      <c r="GK497" s="41"/>
      <c r="GL497" s="41"/>
      <c r="GM497" s="41"/>
      <c r="GN497" s="41"/>
      <c r="GO497" s="41"/>
      <c r="GP497" s="41"/>
      <c r="GQ497" s="41"/>
      <c r="GR497" s="41"/>
      <c r="GS497" s="41"/>
      <c r="GT497" s="41"/>
      <c r="GU497" s="41"/>
      <c r="GV497" s="41"/>
      <c r="GW497" s="41"/>
      <c r="GX497" s="41"/>
      <c r="GY497" s="41"/>
      <c r="GZ497" s="41"/>
      <c r="HA497" s="41"/>
      <c r="HB497" s="41"/>
      <c r="HC497" s="41"/>
      <c r="HD497" s="41"/>
      <c r="HE497" s="41"/>
      <c r="HF497" s="41"/>
      <c r="HG497" s="41"/>
      <c r="HH497" s="41"/>
      <c r="HI497" s="41"/>
      <c r="HJ497" s="41"/>
      <c r="HK497" s="41"/>
      <c r="HL497" s="41"/>
      <c r="HM497" s="41"/>
      <c r="HN497" s="41"/>
      <c r="HO497" s="41"/>
      <c r="HP497" s="41"/>
      <c r="HQ497" s="41"/>
      <c r="HR497" s="41"/>
      <c r="HS497" s="41"/>
      <c r="HT497" s="41"/>
      <c r="HU497" s="41"/>
      <c r="HV497" s="41"/>
      <c r="HW497" s="41"/>
      <c r="HX497" s="41"/>
      <c r="HY497" s="41"/>
      <c r="HZ497" s="41"/>
      <c r="IA497" s="41"/>
      <c r="IB497" s="41"/>
      <c r="IC497" s="41"/>
      <c r="ID497" s="41"/>
      <c r="IE497" s="41"/>
      <c r="IF497" s="41"/>
      <c r="IG497" s="41"/>
      <c r="IH497" s="41"/>
      <c r="II497" s="41"/>
      <c r="IJ497" s="41"/>
      <c r="IK497" s="41"/>
      <c r="IL497" s="41"/>
      <c r="IM497" s="41"/>
      <c r="IN497" s="41"/>
      <c r="IO497" s="41"/>
      <c r="IP497" s="41"/>
      <c r="IQ497" s="41"/>
      <c r="IR497" s="41"/>
      <c r="IS497" s="41"/>
      <c r="IT497" s="41"/>
      <c r="IU497" s="41"/>
      <c r="IV497" s="41"/>
      <c r="IW497" s="41"/>
      <c r="IX497" s="41"/>
      <c r="IY497" s="41"/>
      <c r="IZ497" s="41"/>
      <c r="JA497" s="41"/>
      <c r="JB497" s="41"/>
      <c r="JC497" s="41"/>
      <c r="JD497" s="41"/>
      <c r="JE497" s="41"/>
      <c r="JF497" s="41"/>
      <c r="JG497" s="41"/>
      <c r="JH497" s="41"/>
      <c r="JI497" s="41"/>
      <c r="JJ497" s="41"/>
      <c r="JK497" s="41"/>
      <c r="JL497" s="41"/>
      <c r="JM497" s="41"/>
      <c r="JN497" s="41"/>
      <c r="JO497" s="41"/>
      <c r="JP497" s="41"/>
      <c r="JQ497" s="41"/>
      <c r="JR497" s="41"/>
      <c r="JS497" s="41"/>
      <c r="JT497" s="41"/>
      <c r="JU497" s="41"/>
    </row>
    <row r="498" spans="20:281" x14ac:dyDescent="0.25">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c r="BT498" s="41"/>
      <c r="BU498" s="41"/>
      <c r="BV498" s="41"/>
      <c r="BW498" s="41"/>
      <c r="BX498" s="41"/>
      <c r="BY498" s="41"/>
      <c r="BZ498" s="41"/>
      <c r="CA498" s="41"/>
      <c r="CB498" s="41"/>
      <c r="CC498" s="41"/>
      <c r="CD498" s="41"/>
      <c r="CE498" s="41"/>
      <c r="CF498" s="41"/>
      <c r="CG498" s="41"/>
      <c r="CH498" s="41"/>
      <c r="CI498" s="41"/>
      <c r="CJ498" s="41"/>
      <c r="CK498" s="41"/>
      <c r="CL498" s="41"/>
      <c r="CM498" s="41"/>
      <c r="CN498" s="41"/>
      <c r="CO498" s="41"/>
      <c r="CP498" s="41"/>
      <c r="CQ498" s="41"/>
      <c r="CR498" s="41"/>
      <c r="CS498" s="41"/>
      <c r="CT498" s="41"/>
      <c r="CU498" s="41"/>
      <c r="CV498" s="41"/>
      <c r="CW498" s="41"/>
      <c r="CX498" s="41"/>
      <c r="CY498" s="41"/>
      <c r="CZ498" s="41"/>
      <c r="DA498" s="41"/>
      <c r="DB498" s="41"/>
      <c r="DC498" s="41"/>
      <c r="DD498" s="41"/>
      <c r="DE498" s="41"/>
      <c r="DF498" s="41"/>
      <c r="DG498" s="41"/>
      <c r="DH498" s="41"/>
      <c r="DI498" s="41"/>
      <c r="DJ498" s="41"/>
      <c r="DK498" s="41"/>
      <c r="DL498" s="41"/>
      <c r="DM498" s="41"/>
      <c r="DN498" s="41"/>
      <c r="DO498" s="41"/>
      <c r="DP498" s="41"/>
      <c r="DQ498" s="41"/>
      <c r="DR498" s="41"/>
      <c r="DS498" s="41"/>
      <c r="DT498" s="41"/>
      <c r="DU498" s="41"/>
      <c r="DV498" s="41"/>
      <c r="DW498" s="41"/>
      <c r="DX498" s="41"/>
      <c r="DY498" s="41"/>
      <c r="DZ498" s="41"/>
      <c r="EA498" s="41"/>
      <c r="EB498" s="41"/>
      <c r="EC498" s="41"/>
      <c r="ED498" s="41"/>
      <c r="EE498" s="41"/>
      <c r="EF498" s="41"/>
      <c r="EG498" s="41"/>
      <c r="EH498" s="41"/>
      <c r="EI498" s="41"/>
      <c r="EJ498" s="41"/>
      <c r="EK498" s="41"/>
      <c r="EL498" s="41"/>
      <c r="EM498" s="41"/>
      <c r="EN498" s="41"/>
      <c r="EO498" s="41"/>
      <c r="EP498" s="41"/>
      <c r="EQ498" s="41"/>
      <c r="ER498" s="41"/>
      <c r="ES498" s="41"/>
      <c r="ET498" s="41"/>
      <c r="EU498" s="41"/>
      <c r="EV498" s="41"/>
      <c r="EW498" s="41"/>
      <c r="EX498" s="41"/>
      <c r="EY498" s="41"/>
      <c r="EZ498" s="41"/>
      <c r="FA498" s="41"/>
      <c r="FB498" s="41"/>
      <c r="FC498" s="41"/>
      <c r="FD498" s="41"/>
      <c r="FE498" s="41"/>
      <c r="FF498" s="41"/>
      <c r="FG498" s="41"/>
      <c r="FH498" s="41"/>
      <c r="FI498" s="41"/>
      <c r="FJ498" s="41"/>
      <c r="FK498" s="41"/>
      <c r="FL498" s="41"/>
      <c r="FM498" s="41"/>
      <c r="FN498" s="41"/>
      <c r="FO498" s="41"/>
      <c r="FP498" s="41"/>
      <c r="FQ498" s="41"/>
      <c r="FR498" s="41"/>
      <c r="FS498" s="41"/>
      <c r="FT498" s="41"/>
      <c r="FU498" s="41"/>
      <c r="FV498" s="41"/>
      <c r="FW498" s="41"/>
      <c r="FX498" s="41"/>
      <c r="FY498" s="41"/>
      <c r="FZ498" s="41"/>
      <c r="GA498" s="41"/>
      <c r="GB498" s="41"/>
      <c r="GC498" s="41"/>
      <c r="GD498" s="41"/>
      <c r="GE498" s="41"/>
      <c r="GF498" s="41"/>
      <c r="GG498" s="41"/>
      <c r="GH498" s="41"/>
      <c r="GI498" s="41"/>
      <c r="GJ498" s="41"/>
      <c r="GK498" s="41"/>
      <c r="GL498" s="41"/>
      <c r="GM498" s="41"/>
      <c r="GN498" s="41"/>
      <c r="GO498" s="41"/>
      <c r="GP498" s="41"/>
      <c r="GQ498" s="41"/>
      <c r="GR498" s="41"/>
      <c r="GS498" s="41"/>
      <c r="GT498" s="41"/>
      <c r="GU498" s="41"/>
      <c r="GV498" s="41"/>
      <c r="GW498" s="41"/>
      <c r="GX498" s="41"/>
      <c r="GY498" s="41"/>
      <c r="GZ498" s="41"/>
      <c r="HA498" s="41"/>
      <c r="HB498" s="41"/>
      <c r="HC498" s="41"/>
      <c r="HD498" s="41"/>
      <c r="HE498" s="41"/>
      <c r="HF498" s="41"/>
      <c r="HG498" s="41"/>
      <c r="HH498" s="41"/>
      <c r="HI498" s="41"/>
      <c r="HJ498" s="41"/>
      <c r="HK498" s="41"/>
      <c r="HL498" s="41"/>
      <c r="HM498" s="41"/>
      <c r="HN498" s="41"/>
      <c r="HO498" s="41"/>
      <c r="HP498" s="41"/>
      <c r="HQ498" s="41"/>
      <c r="HR498" s="41"/>
      <c r="HS498" s="41"/>
      <c r="HT498" s="41"/>
      <c r="HU498" s="41"/>
      <c r="HV498" s="41"/>
      <c r="HW498" s="41"/>
      <c r="HX498" s="41"/>
      <c r="HY498" s="41"/>
      <c r="HZ498" s="41"/>
      <c r="IA498" s="41"/>
      <c r="IB498" s="41"/>
      <c r="IC498" s="41"/>
      <c r="ID498" s="41"/>
      <c r="IE498" s="41"/>
      <c r="IF498" s="41"/>
      <c r="IG498" s="41"/>
      <c r="IH498" s="41"/>
      <c r="II498" s="41"/>
      <c r="IJ498" s="41"/>
      <c r="IK498" s="41"/>
      <c r="IL498" s="41"/>
      <c r="IM498" s="41"/>
      <c r="IN498" s="41"/>
      <c r="IO498" s="41"/>
      <c r="IP498" s="41"/>
      <c r="IQ498" s="41"/>
      <c r="IR498" s="41"/>
      <c r="IS498" s="41"/>
      <c r="IT498" s="41"/>
      <c r="IU498" s="41"/>
      <c r="IV498" s="41"/>
      <c r="IW498" s="41"/>
      <c r="IX498" s="41"/>
      <c r="IY498" s="41"/>
      <c r="IZ498" s="41"/>
      <c r="JA498" s="41"/>
      <c r="JB498" s="41"/>
      <c r="JC498" s="41"/>
      <c r="JD498" s="41"/>
      <c r="JE498" s="41"/>
      <c r="JF498" s="41"/>
      <c r="JG498" s="41"/>
      <c r="JH498" s="41"/>
      <c r="JI498" s="41"/>
      <c r="JJ498" s="41"/>
      <c r="JK498" s="41"/>
      <c r="JL498" s="41"/>
      <c r="JM498" s="41"/>
      <c r="JN498" s="41"/>
      <c r="JO498" s="41"/>
      <c r="JP498" s="41"/>
      <c r="JQ498" s="41"/>
      <c r="JR498" s="41"/>
      <c r="JS498" s="41"/>
      <c r="JT498" s="41"/>
      <c r="JU498" s="41"/>
    </row>
    <row r="499" spans="20:281" x14ac:dyDescent="0.25">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c r="BT499" s="41"/>
      <c r="BU499" s="41"/>
      <c r="BV499" s="41"/>
      <c r="BW499" s="41"/>
      <c r="BX499" s="41"/>
      <c r="BY499" s="41"/>
      <c r="BZ499" s="41"/>
      <c r="CA499" s="41"/>
      <c r="CB499" s="41"/>
      <c r="CC499" s="41"/>
      <c r="CD499" s="41"/>
      <c r="CE499" s="41"/>
      <c r="CF499" s="41"/>
      <c r="CG499" s="41"/>
      <c r="CH499" s="41"/>
      <c r="CI499" s="41"/>
      <c r="CJ499" s="41"/>
      <c r="CK499" s="41"/>
      <c r="CL499" s="41"/>
      <c r="CM499" s="41"/>
      <c r="CN499" s="41"/>
      <c r="CO499" s="41"/>
      <c r="CP499" s="41"/>
      <c r="CQ499" s="41"/>
      <c r="CR499" s="41"/>
      <c r="CS499" s="41"/>
      <c r="CT499" s="41"/>
      <c r="CU499" s="41"/>
      <c r="CV499" s="41"/>
      <c r="CW499" s="41"/>
      <c r="CX499" s="41"/>
      <c r="CY499" s="41"/>
      <c r="CZ499" s="41"/>
      <c r="DA499" s="41"/>
      <c r="DB499" s="41"/>
      <c r="DC499" s="41"/>
      <c r="DD499" s="41"/>
      <c r="DE499" s="41"/>
      <c r="DF499" s="41"/>
      <c r="DG499" s="41"/>
      <c r="DH499" s="41"/>
      <c r="DI499" s="41"/>
      <c r="DJ499" s="41"/>
      <c r="DK499" s="41"/>
      <c r="DL499" s="41"/>
      <c r="DM499" s="41"/>
      <c r="DN499" s="41"/>
      <c r="DO499" s="41"/>
      <c r="DP499" s="41"/>
      <c r="DQ499" s="41"/>
      <c r="DR499" s="41"/>
      <c r="DS499" s="41"/>
      <c r="DT499" s="41"/>
      <c r="DU499" s="41"/>
      <c r="DV499" s="41"/>
      <c r="DW499" s="41"/>
      <c r="DX499" s="41"/>
      <c r="DY499" s="41"/>
      <c r="DZ499" s="41"/>
      <c r="EA499" s="41"/>
      <c r="EB499" s="41"/>
      <c r="EC499" s="41"/>
      <c r="ED499" s="41"/>
      <c r="EE499" s="41"/>
      <c r="EF499" s="41"/>
      <c r="EG499" s="41"/>
      <c r="EH499" s="41"/>
      <c r="EI499" s="41"/>
      <c r="EJ499" s="41"/>
      <c r="EK499" s="41"/>
      <c r="EL499" s="41"/>
      <c r="EM499" s="41"/>
      <c r="EN499" s="41"/>
      <c r="EO499" s="41"/>
      <c r="EP499" s="41"/>
      <c r="EQ499" s="41"/>
      <c r="ER499" s="41"/>
      <c r="ES499" s="41"/>
      <c r="ET499" s="41"/>
      <c r="EU499" s="41"/>
      <c r="EV499" s="41"/>
      <c r="EW499" s="41"/>
      <c r="EX499" s="41"/>
      <c r="EY499" s="41"/>
      <c r="EZ499" s="41"/>
      <c r="FA499" s="41"/>
      <c r="FB499" s="41"/>
      <c r="FC499" s="41"/>
      <c r="FD499" s="41"/>
      <c r="FE499" s="41"/>
      <c r="FF499" s="41"/>
      <c r="FG499" s="41"/>
      <c r="FH499" s="41"/>
      <c r="FI499" s="41"/>
      <c r="FJ499" s="41"/>
      <c r="FK499" s="41"/>
      <c r="FL499" s="41"/>
      <c r="FM499" s="41"/>
      <c r="FN499" s="41"/>
      <c r="FO499" s="41"/>
      <c r="FP499" s="41"/>
      <c r="FQ499" s="41"/>
      <c r="FR499" s="41"/>
      <c r="FS499" s="41"/>
      <c r="FT499" s="41"/>
      <c r="FU499" s="41"/>
      <c r="FV499" s="41"/>
      <c r="FW499" s="41"/>
      <c r="FX499" s="41"/>
      <c r="FY499" s="41"/>
      <c r="FZ499" s="41"/>
      <c r="GA499" s="41"/>
      <c r="GB499" s="41"/>
      <c r="GC499" s="41"/>
      <c r="GD499" s="41"/>
      <c r="GE499" s="41"/>
      <c r="GF499" s="41"/>
      <c r="GG499" s="41"/>
      <c r="GH499" s="41"/>
      <c r="GI499" s="41"/>
      <c r="GJ499" s="41"/>
      <c r="GK499" s="41"/>
      <c r="GL499" s="41"/>
      <c r="GM499" s="41"/>
      <c r="GN499" s="41"/>
      <c r="GO499" s="41"/>
      <c r="GP499" s="41"/>
      <c r="GQ499" s="41"/>
      <c r="GR499" s="41"/>
      <c r="GS499" s="41"/>
      <c r="GT499" s="41"/>
      <c r="GU499" s="41"/>
      <c r="GV499" s="41"/>
      <c r="GW499" s="41"/>
      <c r="GX499" s="41"/>
      <c r="GY499" s="41"/>
      <c r="GZ499" s="41"/>
      <c r="HA499" s="41"/>
      <c r="HB499" s="41"/>
      <c r="HC499" s="41"/>
      <c r="HD499" s="41"/>
      <c r="HE499" s="41"/>
      <c r="HF499" s="41"/>
      <c r="HG499" s="41"/>
      <c r="HH499" s="41"/>
      <c r="HI499" s="41"/>
      <c r="HJ499" s="41"/>
      <c r="HK499" s="41"/>
      <c r="HL499" s="41"/>
      <c r="HM499" s="41"/>
      <c r="HN499" s="41"/>
      <c r="HO499" s="41"/>
      <c r="HP499" s="41"/>
      <c r="HQ499" s="41"/>
      <c r="HR499" s="41"/>
      <c r="HS499" s="41"/>
      <c r="HT499" s="41"/>
      <c r="HU499" s="41"/>
      <c r="HV499" s="41"/>
      <c r="HW499" s="41"/>
      <c r="HX499" s="41"/>
      <c r="HY499" s="41"/>
      <c r="HZ499" s="41"/>
      <c r="IA499" s="41"/>
      <c r="IB499" s="41"/>
      <c r="IC499" s="41"/>
      <c r="ID499" s="41"/>
      <c r="IE499" s="41"/>
      <c r="IF499" s="41"/>
      <c r="IG499" s="41"/>
      <c r="IH499" s="41"/>
      <c r="II499" s="41"/>
      <c r="IJ499" s="41"/>
      <c r="IK499" s="41"/>
      <c r="IL499" s="41"/>
      <c r="IM499" s="41"/>
      <c r="IN499" s="41"/>
      <c r="IO499" s="41"/>
      <c r="IP499" s="41"/>
      <c r="IQ499" s="41"/>
      <c r="IR499" s="41"/>
      <c r="IS499" s="41"/>
      <c r="IT499" s="41"/>
      <c r="IU499" s="41"/>
      <c r="IV499" s="41"/>
      <c r="IW499" s="41"/>
      <c r="IX499" s="41"/>
      <c r="IY499" s="41"/>
      <c r="IZ499" s="41"/>
      <c r="JA499" s="41"/>
      <c r="JB499" s="41"/>
      <c r="JC499" s="41"/>
      <c r="JD499" s="41"/>
      <c r="JE499" s="41"/>
      <c r="JF499" s="41"/>
      <c r="JG499" s="41"/>
      <c r="JH499" s="41"/>
      <c r="JI499" s="41"/>
      <c r="JJ499" s="41"/>
      <c r="JK499" s="41"/>
      <c r="JL499" s="41"/>
      <c r="JM499" s="41"/>
      <c r="JN499" s="41"/>
      <c r="JO499" s="41"/>
      <c r="JP499" s="41"/>
      <c r="JQ499" s="41"/>
      <c r="JR499" s="41"/>
      <c r="JS499" s="41"/>
      <c r="JT499" s="41"/>
      <c r="JU499" s="41"/>
    </row>
    <row r="500" spans="20:281" x14ac:dyDescent="0.25">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41"/>
      <c r="CZ500" s="41"/>
      <c r="DA500" s="41"/>
      <c r="DB500" s="41"/>
      <c r="DC500" s="41"/>
      <c r="DD500" s="41"/>
      <c r="DE500" s="41"/>
      <c r="DF500" s="41"/>
      <c r="DG500" s="41"/>
      <c r="DH500" s="41"/>
      <c r="DI500" s="41"/>
      <c r="DJ500" s="41"/>
      <c r="DK500" s="41"/>
      <c r="DL500" s="41"/>
      <c r="DM500" s="41"/>
      <c r="DN500" s="41"/>
      <c r="DO500" s="41"/>
      <c r="DP500" s="41"/>
      <c r="DQ500" s="41"/>
      <c r="DR500" s="41"/>
      <c r="DS500" s="41"/>
      <c r="DT500" s="41"/>
      <c r="DU500" s="41"/>
      <c r="DV500" s="41"/>
      <c r="DW500" s="41"/>
      <c r="DX500" s="41"/>
      <c r="DY500" s="41"/>
      <c r="DZ500" s="41"/>
      <c r="EA500" s="41"/>
      <c r="EB500" s="41"/>
      <c r="EC500" s="41"/>
      <c r="ED500" s="41"/>
      <c r="EE500" s="41"/>
      <c r="EF500" s="41"/>
      <c r="EG500" s="41"/>
      <c r="EH500" s="41"/>
      <c r="EI500" s="41"/>
      <c r="EJ500" s="41"/>
      <c r="EK500" s="41"/>
      <c r="EL500" s="41"/>
      <c r="EM500" s="41"/>
      <c r="EN500" s="41"/>
      <c r="EO500" s="41"/>
      <c r="EP500" s="41"/>
      <c r="EQ500" s="41"/>
      <c r="ER500" s="41"/>
      <c r="ES500" s="41"/>
      <c r="ET500" s="41"/>
      <c r="EU500" s="41"/>
      <c r="EV500" s="41"/>
      <c r="EW500" s="41"/>
      <c r="EX500" s="41"/>
      <c r="EY500" s="41"/>
      <c r="EZ500" s="41"/>
      <c r="FA500" s="41"/>
      <c r="FB500" s="41"/>
      <c r="FC500" s="41"/>
      <c r="FD500" s="41"/>
      <c r="FE500" s="41"/>
      <c r="FF500" s="41"/>
      <c r="FG500" s="41"/>
      <c r="FH500" s="41"/>
      <c r="FI500" s="41"/>
      <c r="FJ500" s="41"/>
      <c r="FK500" s="41"/>
      <c r="FL500" s="41"/>
      <c r="FM500" s="41"/>
      <c r="FN500" s="41"/>
      <c r="FO500" s="41"/>
      <c r="FP500" s="41"/>
      <c r="FQ500" s="41"/>
      <c r="FR500" s="41"/>
      <c r="FS500" s="41"/>
      <c r="FT500" s="41"/>
      <c r="FU500" s="41"/>
      <c r="FV500" s="41"/>
      <c r="FW500" s="41"/>
      <c r="FX500" s="41"/>
      <c r="FY500" s="41"/>
      <c r="FZ500" s="41"/>
      <c r="GA500" s="41"/>
      <c r="GB500" s="41"/>
      <c r="GC500" s="41"/>
      <c r="GD500" s="41"/>
      <c r="GE500" s="41"/>
      <c r="GF500" s="41"/>
      <c r="GG500" s="41"/>
      <c r="GH500" s="41"/>
      <c r="GI500" s="41"/>
      <c r="GJ500" s="41"/>
      <c r="GK500" s="41"/>
      <c r="GL500" s="41"/>
      <c r="GM500" s="41"/>
      <c r="GN500" s="41"/>
      <c r="GO500" s="41"/>
      <c r="GP500" s="41"/>
      <c r="GQ500" s="41"/>
      <c r="GR500" s="41"/>
      <c r="GS500" s="41"/>
      <c r="GT500" s="41"/>
      <c r="GU500" s="41"/>
      <c r="GV500" s="41"/>
      <c r="GW500" s="41"/>
      <c r="GX500" s="41"/>
      <c r="GY500" s="41"/>
      <c r="GZ500" s="41"/>
      <c r="HA500" s="41"/>
      <c r="HB500" s="41"/>
      <c r="HC500" s="41"/>
      <c r="HD500" s="41"/>
      <c r="HE500" s="41"/>
      <c r="HF500" s="41"/>
      <c r="HG500" s="41"/>
      <c r="HH500" s="41"/>
      <c r="HI500" s="41"/>
      <c r="HJ500" s="41"/>
      <c r="HK500" s="41"/>
      <c r="HL500" s="41"/>
      <c r="HM500" s="41"/>
      <c r="HN500" s="41"/>
      <c r="HO500" s="41"/>
      <c r="HP500" s="41"/>
      <c r="HQ500" s="41"/>
      <c r="HR500" s="41"/>
      <c r="HS500" s="41"/>
      <c r="HT500" s="41"/>
      <c r="HU500" s="41"/>
      <c r="HV500" s="41"/>
      <c r="HW500" s="41"/>
      <c r="HX500" s="41"/>
      <c r="HY500" s="41"/>
      <c r="HZ500" s="41"/>
      <c r="IA500" s="41"/>
      <c r="IB500" s="41"/>
      <c r="IC500" s="41"/>
      <c r="ID500" s="41"/>
      <c r="IE500" s="41"/>
      <c r="IF500" s="41"/>
      <c r="IG500" s="41"/>
      <c r="IH500" s="41"/>
      <c r="II500" s="41"/>
      <c r="IJ500" s="41"/>
      <c r="IK500" s="41"/>
      <c r="IL500" s="41"/>
      <c r="IM500" s="41"/>
      <c r="IN500" s="41"/>
      <c r="IO500" s="41"/>
      <c r="IP500" s="41"/>
      <c r="IQ500" s="41"/>
      <c r="IR500" s="41"/>
      <c r="IS500" s="41"/>
      <c r="IT500" s="41"/>
      <c r="IU500" s="41"/>
      <c r="IV500" s="41"/>
      <c r="IW500" s="41"/>
      <c r="IX500" s="41"/>
      <c r="IY500" s="41"/>
      <c r="IZ500" s="41"/>
      <c r="JA500" s="41"/>
      <c r="JB500" s="41"/>
      <c r="JC500" s="41"/>
      <c r="JD500" s="41"/>
      <c r="JE500" s="41"/>
      <c r="JF500" s="41"/>
      <c r="JG500" s="41"/>
      <c r="JH500" s="41"/>
      <c r="JI500" s="41"/>
      <c r="JJ500" s="41"/>
      <c r="JK500" s="41"/>
      <c r="JL500" s="41"/>
      <c r="JM500" s="41"/>
      <c r="JN500" s="41"/>
      <c r="JO500" s="41"/>
      <c r="JP500" s="41"/>
      <c r="JQ500" s="41"/>
      <c r="JR500" s="41"/>
      <c r="JS500" s="41"/>
      <c r="JT500" s="41"/>
      <c r="JU500" s="41"/>
    </row>
    <row r="501" spans="20:281" x14ac:dyDescent="0.25">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c r="CR501" s="41"/>
      <c r="CS501" s="41"/>
      <c r="CT501" s="41"/>
      <c r="CU501" s="41"/>
      <c r="CV501" s="41"/>
      <c r="CW501" s="41"/>
      <c r="CX501" s="41"/>
      <c r="CY501" s="41"/>
      <c r="CZ501" s="41"/>
      <c r="DA501" s="41"/>
      <c r="DB501" s="41"/>
      <c r="DC501" s="41"/>
      <c r="DD501" s="41"/>
      <c r="DE501" s="41"/>
      <c r="DF501" s="41"/>
      <c r="DG501" s="41"/>
      <c r="DH501" s="41"/>
      <c r="DI501" s="41"/>
      <c r="DJ501" s="41"/>
      <c r="DK501" s="41"/>
      <c r="DL501" s="41"/>
      <c r="DM501" s="41"/>
      <c r="DN501" s="41"/>
      <c r="DO501" s="41"/>
      <c r="DP501" s="41"/>
      <c r="DQ501" s="41"/>
      <c r="DR501" s="41"/>
      <c r="DS501" s="41"/>
      <c r="DT501" s="41"/>
      <c r="DU501" s="41"/>
      <c r="DV501" s="41"/>
      <c r="DW501" s="41"/>
      <c r="DX501" s="41"/>
      <c r="DY501" s="41"/>
      <c r="DZ501" s="41"/>
      <c r="EA501" s="41"/>
      <c r="EB501" s="41"/>
      <c r="EC501" s="41"/>
      <c r="ED501" s="41"/>
      <c r="EE501" s="41"/>
      <c r="EF501" s="41"/>
      <c r="EG501" s="41"/>
      <c r="EH501" s="41"/>
      <c r="EI501" s="41"/>
      <c r="EJ501" s="41"/>
      <c r="EK501" s="41"/>
      <c r="EL501" s="41"/>
      <c r="EM501" s="41"/>
      <c r="EN501" s="41"/>
      <c r="EO501" s="41"/>
      <c r="EP501" s="41"/>
      <c r="EQ501" s="41"/>
      <c r="ER501" s="41"/>
      <c r="ES501" s="41"/>
      <c r="ET501" s="41"/>
      <c r="EU501" s="41"/>
      <c r="EV501" s="41"/>
      <c r="EW501" s="41"/>
      <c r="EX501" s="41"/>
      <c r="EY501" s="41"/>
      <c r="EZ501" s="41"/>
      <c r="FA501" s="41"/>
      <c r="FB501" s="41"/>
      <c r="FC501" s="41"/>
      <c r="FD501" s="41"/>
      <c r="FE501" s="41"/>
      <c r="FF501" s="41"/>
      <c r="FG501" s="41"/>
      <c r="FH501" s="41"/>
      <c r="FI501" s="41"/>
      <c r="FJ501" s="41"/>
      <c r="FK501" s="41"/>
      <c r="FL501" s="41"/>
      <c r="FM501" s="41"/>
      <c r="FN501" s="41"/>
      <c r="FO501" s="41"/>
      <c r="FP501" s="41"/>
      <c r="FQ501" s="41"/>
      <c r="FR501" s="41"/>
      <c r="FS501" s="41"/>
      <c r="FT501" s="41"/>
      <c r="FU501" s="41"/>
      <c r="FV501" s="41"/>
      <c r="FW501" s="41"/>
      <c r="FX501" s="41"/>
      <c r="FY501" s="41"/>
      <c r="FZ501" s="41"/>
      <c r="GA501" s="41"/>
      <c r="GB501" s="41"/>
      <c r="GC501" s="41"/>
      <c r="GD501" s="41"/>
      <c r="GE501" s="41"/>
      <c r="GF501" s="41"/>
      <c r="GG501" s="41"/>
      <c r="GH501" s="41"/>
      <c r="GI501" s="41"/>
      <c r="GJ501" s="41"/>
      <c r="GK501" s="41"/>
      <c r="GL501" s="41"/>
      <c r="GM501" s="41"/>
      <c r="GN501" s="41"/>
      <c r="GO501" s="41"/>
      <c r="GP501" s="41"/>
      <c r="GQ501" s="41"/>
      <c r="GR501" s="41"/>
      <c r="GS501" s="41"/>
      <c r="GT501" s="41"/>
      <c r="GU501" s="41"/>
      <c r="GV501" s="41"/>
      <c r="GW501" s="41"/>
      <c r="GX501" s="41"/>
      <c r="GY501" s="41"/>
      <c r="GZ501" s="41"/>
      <c r="HA501" s="41"/>
      <c r="HB501" s="41"/>
      <c r="HC501" s="41"/>
      <c r="HD501" s="41"/>
      <c r="HE501" s="41"/>
      <c r="HF501" s="41"/>
      <c r="HG501" s="41"/>
      <c r="HH501" s="41"/>
      <c r="HI501" s="41"/>
      <c r="HJ501" s="41"/>
      <c r="HK501" s="41"/>
      <c r="HL501" s="41"/>
      <c r="HM501" s="41"/>
      <c r="HN501" s="41"/>
      <c r="HO501" s="41"/>
      <c r="HP501" s="41"/>
      <c r="HQ501" s="41"/>
      <c r="HR501" s="41"/>
      <c r="HS501" s="41"/>
      <c r="HT501" s="41"/>
      <c r="HU501" s="41"/>
      <c r="HV501" s="41"/>
      <c r="HW501" s="41"/>
      <c r="HX501" s="41"/>
      <c r="HY501" s="41"/>
      <c r="HZ501" s="41"/>
      <c r="IA501" s="41"/>
      <c r="IB501" s="41"/>
      <c r="IC501" s="41"/>
      <c r="ID501" s="41"/>
      <c r="IE501" s="41"/>
      <c r="IF501" s="41"/>
      <c r="IG501" s="41"/>
      <c r="IH501" s="41"/>
      <c r="II501" s="41"/>
      <c r="IJ501" s="41"/>
      <c r="IK501" s="41"/>
      <c r="IL501" s="41"/>
      <c r="IM501" s="41"/>
      <c r="IN501" s="41"/>
      <c r="IO501" s="41"/>
      <c r="IP501" s="41"/>
      <c r="IQ501" s="41"/>
      <c r="IR501" s="41"/>
      <c r="IS501" s="41"/>
      <c r="IT501" s="41"/>
      <c r="IU501" s="41"/>
      <c r="IV501" s="41"/>
      <c r="IW501" s="41"/>
      <c r="IX501" s="41"/>
      <c r="IY501" s="41"/>
      <c r="IZ501" s="41"/>
      <c r="JA501" s="41"/>
      <c r="JB501" s="41"/>
      <c r="JC501" s="41"/>
      <c r="JD501" s="41"/>
      <c r="JE501" s="41"/>
      <c r="JF501" s="41"/>
      <c r="JG501" s="41"/>
      <c r="JH501" s="41"/>
      <c r="JI501" s="41"/>
      <c r="JJ501" s="41"/>
      <c r="JK501" s="41"/>
      <c r="JL501" s="41"/>
      <c r="JM501" s="41"/>
      <c r="JN501" s="41"/>
      <c r="JO501" s="41"/>
      <c r="JP501" s="41"/>
      <c r="JQ501" s="41"/>
      <c r="JR501" s="41"/>
      <c r="JS501" s="41"/>
      <c r="JT501" s="41"/>
      <c r="JU501" s="41"/>
    </row>
    <row r="502" spans="20:281" x14ac:dyDescent="0.25">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c r="BT502" s="41"/>
      <c r="BU502" s="41"/>
      <c r="BV502" s="41"/>
      <c r="BW502" s="41"/>
      <c r="BX502" s="41"/>
      <c r="BY502" s="41"/>
      <c r="BZ502" s="41"/>
      <c r="CA502" s="41"/>
      <c r="CB502" s="41"/>
      <c r="CC502" s="41"/>
      <c r="CD502" s="41"/>
      <c r="CE502" s="41"/>
      <c r="CF502" s="41"/>
      <c r="CG502" s="41"/>
      <c r="CH502" s="41"/>
      <c r="CI502" s="41"/>
      <c r="CJ502" s="41"/>
      <c r="CK502" s="41"/>
      <c r="CL502" s="41"/>
      <c r="CM502" s="41"/>
      <c r="CN502" s="41"/>
      <c r="CO502" s="41"/>
      <c r="CP502" s="41"/>
      <c r="CQ502" s="41"/>
      <c r="CR502" s="41"/>
      <c r="CS502" s="41"/>
      <c r="CT502" s="41"/>
      <c r="CU502" s="41"/>
      <c r="CV502" s="41"/>
      <c r="CW502" s="41"/>
      <c r="CX502" s="41"/>
      <c r="CY502" s="41"/>
      <c r="CZ502" s="41"/>
      <c r="DA502" s="41"/>
      <c r="DB502" s="41"/>
      <c r="DC502" s="41"/>
      <c r="DD502" s="41"/>
      <c r="DE502" s="41"/>
      <c r="DF502" s="41"/>
      <c r="DG502" s="41"/>
      <c r="DH502" s="41"/>
      <c r="DI502" s="41"/>
      <c r="DJ502" s="41"/>
      <c r="DK502" s="41"/>
      <c r="DL502" s="41"/>
      <c r="DM502" s="41"/>
      <c r="DN502" s="41"/>
      <c r="DO502" s="41"/>
      <c r="DP502" s="41"/>
      <c r="DQ502" s="41"/>
      <c r="DR502" s="41"/>
      <c r="DS502" s="41"/>
      <c r="DT502" s="41"/>
      <c r="DU502" s="41"/>
      <c r="DV502" s="41"/>
      <c r="DW502" s="41"/>
      <c r="DX502" s="41"/>
      <c r="DY502" s="41"/>
      <c r="DZ502" s="41"/>
      <c r="EA502" s="41"/>
      <c r="EB502" s="41"/>
      <c r="EC502" s="41"/>
      <c r="ED502" s="41"/>
      <c r="EE502" s="41"/>
      <c r="EF502" s="41"/>
      <c r="EG502" s="41"/>
      <c r="EH502" s="41"/>
      <c r="EI502" s="41"/>
      <c r="EJ502" s="41"/>
      <c r="EK502" s="41"/>
      <c r="EL502" s="41"/>
      <c r="EM502" s="41"/>
      <c r="EN502" s="41"/>
      <c r="EO502" s="41"/>
      <c r="EP502" s="41"/>
      <c r="EQ502" s="41"/>
      <c r="ER502" s="41"/>
      <c r="ES502" s="41"/>
      <c r="ET502" s="41"/>
      <c r="EU502" s="41"/>
      <c r="EV502" s="41"/>
      <c r="EW502" s="41"/>
      <c r="EX502" s="41"/>
      <c r="EY502" s="41"/>
      <c r="EZ502" s="41"/>
      <c r="FA502" s="41"/>
      <c r="FB502" s="41"/>
      <c r="FC502" s="41"/>
      <c r="FD502" s="41"/>
      <c r="FE502" s="41"/>
      <c r="FF502" s="41"/>
      <c r="FG502" s="41"/>
      <c r="FH502" s="41"/>
      <c r="FI502" s="41"/>
      <c r="FJ502" s="41"/>
      <c r="FK502" s="41"/>
      <c r="FL502" s="41"/>
      <c r="FM502" s="41"/>
      <c r="FN502" s="41"/>
      <c r="FO502" s="41"/>
      <c r="FP502" s="41"/>
      <c r="FQ502" s="41"/>
      <c r="FR502" s="41"/>
      <c r="FS502" s="41"/>
      <c r="FT502" s="41"/>
      <c r="FU502" s="41"/>
      <c r="FV502" s="41"/>
      <c r="FW502" s="41"/>
      <c r="FX502" s="41"/>
      <c r="FY502" s="41"/>
      <c r="FZ502" s="41"/>
      <c r="GA502" s="41"/>
      <c r="GB502" s="41"/>
      <c r="GC502" s="41"/>
      <c r="GD502" s="41"/>
      <c r="GE502" s="41"/>
      <c r="GF502" s="41"/>
      <c r="GG502" s="41"/>
      <c r="GH502" s="41"/>
      <c r="GI502" s="41"/>
      <c r="GJ502" s="41"/>
      <c r="GK502" s="41"/>
      <c r="GL502" s="41"/>
      <c r="GM502" s="41"/>
      <c r="GN502" s="41"/>
      <c r="GO502" s="41"/>
      <c r="GP502" s="41"/>
      <c r="GQ502" s="41"/>
      <c r="GR502" s="41"/>
      <c r="GS502" s="41"/>
      <c r="GT502" s="41"/>
      <c r="GU502" s="41"/>
      <c r="GV502" s="41"/>
      <c r="GW502" s="41"/>
      <c r="GX502" s="41"/>
      <c r="GY502" s="41"/>
      <c r="GZ502" s="41"/>
      <c r="HA502" s="41"/>
      <c r="HB502" s="41"/>
      <c r="HC502" s="41"/>
      <c r="HD502" s="41"/>
      <c r="HE502" s="41"/>
      <c r="HF502" s="41"/>
      <c r="HG502" s="41"/>
      <c r="HH502" s="41"/>
      <c r="HI502" s="41"/>
      <c r="HJ502" s="41"/>
      <c r="HK502" s="41"/>
      <c r="HL502" s="41"/>
      <c r="HM502" s="41"/>
      <c r="HN502" s="41"/>
      <c r="HO502" s="41"/>
      <c r="HP502" s="41"/>
      <c r="HQ502" s="41"/>
      <c r="HR502" s="41"/>
      <c r="HS502" s="41"/>
      <c r="HT502" s="41"/>
      <c r="HU502" s="41"/>
      <c r="HV502" s="41"/>
      <c r="HW502" s="41"/>
      <c r="HX502" s="41"/>
      <c r="HY502" s="41"/>
      <c r="HZ502" s="41"/>
      <c r="IA502" s="41"/>
      <c r="IB502" s="41"/>
      <c r="IC502" s="41"/>
      <c r="ID502" s="41"/>
      <c r="IE502" s="41"/>
      <c r="IF502" s="41"/>
      <c r="IG502" s="41"/>
      <c r="IH502" s="41"/>
      <c r="II502" s="41"/>
      <c r="IJ502" s="41"/>
      <c r="IK502" s="41"/>
      <c r="IL502" s="41"/>
      <c r="IM502" s="41"/>
      <c r="IN502" s="41"/>
      <c r="IO502" s="41"/>
      <c r="IP502" s="41"/>
      <c r="IQ502" s="41"/>
      <c r="IR502" s="41"/>
      <c r="IS502" s="41"/>
      <c r="IT502" s="41"/>
      <c r="IU502" s="41"/>
      <c r="IV502" s="41"/>
      <c r="IW502" s="41"/>
      <c r="IX502" s="41"/>
      <c r="IY502" s="41"/>
      <c r="IZ502" s="41"/>
      <c r="JA502" s="41"/>
      <c r="JB502" s="41"/>
      <c r="JC502" s="41"/>
      <c r="JD502" s="41"/>
      <c r="JE502" s="41"/>
      <c r="JF502" s="41"/>
      <c r="JG502" s="41"/>
      <c r="JH502" s="41"/>
      <c r="JI502" s="41"/>
      <c r="JJ502" s="41"/>
      <c r="JK502" s="41"/>
      <c r="JL502" s="41"/>
      <c r="JM502" s="41"/>
      <c r="JN502" s="41"/>
      <c r="JO502" s="41"/>
      <c r="JP502" s="41"/>
      <c r="JQ502" s="41"/>
      <c r="JR502" s="41"/>
      <c r="JS502" s="41"/>
      <c r="JT502" s="41"/>
      <c r="JU502" s="41"/>
    </row>
    <row r="503" spans="20:281" x14ac:dyDescent="0.25">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c r="BT503" s="41"/>
      <c r="BU503" s="41"/>
      <c r="BV503" s="41"/>
      <c r="BW503" s="41"/>
      <c r="BX503" s="41"/>
      <c r="BY503" s="41"/>
      <c r="BZ503" s="41"/>
      <c r="CA503" s="41"/>
      <c r="CB503" s="41"/>
      <c r="CC503" s="41"/>
      <c r="CD503" s="41"/>
      <c r="CE503" s="41"/>
      <c r="CF503" s="41"/>
      <c r="CG503" s="41"/>
      <c r="CH503" s="41"/>
      <c r="CI503" s="41"/>
      <c r="CJ503" s="41"/>
      <c r="CK503" s="41"/>
      <c r="CL503" s="41"/>
      <c r="CM503" s="41"/>
      <c r="CN503" s="41"/>
      <c r="CO503" s="41"/>
      <c r="CP503" s="41"/>
      <c r="CQ503" s="41"/>
      <c r="CR503" s="41"/>
      <c r="CS503" s="41"/>
      <c r="CT503" s="41"/>
      <c r="CU503" s="41"/>
      <c r="CV503" s="41"/>
      <c r="CW503" s="41"/>
      <c r="CX503" s="41"/>
      <c r="CY503" s="41"/>
      <c r="CZ503" s="41"/>
      <c r="DA503" s="41"/>
      <c r="DB503" s="41"/>
      <c r="DC503" s="41"/>
      <c r="DD503" s="41"/>
      <c r="DE503" s="41"/>
      <c r="DF503" s="41"/>
      <c r="DG503" s="41"/>
      <c r="DH503" s="41"/>
      <c r="DI503" s="41"/>
      <c r="DJ503" s="41"/>
      <c r="DK503" s="41"/>
      <c r="DL503" s="41"/>
      <c r="DM503" s="41"/>
      <c r="DN503" s="41"/>
      <c r="DO503" s="41"/>
      <c r="DP503" s="41"/>
      <c r="DQ503" s="41"/>
      <c r="DR503" s="41"/>
      <c r="DS503" s="41"/>
      <c r="DT503" s="41"/>
      <c r="DU503" s="41"/>
      <c r="DV503" s="41"/>
      <c r="DW503" s="41"/>
      <c r="DX503" s="41"/>
      <c r="DY503" s="41"/>
      <c r="DZ503" s="41"/>
      <c r="EA503" s="41"/>
      <c r="EB503" s="41"/>
      <c r="EC503" s="41"/>
      <c r="ED503" s="41"/>
      <c r="EE503" s="41"/>
      <c r="EF503" s="41"/>
      <c r="EG503" s="41"/>
      <c r="EH503" s="41"/>
      <c r="EI503" s="41"/>
      <c r="EJ503" s="41"/>
      <c r="EK503" s="41"/>
      <c r="EL503" s="41"/>
      <c r="EM503" s="41"/>
      <c r="EN503" s="41"/>
      <c r="EO503" s="41"/>
      <c r="EP503" s="41"/>
      <c r="EQ503" s="41"/>
      <c r="ER503" s="41"/>
      <c r="ES503" s="41"/>
      <c r="ET503" s="41"/>
      <c r="EU503" s="41"/>
      <c r="EV503" s="41"/>
      <c r="EW503" s="41"/>
      <c r="EX503" s="41"/>
      <c r="EY503" s="41"/>
      <c r="EZ503" s="41"/>
      <c r="FA503" s="41"/>
      <c r="FB503" s="41"/>
      <c r="FC503" s="41"/>
      <c r="FD503" s="41"/>
      <c r="FE503" s="41"/>
      <c r="FF503" s="41"/>
      <c r="FG503" s="41"/>
      <c r="FH503" s="41"/>
      <c r="FI503" s="41"/>
      <c r="FJ503" s="41"/>
      <c r="FK503" s="41"/>
      <c r="FL503" s="41"/>
      <c r="FM503" s="41"/>
      <c r="FN503" s="41"/>
      <c r="FO503" s="41"/>
      <c r="FP503" s="41"/>
      <c r="FQ503" s="41"/>
      <c r="FR503" s="41"/>
      <c r="FS503" s="41"/>
      <c r="FT503" s="41"/>
      <c r="FU503" s="41"/>
      <c r="FV503" s="41"/>
      <c r="FW503" s="41"/>
      <c r="FX503" s="41"/>
      <c r="FY503" s="41"/>
      <c r="FZ503" s="41"/>
      <c r="GA503" s="41"/>
      <c r="GB503" s="41"/>
      <c r="GC503" s="41"/>
      <c r="GD503" s="41"/>
      <c r="GE503" s="41"/>
      <c r="GF503" s="41"/>
      <c r="GG503" s="41"/>
      <c r="GH503" s="41"/>
      <c r="GI503" s="41"/>
      <c r="GJ503" s="41"/>
      <c r="GK503" s="41"/>
      <c r="GL503" s="41"/>
      <c r="GM503" s="41"/>
      <c r="GN503" s="41"/>
      <c r="GO503" s="41"/>
      <c r="GP503" s="41"/>
      <c r="GQ503" s="41"/>
      <c r="GR503" s="41"/>
      <c r="GS503" s="41"/>
      <c r="GT503" s="41"/>
      <c r="GU503" s="41"/>
      <c r="GV503" s="41"/>
      <c r="GW503" s="41"/>
      <c r="GX503" s="41"/>
      <c r="GY503" s="41"/>
      <c r="GZ503" s="41"/>
      <c r="HA503" s="41"/>
      <c r="HB503" s="41"/>
      <c r="HC503" s="41"/>
      <c r="HD503" s="41"/>
      <c r="HE503" s="41"/>
      <c r="HF503" s="41"/>
      <c r="HG503" s="41"/>
      <c r="HH503" s="41"/>
      <c r="HI503" s="41"/>
      <c r="HJ503" s="41"/>
      <c r="HK503" s="41"/>
      <c r="HL503" s="41"/>
      <c r="HM503" s="41"/>
      <c r="HN503" s="41"/>
      <c r="HO503" s="41"/>
      <c r="HP503" s="41"/>
      <c r="HQ503" s="41"/>
      <c r="HR503" s="41"/>
      <c r="HS503" s="41"/>
      <c r="HT503" s="41"/>
      <c r="HU503" s="41"/>
      <c r="HV503" s="41"/>
      <c r="HW503" s="41"/>
      <c r="HX503" s="41"/>
      <c r="HY503" s="41"/>
      <c r="HZ503" s="41"/>
      <c r="IA503" s="41"/>
      <c r="IB503" s="41"/>
      <c r="IC503" s="41"/>
      <c r="ID503" s="41"/>
      <c r="IE503" s="41"/>
      <c r="IF503" s="41"/>
      <c r="IG503" s="41"/>
      <c r="IH503" s="41"/>
      <c r="II503" s="41"/>
      <c r="IJ503" s="41"/>
      <c r="IK503" s="41"/>
      <c r="IL503" s="41"/>
      <c r="IM503" s="41"/>
      <c r="IN503" s="41"/>
      <c r="IO503" s="41"/>
      <c r="IP503" s="41"/>
      <c r="IQ503" s="41"/>
      <c r="IR503" s="41"/>
      <c r="IS503" s="41"/>
      <c r="IT503" s="41"/>
      <c r="IU503" s="41"/>
      <c r="IV503" s="41"/>
      <c r="IW503" s="41"/>
      <c r="IX503" s="41"/>
      <c r="IY503" s="41"/>
      <c r="IZ503" s="41"/>
      <c r="JA503" s="41"/>
      <c r="JB503" s="41"/>
      <c r="JC503" s="41"/>
      <c r="JD503" s="41"/>
      <c r="JE503" s="41"/>
      <c r="JF503" s="41"/>
      <c r="JG503" s="41"/>
      <c r="JH503" s="41"/>
      <c r="JI503" s="41"/>
      <c r="JJ503" s="41"/>
      <c r="JK503" s="41"/>
      <c r="JL503" s="41"/>
      <c r="JM503" s="41"/>
      <c r="JN503" s="41"/>
      <c r="JO503" s="41"/>
      <c r="JP503" s="41"/>
      <c r="JQ503" s="41"/>
      <c r="JR503" s="41"/>
      <c r="JS503" s="41"/>
      <c r="JT503" s="41"/>
      <c r="JU503" s="41"/>
    </row>
    <row r="504" spans="20:281" x14ac:dyDescent="0.25">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41"/>
      <c r="CZ504" s="41"/>
      <c r="DA504" s="41"/>
      <c r="DB504" s="41"/>
      <c r="DC504" s="41"/>
      <c r="DD504" s="41"/>
      <c r="DE504" s="41"/>
      <c r="DF504" s="41"/>
      <c r="DG504" s="41"/>
      <c r="DH504" s="41"/>
      <c r="DI504" s="41"/>
      <c r="DJ504" s="41"/>
      <c r="DK504" s="41"/>
      <c r="DL504" s="41"/>
      <c r="DM504" s="41"/>
      <c r="DN504" s="41"/>
      <c r="DO504" s="41"/>
      <c r="DP504" s="41"/>
      <c r="DQ504" s="41"/>
      <c r="DR504" s="41"/>
      <c r="DS504" s="41"/>
      <c r="DT504" s="41"/>
      <c r="DU504" s="41"/>
      <c r="DV504" s="41"/>
      <c r="DW504" s="41"/>
      <c r="DX504" s="41"/>
      <c r="DY504" s="41"/>
      <c r="DZ504" s="41"/>
      <c r="EA504" s="41"/>
      <c r="EB504" s="41"/>
      <c r="EC504" s="41"/>
      <c r="ED504" s="41"/>
      <c r="EE504" s="41"/>
      <c r="EF504" s="41"/>
      <c r="EG504" s="41"/>
      <c r="EH504" s="41"/>
      <c r="EI504" s="41"/>
      <c r="EJ504" s="41"/>
      <c r="EK504" s="41"/>
      <c r="EL504" s="41"/>
      <c r="EM504" s="41"/>
      <c r="EN504" s="41"/>
      <c r="EO504" s="41"/>
      <c r="EP504" s="41"/>
      <c r="EQ504" s="41"/>
      <c r="ER504" s="41"/>
      <c r="ES504" s="41"/>
      <c r="ET504" s="41"/>
      <c r="EU504" s="41"/>
      <c r="EV504" s="41"/>
      <c r="EW504" s="41"/>
      <c r="EX504" s="41"/>
      <c r="EY504" s="41"/>
      <c r="EZ504" s="41"/>
      <c r="FA504" s="41"/>
      <c r="FB504" s="41"/>
      <c r="FC504" s="41"/>
      <c r="FD504" s="41"/>
      <c r="FE504" s="41"/>
      <c r="FF504" s="41"/>
      <c r="FG504" s="41"/>
      <c r="FH504" s="41"/>
      <c r="FI504" s="41"/>
      <c r="FJ504" s="41"/>
      <c r="FK504" s="41"/>
      <c r="FL504" s="41"/>
      <c r="FM504" s="41"/>
      <c r="FN504" s="41"/>
      <c r="FO504" s="41"/>
      <c r="FP504" s="41"/>
      <c r="FQ504" s="41"/>
      <c r="FR504" s="41"/>
      <c r="FS504" s="41"/>
      <c r="FT504" s="41"/>
      <c r="FU504" s="41"/>
      <c r="FV504" s="41"/>
      <c r="FW504" s="41"/>
      <c r="FX504" s="41"/>
      <c r="FY504" s="41"/>
      <c r="FZ504" s="41"/>
      <c r="GA504" s="41"/>
      <c r="GB504" s="41"/>
      <c r="GC504" s="41"/>
      <c r="GD504" s="41"/>
      <c r="GE504" s="41"/>
      <c r="GF504" s="41"/>
      <c r="GG504" s="41"/>
      <c r="GH504" s="41"/>
      <c r="GI504" s="41"/>
      <c r="GJ504" s="41"/>
      <c r="GK504" s="41"/>
      <c r="GL504" s="41"/>
      <c r="GM504" s="41"/>
      <c r="GN504" s="41"/>
      <c r="GO504" s="41"/>
      <c r="GP504" s="41"/>
      <c r="GQ504" s="41"/>
      <c r="GR504" s="41"/>
      <c r="GS504" s="41"/>
      <c r="GT504" s="41"/>
      <c r="GU504" s="41"/>
      <c r="GV504" s="41"/>
      <c r="GW504" s="41"/>
      <c r="GX504" s="41"/>
      <c r="GY504" s="41"/>
      <c r="GZ504" s="41"/>
      <c r="HA504" s="41"/>
      <c r="HB504" s="41"/>
      <c r="HC504" s="41"/>
      <c r="HD504" s="41"/>
      <c r="HE504" s="41"/>
      <c r="HF504" s="41"/>
      <c r="HG504" s="41"/>
      <c r="HH504" s="41"/>
      <c r="HI504" s="41"/>
      <c r="HJ504" s="41"/>
      <c r="HK504" s="41"/>
      <c r="HL504" s="41"/>
      <c r="HM504" s="41"/>
      <c r="HN504" s="41"/>
      <c r="HO504" s="41"/>
      <c r="HP504" s="41"/>
      <c r="HQ504" s="41"/>
      <c r="HR504" s="41"/>
      <c r="HS504" s="41"/>
      <c r="HT504" s="41"/>
      <c r="HU504" s="41"/>
      <c r="HV504" s="41"/>
      <c r="HW504" s="41"/>
      <c r="HX504" s="41"/>
      <c r="HY504" s="41"/>
      <c r="HZ504" s="41"/>
      <c r="IA504" s="41"/>
      <c r="IB504" s="41"/>
      <c r="IC504" s="41"/>
      <c r="ID504" s="41"/>
      <c r="IE504" s="41"/>
      <c r="IF504" s="41"/>
      <c r="IG504" s="41"/>
      <c r="IH504" s="41"/>
      <c r="II504" s="41"/>
      <c r="IJ504" s="41"/>
      <c r="IK504" s="41"/>
      <c r="IL504" s="41"/>
      <c r="IM504" s="41"/>
      <c r="IN504" s="41"/>
      <c r="IO504" s="41"/>
      <c r="IP504" s="41"/>
      <c r="IQ504" s="41"/>
      <c r="IR504" s="41"/>
      <c r="IS504" s="41"/>
      <c r="IT504" s="41"/>
      <c r="IU504" s="41"/>
      <c r="IV504" s="41"/>
      <c r="IW504" s="41"/>
      <c r="IX504" s="41"/>
      <c r="IY504" s="41"/>
      <c r="IZ504" s="41"/>
      <c r="JA504" s="41"/>
      <c r="JB504" s="41"/>
      <c r="JC504" s="41"/>
      <c r="JD504" s="41"/>
      <c r="JE504" s="41"/>
      <c r="JF504" s="41"/>
      <c r="JG504" s="41"/>
      <c r="JH504" s="41"/>
      <c r="JI504" s="41"/>
      <c r="JJ504" s="41"/>
      <c r="JK504" s="41"/>
      <c r="JL504" s="41"/>
      <c r="JM504" s="41"/>
      <c r="JN504" s="41"/>
      <c r="JO504" s="41"/>
      <c r="JP504" s="41"/>
      <c r="JQ504" s="41"/>
      <c r="JR504" s="41"/>
      <c r="JS504" s="41"/>
      <c r="JT504" s="41"/>
      <c r="JU504" s="41"/>
    </row>
    <row r="505" spans="20:281" x14ac:dyDescent="0.25">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c r="BT505" s="41"/>
      <c r="BU505" s="41"/>
      <c r="BV505" s="41"/>
      <c r="BW505" s="41"/>
      <c r="BX505" s="41"/>
      <c r="BY505" s="41"/>
      <c r="BZ505" s="41"/>
      <c r="CA505" s="41"/>
      <c r="CB505" s="41"/>
      <c r="CC505" s="41"/>
      <c r="CD505" s="41"/>
      <c r="CE505" s="41"/>
      <c r="CF505" s="41"/>
      <c r="CG505" s="41"/>
      <c r="CH505" s="41"/>
      <c r="CI505" s="41"/>
      <c r="CJ505" s="41"/>
      <c r="CK505" s="41"/>
      <c r="CL505" s="41"/>
      <c r="CM505" s="41"/>
      <c r="CN505" s="41"/>
      <c r="CO505" s="41"/>
      <c r="CP505" s="41"/>
      <c r="CQ505" s="41"/>
      <c r="CR505" s="41"/>
      <c r="CS505" s="41"/>
      <c r="CT505" s="41"/>
      <c r="CU505" s="41"/>
      <c r="CV505" s="41"/>
      <c r="CW505" s="41"/>
      <c r="CX505" s="41"/>
      <c r="CY505" s="41"/>
      <c r="CZ505" s="41"/>
      <c r="DA505" s="41"/>
      <c r="DB505" s="41"/>
      <c r="DC505" s="41"/>
      <c r="DD505" s="41"/>
      <c r="DE505" s="41"/>
      <c r="DF505" s="41"/>
      <c r="DG505" s="41"/>
      <c r="DH505" s="41"/>
      <c r="DI505" s="41"/>
      <c r="DJ505" s="41"/>
      <c r="DK505" s="41"/>
      <c r="DL505" s="41"/>
      <c r="DM505" s="41"/>
      <c r="DN505" s="41"/>
      <c r="DO505" s="41"/>
      <c r="DP505" s="41"/>
      <c r="DQ505" s="41"/>
      <c r="DR505" s="41"/>
      <c r="DS505" s="41"/>
      <c r="DT505" s="41"/>
      <c r="DU505" s="41"/>
      <c r="DV505" s="41"/>
      <c r="DW505" s="41"/>
      <c r="DX505" s="41"/>
      <c r="DY505" s="41"/>
      <c r="DZ505" s="41"/>
      <c r="EA505" s="41"/>
      <c r="EB505" s="41"/>
      <c r="EC505" s="41"/>
      <c r="ED505" s="41"/>
      <c r="EE505" s="41"/>
      <c r="EF505" s="41"/>
      <c r="EG505" s="41"/>
      <c r="EH505" s="41"/>
      <c r="EI505" s="41"/>
      <c r="EJ505" s="41"/>
      <c r="EK505" s="41"/>
      <c r="EL505" s="41"/>
      <c r="EM505" s="41"/>
      <c r="EN505" s="41"/>
      <c r="EO505" s="41"/>
      <c r="EP505" s="41"/>
      <c r="EQ505" s="41"/>
      <c r="ER505" s="41"/>
      <c r="ES505" s="41"/>
      <c r="ET505" s="41"/>
      <c r="EU505" s="41"/>
      <c r="EV505" s="41"/>
      <c r="EW505" s="41"/>
      <c r="EX505" s="41"/>
      <c r="EY505" s="41"/>
      <c r="EZ505" s="41"/>
      <c r="FA505" s="41"/>
      <c r="FB505" s="41"/>
      <c r="FC505" s="41"/>
      <c r="FD505" s="41"/>
      <c r="FE505" s="41"/>
      <c r="FF505" s="41"/>
      <c r="FG505" s="41"/>
      <c r="FH505" s="41"/>
      <c r="FI505" s="41"/>
      <c r="FJ505" s="41"/>
      <c r="FK505" s="41"/>
      <c r="FL505" s="41"/>
      <c r="FM505" s="41"/>
      <c r="FN505" s="41"/>
      <c r="FO505" s="41"/>
      <c r="FP505" s="41"/>
      <c r="FQ505" s="41"/>
      <c r="FR505" s="41"/>
      <c r="FS505" s="41"/>
      <c r="FT505" s="41"/>
      <c r="FU505" s="41"/>
      <c r="FV505" s="41"/>
      <c r="FW505" s="41"/>
      <c r="FX505" s="41"/>
      <c r="FY505" s="41"/>
      <c r="FZ505" s="41"/>
      <c r="GA505" s="41"/>
      <c r="GB505" s="41"/>
      <c r="GC505" s="41"/>
      <c r="GD505" s="41"/>
      <c r="GE505" s="41"/>
      <c r="GF505" s="41"/>
      <c r="GG505" s="41"/>
      <c r="GH505" s="41"/>
      <c r="GI505" s="41"/>
      <c r="GJ505" s="41"/>
      <c r="GK505" s="41"/>
      <c r="GL505" s="41"/>
      <c r="GM505" s="41"/>
      <c r="GN505" s="41"/>
      <c r="GO505" s="41"/>
      <c r="GP505" s="41"/>
      <c r="GQ505" s="41"/>
      <c r="GR505" s="41"/>
      <c r="GS505" s="41"/>
      <c r="GT505" s="41"/>
      <c r="GU505" s="41"/>
      <c r="GV505" s="41"/>
      <c r="GW505" s="41"/>
      <c r="GX505" s="41"/>
      <c r="GY505" s="41"/>
      <c r="GZ505" s="41"/>
      <c r="HA505" s="41"/>
      <c r="HB505" s="41"/>
      <c r="HC505" s="41"/>
      <c r="HD505" s="41"/>
      <c r="HE505" s="41"/>
      <c r="HF505" s="41"/>
      <c r="HG505" s="41"/>
      <c r="HH505" s="41"/>
      <c r="HI505" s="41"/>
      <c r="HJ505" s="41"/>
      <c r="HK505" s="41"/>
      <c r="HL505" s="41"/>
      <c r="HM505" s="41"/>
      <c r="HN505" s="41"/>
      <c r="HO505" s="41"/>
      <c r="HP505" s="41"/>
      <c r="HQ505" s="41"/>
      <c r="HR505" s="41"/>
      <c r="HS505" s="41"/>
      <c r="HT505" s="41"/>
      <c r="HU505" s="41"/>
      <c r="HV505" s="41"/>
      <c r="HW505" s="41"/>
      <c r="HX505" s="41"/>
      <c r="HY505" s="41"/>
      <c r="HZ505" s="41"/>
      <c r="IA505" s="41"/>
      <c r="IB505" s="41"/>
      <c r="IC505" s="41"/>
      <c r="ID505" s="41"/>
      <c r="IE505" s="41"/>
      <c r="IF505" s="41"/>
      <c r="IG505" s="41"/>
      <c r="IH505" s="41"/>
      <c r="II505" s="41"/>
      <c r="IJ505" s="41"/>
      <c r="IK505" s="41"/>
      <c r="IL505" s="41"/>
      <c r="IM505" s="41"/>
      <c r="IN505" s="41"/>
      <c r="IO505" s="41"/>
      <c r="IP505" s="41"/>
      <c r="IQ505" s="41"/>
      <c r="IR505" s="41"/>
      <c r="IS505" s="41"/>
      <c r="IT505" s="41"/>
      <c r="IU505" s="41"/>
      <c r="IV505" s="41"/>
      <c r="IW505" s="41"/>
      <c r="IX505" s="41"/>
      <c r="IY505" s="41"/>
      <c r="IZ505" s="41"/>
      <c r="JA505" s="41"/>
      <c r="JB505" s="41"/>
      <c r="JC505" s="41"/>
      <c r="JD505" s="41"/>
      <c r="JE505" s="41"/>
      <c r="JF505" s="41"/>
      <c r="JG505" s="41"/>
      <c r="JH505" s="41"/>
      <c r="JI505" s="41"/>
      <c r="JJ505" s="41"/>
      <c r="JK505" s="41"/>
      <c r="JL505" s="41"/>
      <c r="JM505" s="41"/>
      <c r="JN505" s="41"/>
      <c r="JO505" s="41"/>
      <c r="JP505" s="41"/>
      <c r="JQ505" s="41"/>
      <c r="JR505" s="41"/>
      <c r="JS505" s="41"/>
      <c r="JT505" s="41"/>
      <c r="JU505" s="41"/>
    </row>
    <row r="506" spans="20:281" x14ac:dyDescent="0.25">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c r="DD506" s="41"/>
      <c r="DE506" s="41"/>
      <c r="DF506" s="41"/>
      <c r="DG506" s="41"/>
      <c r="DH506" s="41"/>
      <c r="DI506" s="41"/>
      <c r="DJ506" s="41"/>
      <c r="DK506" s="41"/>
      <c r="DL506" s="41"/>
      <c r="DM506" s="41"/>
      <c r="DN506" s="41"/>
      <c r="DO506" s="41"/>
      <c r="DP506" s="41"/>
      <c r="DQ506" s="41"/>
      <c r="DR506" s="41"/>
      <c r="DS506" s="41"/>
      <c r="DT506" s="41"/>
      <c r="DU506" s="41"/>
      <c r="DV506" s="41"/>
      <c r="DW506" s="41"/>
      <c r="DX506" s="41"/>
      <c r="DY506" s="41"/>
      <c r="DZ506" s="41"/>
      <c r="EA506" s="41"/>
      <c r="EB506" s="41"/>
      <c r="EC506" s="41"/>
      <c r="ED506" s="41"/>
      <c r="EE506" s="41"/>
      <c r="EF506" s="41"/>
      <c r="EG506" s="41"/>
      <c r="EH506" s="41"/>
      <c r="EI506" s="41"/>
      <c r="EJ506" s="41"/>
      <c r="EK506" s="41"/>
      <c r="EL506" s="41"/>
      <c r="EM506" s="41"/>
      <c r="EN506" s="41"/>
      <c r="EO506" s="41"/>
      <c r="EP506" s="41"/>
      <c r="EQ506" s="41"/>
      <c r="ER506" s="41"/>
      <c r="ES506" s="41"/>
      <c r="ET506" s="41"/>
      <c r="EU506" s="41"/>
      <c r="EV506" s="41"/>
      <c r="EW506" s="41"/>
      <c r="EX506" s="41"/>
      <c r="EY506" s="41"/>
      <c r="EZ506" s="41"/>
      <c r="FA506" s="41"/>
      <c r="FB506" s="41"/>
      <c r="FC506" s="41"/>
      <c r="FD506" s="41"/>
      <c r="FE506" s="41"/>
      <c r="FF506" s="41"/>
      <c r="FG506" s="41"/>
      <c r="FH506" s="41"/>
      <c r="FI506" s="41"/>
      <c r="FJ506" s="41"/>
      <c r="FK506" s="41"/>
      <c r="FL506" s="41"/>
      <c r="FM506" s="41"/>
      <c r="FN506" s="41"/>
      <c r="FO506" s="41"/>
      <c r="FP506" s="41"/>
      <c r="FQ506" s="41"/>
      <c r="FR506" s="41"/>
      <c r="FS506" s="41"/>
      <c r="FT506" s="41"/>
      <c r="FU506" s="41"/>
      <c r="FV506" s="41"/>
      <c r="FW506" s="41"/>
      <c r="FX506" s="41"/>
      <c r="FY506" s="41"/>
      <c r="FZ506" s="41"/>
      <c r="GA506" s="41"/>
      <c r="GB506" s="41"/>
      <c r="GC506" s="41"/>
      <c r="GD506" s="41"/>
      <c r="GE506" s="41"/>
      <c r="GF506" s="41"/>
      <c r="GG506" s="41"/>
      <c r="GH506" s="41"/>
      <c r="GI506" s="41"/>
      <c r="GJ506" s="41"/>
      <c r="GK506" s="41"/>
      <c r="GL506" s="41"/>
      <c r="GM506" s="41"/>
      <c r="GN506" s="41"/>
      <c r="GO506" s="41"/>
      <c r="GP506" s="41"/>
      <c r="GQ506" s="41"/>
      <c r="GR506" s="41"/>
      <c r="GS506" s="41"/>
      <c r="GT506" s="41"/>
      <c r="GU506" s="41"/>
      <c r="GV506" s="41"/>
      <c r="GW506" s="41"/>
      <c r="GX506" s="41"/>
      <c r="GY506" s="41"/>
      <c r="GZ506" s="41"/>
      <c r="HA506" s="41"/>
      <c r="HB506" s="41"/>
      <c r="HC506" s="41"/>
      <c r="HD506" s="41"/>
      <c r="HE506" s="41"/>
      <c r="HF506" s="41"/>
      <c r="HG506" s="41"/>
      <c r="HH506" s="41"/>
      <c r="HI506" s="41"/>
      <c r="HJ506" s="41"/>
      <c r="HK506" s="41"/>
      <c r="HL506" s="41"/>
      <c r="HM506" s="41"/>
      <c r="HN506" s="41"/>
      <c r="HO506" s="41"/>
      <c r="HP506" s="41"/>
      <c r="HQ506" s="41"/>
      <c r="HR506" s="41"/>
      <c r="HS506" s="41"/>
      <c r="HT506" s="41"/>
      <c r="HU506" s="41"/>
      <c r="HV506" s="41"/>
      <c r="HW506" s="41"/>
      <c r="HX506" s="41"/>
      <c r="HY506" s="41"/>
      <c r="HZ506" s="41"/>
      <c r="IA506" s="41"/>
      <c r="IB506" s="41"/>
      <c r="IC506" s="41"/>
      <c r="ID506" s="41"/>
      <c r="IE506" s="41"/>
      <c r="IF506" s="41"/>
      <c r="IG506" s="41"/>
      <c r="IH506" s="41"/>
      <c r="II506" s="41"/>
      <c r="IJ506" s="41"/>
      <c r="IK506" s="41"/>
      <c r="IL506" s="41"/>
      <c r="IM506" s="41"/>
      <c r="IN506" s="41"/>
      <c r="IO506" s="41"/>
      <c r="IP506" s="41"/>
      <c r="IQ506" s="41"/>
      <c r="IR506" s="41"/>
      <c r="IS506" s="41"/>
      <c r="IT506" s="41"/>
      <c r="IU506" s="41"/>
      <c r="IV506" s="41"/>
      <c r="IW506" s="41"/>
      <c r="IX506" s="41"/>
      <c r="IY506" s="41"/>
      <c r="IZ506" s="41"/>
      <c r="JA506" s="41"/>
      <c r="JB506" s="41"/>
      <c r="JC506" s="41"/>
      <c r="JD506" s="41"/>
      <c r="JE506" s="41"/>
      <c r="JF506" s="41"/>
      <c r="JG506" s="41"/>
      <c r="JH506" s="41"/>
      <c r="JI506" s="41"/>
      <c r="JJ506" s="41"/>
      <c r="JK506" s="41"/>
      <c r="JL506" s="41"/>
      <c r="JM506" s="41"/>
      <c r="JN506" s="41"/>
      <c r="JO506" s="41"/>
      <c r="JP506" s="41"/>
      <c r="JQ506" s="41"/>
      <c r="JR506" s="41"/>
      <c r="JS506" s="41"/>
      <c r="JT506" s="41"/>
      <c r="JU506" s="41"/>
    </row>
    <row r="507" spans="20:281" x14ac:dyDescent="0.25">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c r="BT507" s="41"/>
      <c r="BU507" s="41"/>
      <c r="BV507" s="41"/>
      <c r="BW507" s="41"/>
      <c r="BX507" s="41"/>
      <c r="BY507" s="41"/>
      <c r="BZ507" s="41"/>
      <c r="CA507" s="41"/>
      <c r="CB507" s="41"/>
      <c r="CC507" s="41"/>
      <c r="CD507" s="41"/>
      <c r="CE507" s="41"/>
      <c r="CF507" s="41"/>
      <c r="CG507" s="41"/>
      <c r="CH507" s="41"/>
      <c r="CI507" s="41"/>
      <c r="CJ507" s="41"/>
      <c r="CK507" s="41"/>
      <c r="CL507" s="41"/>
      <c r="CM507" s="41"/>
      <c r="CN507" s="41"/>
      <c r="CO507" s="41"/>
      <c r="CP507" s="41"/>
      <c r="CQ507" s="41"/>
      <c r="CR507" s="41"/>
      <c r="CS507" s="41"/>
      <c r="CT507" s="41"/>
      <c r="CU507" s="41"/>
      <c r="CV507" s="41"/>
      <c r="CW507" s="41"/>
      <c r="CX507" s="41"/>
      <c r="CY507" s="41"/>
      <c r="CZ507" s="41"/>
      <c r="DA507" s="41"/>
      <c r="DB507" s="41"/>
      <c r="DC507" s="41"/>
      <c r="DD507" s="41"/>
      <c r="DE507" s="41"/>
      <c r="DF507" s="41"/>
      <c r="DG507" s="41"/>
      <c r="DH507" s="41"/>
      <c r="DI507" s="41"/>
      <c r="DJ507" s="41"/>
      <c r="DK507" s="41"/>
      <c r="DL507" s="41"/>
      <c r="DM507" s="41"/>
      <c r="DN507" s="41"/>
      <c r="DO507" s="41"/>
      <c r="DP507" s="41"/>
      <c r="DQ507" s="41"/>
      <c r="DR507" s="41"/>
      <c r="DS507" s="41"/>
      <c r="DT507" s="41"/>
      <c r="DU507" s="41"/>
      <c r="DV507" s="41"/>
      <c r="DW507" s="41"/>
      <c r="DX507" s="41"/>
      <c r="DY507" s="41"/>
      <c r="DZ507" s="41"/>
      <c r="EA507" s="41"/>
      <c r="EB507" s="41"/>
      <c r="EC507" s="41"/>
      <c r="ED507" s="41"/>
      <c r="EE507" s="41"/>
      <c r="EF507" s="41"/>
      <c r="EG507" s="41"/>
      <c r="EH507" s="41"/>
      <c r="EI507" s="41"/>
      <c r="EJ507" s="41"/>
      <c r="EK507" s="41"/>
      <c r="EL507" s="41"/>
      <c r="EM507" s="41"/>
      <c r="EN507" s="41"/>
      <c r="EO507" s="41"/>
      <c r="EP507" s="41"/>
      <c r="EQ507" s="41"/>
      <c r="ER507" s="41"/>
      <c r="ES507" s="41"/>
      <c r="ET507" s="41"/>
      <c r="EU507" s="41"/>
      <c r="EV507" s="41"/>
      <c r="EW507" s="41"/>
      <c r="EX507" s="41"/>
      <c r="EY507" s="41"/>
      <c r="EZ507" s="41"/>
      <c r="FA507" s="41"/>
      <c r="FB507" s="41"/>
      <c r="FC507" s="41"/>
      <c r="FD507" s="41"/>
      <c r="FE507" s="41"/>
      <c r="FF507" s="41"/>
      <c r="FG507" s="41"/>
      <c r="FH507" s="41"/>
      <c r="FI507" s="41"/>
      <c r="FJ507" s="41"/>
      <c r="FK507" s="41"/>
      <c r="FL507" s="41"/>
      <c r="FM507" s="41"/>
      <c r="FN507" s="41"/>
      <c r="FO507" s="41"/>
      <c r="FP507" s="41"/>
      <c r="FQ507" s="41"/>
      <c r="FR507" s="41"/>
      <c r="FS507" s="41"/>
      <c r="FT507" s="41"/>
      <c r="FU507" s="41"/>
      <c r="FV507" s="41"/>
      <c r="FW507" s="41"/>
      <c r="FX507" s="41"/>
      <c r="FY507" s="41"/>
      <c r="FZ507" s="41"/>
      <c r="GA507" s="41"/>
      <c r="GB507" s="41"/>
      <c r="GC507" s="41"/>
      <c r="GD507" s="41"/>
      <c r="GE507" s="41"/>
      <c r="GF507" s="41"/>
      <c r="GG507" s="41"/>
      <c r="GH507" s="41"/>
      <c r="GI507" s="41"/>
      <c r="GJ507" s="41"/>
      <c r="GK507" s="41"/>
      <c r="GL507" s="41"/>
      <c r="GM507" s="41"/>
      <c r="GN507" s="41"/>
      <c r="GO507" s="41"/>
      <c r="GP507" s="41"/>
      <c r="GQ507" s="41"/>
      <c r="GR507" s="41"/>
      <c r="GS507" s="41"/>
      <c r="GT507" s="41"/>
      <c r="GU507" s="41"/>
      <c r="GV507" s="41"/>
      <c r="GW507" s="41"/>
      <c r="GX507" s="41"/>
      <c r="GY507" s="41"/>
      <c r="GZ507" s="41"/>
      <c r="HA507" s="41"/>
      <c r="HB507" s="41"/>
      <c r="HC507" s="41"/>
      <c r="HD507" s="41"/>
      <c r="HE507" s="41"/>
      <c r="HF507" s="41"/>
      <c r="HG507" s="41"/>
      <c r="HH507" s="41"/>
      <c r="HI507" s="41"/>
      <c r="HJ507" s="41"/>
      <c r="HK507" s="41"/>
      <c r="HL507" s="41"/>
      <c r="HM507" s="41"/>
      <c r="HN507" s="41"/>
      <c r="HO507" s="41"/>
      <c r="HP507" s="41"/>
      <c r="HQ507" s="41"/>
      <c r="HR507" s="41"/>
      <c r="HS507" s="41"/>
      <c r="HT507" s="41"/>
      <c r="HU507" s="41"/>
      <c r="HV507" s="41"/>
      <c r="HW507" s="41"/>
      <c r="HX507" s="41"/>
      <c r="HY507" s="41"/>
      <c r="HZ507" s="41"/>
      <c r="IA507" s="41"/>
      <c r="IB507" s="41"/>
      <c r="IC507" s="41"/>
      <c r="ID507" s="41"/>
      <c r="IE507" s="41"/>
      <c r="IF507" s="41"/>
      <c r="IG507" s="41"/>
      <c r="IH507" s="41"/>
      <c r="II507" s="41"/>
      <c r="IJ507" s="41"/>
      <c r="IK507" s="41"/>
      <c r="IL507" s="41"/>
      <c r="IM507" s="41"/>
      <c r="IN507" s="41"/>
      <c r="IO507" s="41"/>
      <c r="IP507" s="41"/>
      <c r="IQ507" s="41"/>
      <c r="IR507" s="41"/>
      <c r="IS507" s="41"/>
      <c r="IT507" s="41"/>
      <c r="IU507" s="41"/>
      <c r="IV507" s="41"/>
      <c r="IW507" s="41"/>
      <c r="IX507" s="41"/>
      <c r="IY507" s="41"/>
      <c r="IZ507" s="41"/>
      <c r="JA507" s="41"/>
      <c r="JB507" s="41"/>
      <c r="JC507" s="41"/>
      <c r="JD507" s="41"/>
      <c r="JE507" s="41"/>
      <c r="JF507" s="41"/>
      <c r="JG507" s="41"/>
      <c r="JH507" s="41"/>
      <c r="JI507" s="41"/>
      <c r="JJ507" s="41"/>
      <c r="JK507" s="41"/>
      <c r="JL507" s="41"/>
      <c r="JM507" s="41"/>
      <c r="JN507" s="41"/>
      <c r="JO507" s="41"/>
      <c r="JP507" s="41"/>
      <c r="JQ507" s="41"/>
      <c r="JR507" s="41"/>
      <c r="JS507" s="41"/>
      <c r="JT507" s="41"/>
      <c r="JU507" s="41"/>
    </row>
    <row r="508" spans="20:281" x14ac:dyDescent="0.25">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c r="BT508" s="41"/>
      <c r="BU508" s="41"/>
      <c r="BV508" s="41"/>
      <c r="BW508" s="41"/>
      <c r="BX508" s="41"/>
      <c r="BY508" s="41"/>
      <c r="BZ508" s="41"/>
      <c r="CA508" s="41"/>
      <c r="CB508" s="41"/>
      <c r="CC508" s="41"/>
      <c r="CD508" s="41"/>
      <c r="CE508" s="41"/>
      <c r="CF508" s="41"/>
      <c r="CG508" s="41"/>
      <c r="CH508" s="41"/>
      <c r="CI508" s="41"/>
      <c r="CJ508" s="41"/>
      <c r="CK508" s="41"/>
      <c r="CL508" s="41"/>
      <c r="CM508" s="41"/>
      <c r="CN508" s="41"/>
      <c r="CO508" s="41"/>
      <c r="CP508" s="41"/>
      <c r="CQ508" s="41"/>
      <c r="CR508" s="41"/>
      <c r="CS508" s="41"/>
      <c r="CT508" s="41"/>
      <c r="CU508" s="41"/>
      <c r="CV508" s="41"/>
      <c r="CW508" s="41"/>
      <c r="CX508" s="41"/>
      <c r="CY508" s="41"/>
      <c r="CZ508" s="41"/>
      <c r="DA508" s="41"/>
      <c r="DB508" s="41"/>
      <c r="DC508" s="41"/>
      <c r="DD508" s="41"/>
      <c r="DE508" s="41"/>
      <c r="DF508" s="41"/>
      <c r="DG508" s="41"/>
      <c r="DH508" s="41"/>
      <c r="DI508" s="41"/>
      <c r="DJ508" s="41"/>
      <c r="DK508" s="41"/>
      <c r="DL508" s="41"/>
      <c r="DM508" s="41"/>
      <c r="DN508" s="41"/>
      <c r="DO508" s="41"/>
      <c r="DP508" s="41"/>
      <c r="DQ508" s="41"/>
      <c r="DR508" s="41"/>
      <c r="DS508" s="41"/>
      <c r="DT508" s="41"/>
      <c r="DU508" s="41"/>
      <c r="DV508" s="41"/>
      <c r="DW508" s="41"/>
      <c r="DX508" s="41"/>
      <c r="DY508" s="41"/>
      <c r="DZ508" s="41"/>
      <c r="EA508" s="41"/>
      <c r="EB508" s="41"/>
      <c r="EC508" s="41"/>
      <c r="ED508" s="41"/>
      <c r="EE508" s="41"/>
      <c r="EF508" s="41"/>
      <c r="EG508" s="41"/>
      <c r="EH508" s="41"/>
      <c r="EI508" s="41"/>
      <c r="EJ508" s="41"/>
      <c r="EK508" s="41"/>
      <c r="EL508" s="41"/>
      <c r="EM508" s="41"/>
      <c r="EN508" s="41"/>
      <c r="EO508" s="41"/>
      <c r="EP508" s="41"/>
      <c r="EQ508" s="41"/>
      <c r="ER508" s="41"/>
      <c r="ES508" s="41"/>
      <c r="ET508" s="41"/>
      <c r="EU508" s="41"/>
      <c r="EV508" s="41"/>
      <c r="EW508" s="41"/>
      <c r="EX508" s="41"/>
      <c r="EY508" s="41"/>
      <c r="EZ508" s="41"/>
      <c r="FA508" s="41"/>
      <c r="FB508" s="41"/>
      <c r="FC508" s="41"/>
      <c r="FD508" s="41"/>
      <c r="FE508" s="41"/>
      <c r="FF508" s="41"/>
      <c r="FG508" s="41"/>
      <c r="FH508" s="41"/>
      <c r="FI508" s="41"/>
      <c r="FJ508" s="41"/>
      <c r="FK508" s="41"/>
      <c r="FL508" s="41"/>
      <c r="FM508" s="41"/>
      <c r="FN508" s="41"/>
      <c r="FO508" s="41"/>
      <c r="FP508" s="41"/>
      <c r="FQ508" s="41"/>
      <c r="FR508" s="41"/>
      <c r="FS508" s="41"/>
      <c r="FT508" s="41"/>
      <c r="FU508" s="41"/>
      <c r="FV508" s="41"/>
      <c r="FW508" s="41"/>
      <c r="FX508" s="41"/>
      <c r="FY508" s="41"/>
      <c r="FZ508" s="41"/>
      <c r="GA508" s="41"/>
      <c r="GB508" s="41"/>
      <c r="GC508" s="41"/>
      <c r="GD508" s="41"/>
      <c r="GE508" s="41"/>
      <c r="GF508" s="41"/>
      <c r="GG508" s="41"/>
      <c r="GH508" s="41"/>
      <c r="GI508" s="41"/>
      <c r="GJ508" s="41"/>
      <c r="GK508" s="41"/>
      <c r="GL508" s="41"/>
      <c r="GM508" s="41"/>
      <c r="GN508" s="41"/>
      <c r="GO508" s="41"/>
      <c r="GP508" s="41"/>
      <c r="GQ508" s="41"/>
      <c r="GR508" s="41"/>
      <c r="GS508" s="41"/>
      <c r="GT508" s="41"/>
      <c r="GU508" s="41"/>
      <c r="GV508" s="41"/>
      <c r="GW508" s="41"/>
      <c r="GX508" s="41"/>
      <c r="GY508" s="41"/>
      <c r="GZ508" s="41"/>
      <c r="HA508" s="41"/>
      <c r="HB508" s="41"/>
      <c r="HC508" s="41"/>
      <c r="HD508" s="41"/>
      <c r="HE508" s="41"/>
      <c r="HF508" s="41"/>
      <c r="HG508" s="41"/>
      <c r="HH508" s="41"/>
      <c r="HI508" s="41"/>
      <c r="HJ508" s="41"/>
      <c r="HK508" s="41"/>
      <c r="HL508" s="41"/>
      <c r="HM508" s="41"/>
      <c r="HN508" s="41"/>
      <c r="HO508" s="41"/>
      <c r="HP508" s="41"/>
      <c r="HQ508" s="41"/>
      <c r="HR508" s="41"/>
      <c r="HS508" s="41"/>
      <c r="HT508" s="41"/>
      <c r="HU508" s="41"/>
      <c r="HV508" s="41"/>
      <c r="HW508" s="41"/>
      <c r="HX508" s="41"/>
      <c r="HY508" s="41"/>
      <c r="HZ508" s="41"/>
      <c r="IA508" s="41"/>
      <c r="IB508" s="41"/>
      <c r="IC508" s="41"/>
      <c r="ID508" s="41"/>
      <c r="IE508" s="41"/>
      <c r="IF508" s="41"/>
      <c r="IG508" s="41"/>
      <c r="IH508" s="41"/>
      <c r="II508" s="41"/>
      <c r="IJ508" s="41"/>
      <c r="IK508" s="41"/>
      <c r="IL508" s="41"/>
      <c r="IM508" s="41"/>
      <c r="IN508" s="41"/>
      <c r="IO508" s="41"/>
      <c r="IP508" s="41"/>
      <c r="IQ508" s="41"/>
      <c r="IR508" s="41"/>
      <c r="IS508" s="41"/>
      <c r="IT508" s="41"/>
      <c r="IU508" s="41"/>
      <c r="IV508" s="41"/>
      <c r="IW508" s="41"/>
      <c r="IX508" s="41"/>
      <c r="IY508" s="41"/>
      <c r="IZ508" s="41"/>
      <c r="JA508" s="41"/>
      <c r="JB508" s="41"/>
      <c r="JC508" s="41"/>
      <c r="JD508" s="41"/>
      <c r="JE508" s="41"/>
      <c r="JF508" s="41"/>
      <c r="JG508" s="41"/>
      <c r="JH508" s="41"/>
      <c r="JI508" s="41"/>
      <c r="JJ508" s="41"/>
      <c r="JK508" s="41"/>
      <c r="JL508" s="41"/>
      <c r="JM508" s="41"/>
      <c r="JN508" s="41"/>
      <c r="JO508" s="41"/>
      <c r="JP508" s="41"/>
      <c r="JQ508" s="41"/>
      <c r="JR508" s="41"/>
      <c r="JS508" s="41"/>
      <c r="JT508" s="41"/>
      <c r="JU508" s="41"/>
    </row>
    <row r="509" spans="20:281" x14ac:dyDescent="0.25">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I509" s="41"/>
      <c r="BJ509" s="41"/>
      <c r="BK509" s="41"/>
      <c r="BL509" s="41"/>
      <c r="BM509" s="41"/>
      <c r="BN509" s="41"/>
      <c r="BO509" s="41"/>
      <c r="BP509" s="41"/>
      <c r="BQ509" s="41"/>
      <c r="BR509" s="41"/>
      <c r="BS509" s="41"/>
      <c r="BT509" s="41"/>
      <c r="BU509" s="41"/>
      <c r="BV509" s="41"/>
      <c r="BW509" s="41"/>
      <c r="BX509" s="41"/>
      <c r="BY509" s="41"/>
      <c r="BZ509" s="41"/>
      <c r="CA509" s="41"/>
      <c r="CB509" s="41"/>
      <c r="CC509" s="41"/>
      <c r="CD509" s="41"/>
      <c r="CE509" s="41"/>
      <c r="CF509" s="41"/>
      <c r="CG509" s="41"/>
      <c r="CH509" s="41"/>
      <c r="CI509" s="41"/>
      <c r="CJ509" s="41"/>
      <c r="CK509" s="41"/>
      <c r="CL509" s="41"/>
      <c r="CM509" s="41"/>
      <c r="CN509" s="41"/>
      <c r="CO509" s="41"/>
      <c r="CP509" s="41"/>
      <c r="CQ509" s="41"/>
      <c r="CR509" s="41"/>
      <c r="CS509" s="41"/>
      <c r="CT509" s="41"/>
      <c r="CU509" s="41"/>
      <c r="CV509" s="41"/>
      <c r="CW509" s="41"/>
      <c r="CX509" s="41"/>
      <c r="CY509" s="41"/>
      <c r="CZ509" s="41"/>
      <c r="DA509" s="41"/>
      <c r="DB509" s="41"/>
      <c r="DC509" s="41"/>
      <c r="DD509" s="41"/>
      <c r="DE509" s="41"/>
      <c r="DF509" s="41"/>
      <c r="DG509" s="41"/>
      <c r="DH509" s="41"/>
      <c r="DI509" s="41"/>
      <c r="DJ509" s="41"/>
      <c r="DK509" s="41"/>
      <c r="DL509" s="41"/>
      <c r="DM509" s="41"/>
      <c r="DN509" s="41"/>
      <c r="DO509" s="41"/>
      <c r="DP509" s="41"/>
      <c r="DQ509" s="41"/>
      <c r="DR509" s="41"/>
      <c r="DS509" s="41"/>
      <c r="DT509" s="41"/>
      <c r="DU509" s="41"/>
      <c r="DV509" s="41"/>
      <c r="DW509" s="41"/>
      <c r="DX509" s="41"/>
      <c r="DY509" s="41"/>
      <c r="DZ509" s="41"/>
      <c r="EA509" s="41"/>
      <c r="EB509" s="41"/>
      <c r="EC509" s="41"/>
      <c r="ED509" s="41"/>
      <c r="EE509" s="41"/>
      <c r="EF509" s="41"/>
      <c r="EG509" s="41"/>
      <c r="EH509" s="41"/>
      <c r="EI509" s="41"/>
      <c r="EJ509" s="41"/>
      <c r="EK509" s="41"/>
      <c r="EL509" s="41"/>
      <c r="EM509" s="41"/>
      <c r="EN509" s="41"/>
      <c r="EO509" s="41"/>
      <c r="EP509" s="41"/>
      <c r="EQ509" s="41"/>
      <c r="ER509" s="41"/>
      <c r="ES509" s="41"/>
      <c r="ET509" s="41"/>
      <c r="EU509" s="41"/>
      <c r="EV509" s="41"/>
      <c r="EW509" s="41"/>
      <c r="EX509" s="41"/>
      <c r="EY509" s="41"/>
      <c r="EZ509" s="41"/>
      <c r="FA509" s="41"/>
      <c r="FB509" s="41"/>
      <c r="FC509" s="41"/>
      <c r="FD509" s="41"/>
      <c r="FE509" s="41"/>
      <c r="FF509" s="41"/>
      <c r="FG509" s="41"/>
      <c r="FH509" s="41"/>
      <c r="FI509" s="41"/>
      <c r="FJ509" s="41"/>
      <c r="FK509" s="41"/>
      <c r="FL509" s="41"/>
      <c r="FM509" s="41"/>
      <c r="FN509" s="41"/>
      <c r="FO509" s="41"/>
      <c r="FP509" s="41"/>
      <c r="FQ509" s="41"/>
      <c r="FR509" s="41"/>
      <c r="FS509" s="41"/>
      <c r="FT509" s="41"/>
      <c r="FU509" s="41"/>
      <c r="FV509" s="41"/>
      <c r="FW509" s="41"/>
      <c r="FX509" s="41"/>
      <c r="FY509" s="41"/>
      <c r="FZ509" s="41"/>
      <c r="GA509" s="41"/>
      <c r="GB509" s="41"/>
      <c r="GC509" s="41"/>
      <c r="GD509" s="41"/>
      <c r="GE509" s="41"/>
      <c r="GF509" s="41"/>
      <c r="GG509" s="41"/>
      <c r="GH509" s="41"/>
      <c r="GI509" s="41"/>
      <c r="GJ509" s="41"/>
      <c r="GK509" s="41"/>
      <c r="GL509" s="41"/>
      <c r="GM509" s="41"/>
      <c r="GN509" s="41"/>
      <c r="GO509" s="41"/>
      <c r="GP509" s="41"/>
      <c r="GQ509" s="41"/>
      <c r="GR509" s="41"/>
      <c r="GS509" s="41"/>
      <c r="GT509" s="41"/>
      <c r="GU509" s="41"/>
      <c r="GV509" s="41"/>
      <c r="GW509" s="41"/>
      <c r="GX509" s="41"/>
      <c r="GY509" s="41"/>
      <c r="GZ509" s="41"/>
      <c r="HA509" s="41"/>
      <c r="HB509" s="41"/>
      <c r="HC509" s="41"/>
      <c r="HD509" s="41"/>
      <c r="HE509" s="41"/>
      <c r="HF509" s="41"/>
      <c r="HG509" s="41"/>
      <c r="HH509" s="41"/>
      <c r="HI509" s="41"/>
      <c r="HJ509" s="41"/>
      <c r="HK509" s="41"/>
      <c r="HL509" s="41"/>
      <c r="HM509" s="41"/>
      <c r="HN509" s="41"/>
      <c r="HO509" s="41"/>
      <c r="HP509" s="41"/>
      <c r="HQ509" s="41"/>
      <c r="HR509" s="41"/>
      <c r="HS509" s="41"/>
      <c r="HT509" s="41"/>
      <c r="HU509" s="41"/>
      <c r="HV509" s="41"/>
      <c r="HW509" s="41"/>
      <c r="HX509" s="41"/>
      <c r="HY509" s="41"/>
      <c r="HZ509" s="41"/>
      <c r="IA509" s="41"/>
      <c r="IB509" s="41"/>
      <c r="IC509" s="41"/>
      <c r="ID509" s="41"/>
      <c r="IE509" s="41"/>
      <c r="IF509" s="41"/>
      <c r="IG509" s="41"/>
      <c r="IH509" s="41"/>
      <c r="II509" s="41"/>
      <c r="IJ509" s="41"/>
      <c r="IK509" s="41"/>
      <c r="IL509" s="41"/>
      <c r="IM509" s="41"/>
      <c r="IN509" s="41"/>
      <c r="IO509" s="41"/>
      <c r="IP509" s="41"/>
      <c r="IQ509" s="41"/>
      <c r="IR509" s="41"/>
      <c r="IS509" s="41"/>
      <c r="IT509" s="41"/>
      <c r="IU509" s="41"/>
      <c r="IV509" s="41"/>
      <c r="IW509" s="41"/>
      <c r="IX509" s="41"/>
      <c r="IY509" s="41"/>
      <c r="IZ509" s="41"/>
      <c r="JA509" s="41"/>
      <c r="JB509" s="41"/>
      <c r="JC509" s="41"/>
      <c r="JD509" s="41"/>
      <c r="JE509" s="41"/>
      <c r="JF509" s="41"/>
      <c r="JG509" s="41"/>
      <c r="JH509" s="41"/>
      <c r="JI509" s="41"/>
      <c r="JJ509" s="41"/>
      <c r="JK509" s="41"/>
      <c r="JL509" s="41"/>
      <c r="JM509" s="41"/>
      <c r="JN509" s="41"/>
      <c r="JO509" s="41"/>
      <c r="JP509" s="41"/>
      <c r="JQ509" s="41"/>
      <c r="JR509" s="41"/>
      <c r="JS509" s="41"/>
      <c r="JT509" s="41"/>
      <c r="JU509" s="41"/>
    </row>
    <row r="510" spans="20:281" x14ac:dyDescent="0.25">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c r="BT510" s="41"/>
      <c r="BU510" s="41"/>
      <c r="BV510" s="41"/>
      <c r="BW510" s="41"/>
      <c r="BX510" s="41"/>
      <c r="BY510" s="41"/>
      <c r="BZ510" s="41"/>
      <c r="CA510" s="41"/>
      <c r="CB510" s="41"/>
      <c r="CC510" s="41"/>
      <c r="CD510" s="41"/>
      <c r="CE510" s="41"/>
      <c r="CF510" s="41"/>
      <c r="CG510" s="41"/>
      <c r="CH510" s="41"/>
      <c r="CI510" s="41"/>
      <c r="CJ510" s="41"/>
      <c r="CK510" s="41"/>
      <c r="CL510" s="41"/>
      <c r="CM510" s="41"/>
      <c r="CN510" s="41"/>
      <c r="CO510" s="41"/>
      <c r="CP510" s="41"/>
      <c r="CQ510" s="41"/>
      <c r="CR510" s="41"/>
      <c r="CS510" s="41"/>
      <c r="CT510" s="41"/>
      <c r="CU510" s="41"/>
      <c r="CV510" s="41"/>
      <c r="CW510" s="41"/>
      <c r="CX510" s="41"/>
      <c r="CY510" s="41"/>
      <c r="CZ510" s="41"/>
      <c r="DA510" s="41"/>
      <c r="DB510" s="41"/>
      <c r="DC510" s="41"/>
      <c r="DD510" s="41"/>
      <c r="DE510" s="41"/>
      <c r="DF510" s="41"/>
      <c r="DG510" s="41"/>
      <c r="DH510" s="41"/>
      <c r="DI510" s="41"/>
      <c r="DJ510" s="41"/>
      <c r="DK510" s="41"/>
      <c r="DL510" s="41"/>
      <c r="DM510" s="41"/>
      <c r="DN510" s="41"/>
      <c r="DO510" s="41"/>
      <c r="DP510" s="41"/>
      <c r="DQ510" s="41"/>
      <c r="DR510" s="41"/>
      <c r="DS510" s="41"/>
      <c r="DT510" s="41"/>
      <c r="DU510" s="41"/>
      <c r="DV510" s="41"/>
      <c r="DW510" s="41"/>
      <c r="DX510" s="41"/>
      <c r="DY510" s="41"/>
      <c r="DZ510" s="41"/>
      <c r="EA510" s="41"/>
      <c r="EB510" s="41"/>
      <c r="EC510" s="41"/>
      <c r="ED510" s="41"/>
      <c r="EE510" s="41"/>
      <c r="EF510" s="41"/>
      <c r="EG510" s="41"/>
      <c r="EH510" s="41"/>
      <c r="EI510" s="41"/>
      <c r="EJ510" s="41"/>
      <c r="EK510" s="41"/>
      <c r="EL510" s="41"/>
      <c r="EM510" s="41"/>
      <c r="EN510" s="41"/>
      <c r="EO510" s="41"/>
      <c r="EP510" s="41"/>
      <c r="EQ510" s="41"/>
      <c r="ER510" s="41"/>
      <c r="ES510" s="41"/>
      <c r="ET510" s="41"/>
      <c r="EU510" s="41"/>
      <c r="EV510" s="41"/>
      <c r="EW510" s="41"/>
      <c r="EX510" s="41"/>
      <c r="EY510" s="41"/>
      <c r="EZ510" s="41"/>
      <c r="FA510" s="41"/>
      <c r="FB510" s="41"/>
      <c r="FC510" s="41"/>
      <c r="FD510" s="41"/>
      <c r="FE510" s="41"/>
      <c r="FF510" s="41"/>
      <c r="FG510" s="41"/>
      <c r="FH510" s="41"/>
      <c r="FI510" s="41"/>
      <c r="FJ510" s="41"/>
      <c r="FK510" s="41"/>
      <c r="FL510" s="41"/>
      <c r="FM510" s="41"/>
      <c r="FN510" s="41"/>
      <c r="FO510" s="41"/>
      <c r="FP510" s="41"/>
      <c r="FQ510" s="41"/>
      <c r="FR510" s="41"/>
      <c r="FS510" s="41"/>
      <c r="FT510" s="41"/>
      <c r="FU510" s="41"/>
      <c r="FV510" s="41"/>
      <c r="FW510" s="41"/>
      <c r="FX510" s="41"/>
      <c r="FY510" s="41"/>
      <c r="FZ510" s="41"/>
      <c r="GA510" s="41"/>
      <c r="GB510" s="41"/>
      <c r="GC510" s="41"/>
      <c r="GD510" s="41"/>
      <c r="GE510" s="41"/>
      <c r="GF510" s="41"/>
      <c r="GG510" s="41"/>
      <c r="GH510" s="41"/>
      <c r="GI510" s="41"/>
      <c r="GJ510" s="41"/>
      <c r="GK510" s="41"/>
      <c r="GL510" s="41"/>
      <c r="GM510" s="41"/>
      <c r="GN510" s="41"/>
      <c r="GO510" s="41"/>
      <c r="GP510" s="41"/>
      <c r="GQ510" s="41"/>
      <c r="GR510" s="41"/>
      <c r="GS510" s="41"/>
      <c r="GT510" s="41"/>
      <c r="GU510" s="41"/>
      <c r="GV510" s="41"/>
      <c r="GW510" s="41"/>
      <c r="GX510" s="41"/>
      <c r="GY510" s="41"/>
      <c r="GZ510" s="41"/>
      <c r="HA510" s="41"/>
      <c r="HB510" s="41"/>
      <c r="HC510" s="41"/>
      <c r="HD510" s="41"/>
      <c r="HE510" s="41"/>
      <c r="HF510" s="41"/>
      <c r="HG510" s="41"/>
      <c r="HH510" s="41"/>
      <c r="HI510" s="41"/>
      <c r="HJ510" s="41"/>
      <c r="HK510" s="41"/>
      <c r="HL510" s="41"/>
      <c r="HM510" s="41"/>
      <c r="HN510" s="41"/>
      <c r="HO510" s="41"/>
      <c r="HP510" s="41"/>
      <c r="HQ510" s="41"/>
      <c r="HR510" s="41"/>
      <c r="HS510" s="41"/>
      <c r="HT510" s="41"/>
      <c r="HU510" s="41"/>
      <c r="HV510" s="41"/>
      <c r="HW510" s="41"/>
      <c r="HX510" s="41"/>
      <c r="HY510" s="41"/>
      <c r="HZ510" s="41"/>
      <c r="IA510" s="41"/>
      <c r="IB510" s="41"/>
      <c r="IC510" s="41"/>
      <c r="ID510" s="41"/>
      <c r="IE510" s="41"/>
      <c r="IF510" s="41"/>
      <c r="IG510" s="41"/>
      <c r="IH510" s="41"/>
      <c r="II510" s="41"/>
      <c r="IJ510" s="41"/>
      <c r="IK510" s="41"/>
      <c r="IL510" s="41"/>
      <c r="IM510" s="41"/>
      <c r="IN510" s="41"/>
      <c r="IO510" s="41"/>
      <c r="IP510" s="41"/>
      <c r="IQ510" s="41"/>
      <c r="IR510" s="41"/>
      <c r="IS510" s="41"/>
      <c r="IT510" s="41"/>
      <c r="IU510" s="41"/>
      <c r="IV510" s="41"/>
      <c r="IW510" s="41"/>
      <c r="IX510" s="41"/>
      <c r="IY510" s="41"/>
      <c r="IZ510" s="41"/>
      <c r="JA510" s="41"/>
      <c r="JB510" s="41"/>
      <c r="JC510" s="41"/>
      <c r="JD510" s="41"/>
      <c r="JE510" s="41"/>
      <c r="JF510" s="41"/>
      <c r="JG510" s="41"/>
      <c r="JH510" s="41"/>
      <c r="JI510" s="41"/>
      <c r="JJ510" s="41"/>
      <c r="JK510" s="41"/>
      <c r="JL510" s="41"/>
      <c r="JM510" s="41"/>
      <c r="JN510" s="41"/>
      <c r="JO510" s="41"/>
      <c r="JP510" s="41"/>
      <c r="JQ510" s="41"/>
      <c r="JR510" s="41"/>
      <c r="JS510" s="41"/>
      <c r="JT510" s="41"/>
      <c r="JU510" s="41"/>
    </row>
    <row r="511" spans="20:281" x14ac:dyDescent="0.25">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I511" s="41"/>
      <c r="BJ511" s="41"/>
      <c r="BK511" s="41"/>
      <c r="BL511" s="41"/>
      <c r="BM511" s="41"/>
      <c r="BN511" s="41"/>
      <c r="BO511" s="41"/>
      <c r="BP511" s="41"/>
      <c r="BQ511" s="41"/>
      <c r="BR511" s="41"/>
      <c r="BS511" s="41"/>
      <c r="BT511" s="41"/>
      <c r="BU511" s="41"/>
      <c r="BV511" s="41"/>
      <c r="BW511" s="41"/>
      <c r="BX511" s="41"/>
      <c r="BY511" s="41"/>
      <c r="BZ511" s="41"/>
      <c r="CA511" s="41"/>
      <c r="CB511" s="41"/>
      <c r="CC511" s="41"/>
      <c r="CD511" s="41"/>
      <c r="CE511" s="41"/>
      <c r="CF511" s="41"/>
      <c r="CG511" s="41"/>
      <c r="CH511" s="41"/>
      <c r="CI511" s="41"/>
      <c r="CJ511" s="41"/>
      <c r="CK511" s="41"/>
      <c r="CL511" s="41"/>
      <c r="CM511" s="41"/>
      <c r="CN511" s="41"/>
      <c r="CO511" s="41"/>
      <c r="CP511" s="41"/>
      <c r="CQ511" s="41"/>
      <c r="CR511" s="41"/>
      <c r="CS511" s="41"/>
      <c r="CT511" s="41"/>
      <c r="CU511" s="41"/>
      <c r="CV511" s="41"/>
      <c r="CW511" s="41"/>
      <c r="CX511" s="41"/>
      <c r="CY511" s="41"/>
      <c r="CZ511" s="41"/>
      <c r="DA511" s="41"/>
      <c r="DB511" s="41"/>
      <c r="DC511" s="41"/>
      <c r="DD511" s="41"/>
      <c r="DE511" s="41"/>
      <c r="DF511" s="41"/>
      <c r="DG511" s="41"/>
      <c r="DH511" s="41"/>
      <c r="DI511" s="41"/>
      <c r="DJ511" s="41"/>
      <c r="DK511" s="41"/>
      <c r="DL511" s="41"/>
      <c r="DM511" s="41"/>
      <c r="DN511" s="41"/>
      <c r="DO511" s="41"/>
      <c r="DP511" s="41"/>
      <c r="DQ511" s="41"/>
      <c r="DR511" s="41"/>
      <c r="DS511" s="41"/>
      <c r="DT511" s="41"/>
      <c r="DU511" s="41"/>
      <c r="DV511" s="41"/>
      <c r="DW511" s="41"/>
      <c r="DX511" s="41"/>
      <c r="DY511" s="41"/>
      <c r="DZ511" s="41"/>
      <c r="EA511" s="41"/>
      <c r="EB511" s="41"/>
      <c r="EC511" s="41"/>
      <c r="ED511" s="41"/>
      <c r="EE511" s="41"/>
      <c r="EF511" s="41"/>
      <c r="EG511" s="41"/>
      <c r="EH511" s="41"/>
      <c r="EI511" s="41"/>
      <c r="EJ511" s="41"/>
      <c r="EK511" s="41"/>
      <c r="EL511" s="41"/>
      <c r="EM511" s="41"/>
      <c r="EN511" s="41"/>
      <c r="EO511" s="41"/>
      <c r="EP511" s="41"/>
      <c r="EQ511" s="41"/>
      <c r="ER511" s="41"/>
      <c r="ES511" s="41"/>
      <c r="ET511" s="41"/>
      <c r="EU511" s="41"/>
      <c r="EV511" s="41"/>
      <c r="EW511" s="41"/>
      <c r="EX511" s="41"/>
      <c r="EY511" s="41"/>
      <c r="EZ511" s="41"/>
      <c r="FA511" s="41"/>
      <c r="FB511" s="41"/>
      <c r="FC511" s="41"/>
      <c r="FD511" s="41"/>
      <c r="FE511" s="41"/>
      <c r="FF511" s="41"/>
      <c r="FG511" s="41"/>
      <c r="FH511" s="41"/>
      <c r="FI511" s="41"/>
      <c r="FJ511" s="41"/>
      <c r="FK511" s="41"/>
      <c r="FL511" s="41"/>
      <c r="FM511" s="41"/>
      <c r="FN511" s="41"/>
      <c r="FO511" s="41"/>
      <c r="FP511" s="41"/>
      <c r="FQ511" s="41"/>
      <c r="FR511" s="41"/>
      <c r="FS511" s="41"/>
      <c r="FT511" s="41"/>
      <c r="FU511" s="41"/>
      <c r="FV511" s="41"/>
      <c r="FW511" s="41"/>
      <c r="FX511" s="41"/>
      <c r="FY511" s="41"/>
      <c r="FZ511" s="41"/>
      <c r="GA511" s="41"/>
      <c r="GB511" s="41"/>
      <c r="GC511" s="41"/>
      <c r="GD511" s="41"/>
      <c r="GE511" s="41"/>
      <c r="GF511" s="41"/>
      <c r="GG511" s="41"/>
      <c r="GH511" s="41"/>
      <c r="GI511" s="41"/>
      <c r="GJ511" s="41"/>
      <c r="GK511" s="41"/>
      <c r="GL511" s="41"/>
      <c r="GM511" s="41"/>
      <c r="GN511" s="41"/>
      <c r="GO511" s="41"/>
      <c r="GP511" s="41"/>
      <c r="GQ511" s="41"/>
      <c r="GR511" s="41"/>
      <c r="GS511" s="41"/>
      <c r="GT511" s="41"/>
      <c r="GU511" s="41"/>
      <c r="GV511" s="41"/>
      <c r="GW511" s="41"/>
      <c r="GX511" s="41"/>
      <c r="GY511" s="41"/>
      <c r="GZ511" s="41"/>
      <c r="HA511" s="41"/>
      <c r="HB511" s="41"/>
      <c r="HC511" s="41"/>
      <c r="HD511" s="41"/>
      <c r="HE511" s="41"/>
      <c r="HF511" s="41"/>
      <c r="HG511" s="41"/>
      <c r="HH511" s="41"/>
      <c r="HI511" s="41"/>
      <c r="HJ511" s="41"/>
      <c r="HK511" s="41"/>
      <c r="HL511" s="41"/>
      <c r="HM511" s="41"/>
      <c r="HN511" s="41"/>
      <c r="HO511" s="41"/>
      <c r="HP511" s="41"/>
      <c r="HQ511" s="41"/>
      <c r="HR511" s="41"/>
      <c r="HS511" s="41"/>
      <c r="HT511" s="41"/>
      <c r="HU511" s="41"/>
      <c r="HV511" s="41"/>
      <c r="HW511" s="41"/>
      <c r="HX511" s="41"/>
      <c r="HY511" s="41"/>
      <c r="HZ511" s="41"/>
      <c r="IA511" s="41"/>
      <c r="IB511" s="41"/>
      <c r="IC511" s="41"/>
      <c r="ID511" s="41"/>
      <c r="IE511" s="41"/>
      <c r="IF511" s="41"/>
      <c r="IG511" s="41"/>
      <c r="IH511" s="41"/>
      <c r="II511" s="41"/>
      <c r="IJ511" s="41"/>
      <c r="IK511" s="41"/>
      <c r="IL511" s="41"/>
      <c r="IM511" s="41"/>
      <c r="IN511" s="41"/>
      <c r="IO511" s="41"/>
      <c r="IP511" s="41"/>
      <c r="IQ511" s="41"/>
      <c r="IR511" s="41"/>
      <c r="IS511" s="41"/>
      <c r="IT511" s="41"/>
      <c r="IU511" s="41"/>
      <c r="IV511" s="41"/>
      <c r="IW511" s="41"/>
      <c r="IX511" s="41"/>
      <c r="IY511" s="41"/>
      <c r="IZ511" s="41"/>
      <c r="JA511" s="41"/>
      <c r="JB511" s="41"/>
      <c r="JC511" s="41"/>
      <c r="JD511" s="41"/>
      <c r="JE511" s="41"/>
      <c r="JF511" s="41"/>
      <c r="JG511" s="41"/>
      <c r="JH511" s="41"/>
      <c r="JI511" s="41"/>
      <c r="JJ511" s="41"/>
      <c r="JK511" s="41"/>
      <c r="JL511" s="41"/>
      <c r="JM511" s="41"/>
      <c r="JN511" s="41"/>
      <c r="JO511" s="41"/>
      <c r="JP511" s="41"/>
      <c r="JQ511" s="41"/>
      <c r="JR511" s="41"/>
      <c r="JS511" s="41"/>
      <c r="JT511" s="41"/>
      <c r="JU511" s="41"/>
    </row>
    <row r="512" spans="20:281" x14ac:dyDescent="0.25">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c r="BI512" s="41"/>
      <c r="BJ512" s="41"/>
      <c r="BK512" s="41"/>
      <c r="BL512" s="41"/>
      <c r="BM512" s="41"/>
      <c r="BN512" s="41"/>
      <c r="BO512" s="41"/>
      <c r="BP512" s="41"/>
      <c r="BQ512" s="41"/>
      <c r="BR512" s="41"/>
      <c r="BS512" s="41"/>
      <c r="BT512" s="41"/>
      <c r="BU512" s="41"/>
      <c r="BV512" s="41"/>
      <c r="BW512" s="41"/>
      <c r="BX512" s="41"/>
      <c r="BY512" s="41"/>
      <c r="BZ512" s="41"/>
      <c r="CA512" s="41"/>
      <c r="CB512" s="41"/>
      <c r="CC512" s="41"/>
      <c r="CD512" s="41"/>
      <c r="CE512" s="41"/>
      <c r="CF512" s="41"/>
      <c r="CG512" s="41"/>
      <c r="CH512" s="41"/>
      <c r="CI512" s="41"/>
      <c r="CJ512" s="41"/>
      <c r="CK512" s="41"/>
      <c r="CL512" s="41"/>
      <c r="CM512" s="41"/>
      <c r="CN512" s="41"/>
      <c r="CO512" s="41"/>
      <c r="CP512" s="41"/>
      <c r="CQ512" s="41"/>
      <c r="CR512" s="41"/>
      <c r="CS512" s="41"/>
      <c r="CT512" s="41"/>
      <c r="CU512" s="41"/>
      <c r="CV512" s="41"/>
      <c r="CW512" s="41"/>
      <c r="CX512" s="41"/>
      <c r="CY512" s="41"/>
      <c r="CZ512" s="41"/>
      <c r="DA512" s="41"/>
      <c r="DB512" s="41"/>
      <c r="DC512" s="41"/>
      <c r="DD512" s="41"/>
      <c r="DE512" s="41"/>
      <c r="DF512" s="41"/>
      <c r="DG512" s="41"/>
      <c r="DH512" s="41"/>
      <c r="DI512" s="41"/>
      <c r="DJ512" s="41"/>
      <c r="DK512" s="41"/>
      <c r="DL512" s="41"/>
      <c r="DM512" s="41"/>
      <c r="DN512" s="41"/>
      <c r="DO512" s="41"/>
      <c r="DP512" s="41"/>
      <c r="DQ512" s="41"/>
      <c r="DR512" s="41"/>
      <c r="DS512" s="41"/>
      <c r="DT512" s="41"/>
      <c r="DU512" s="41"/>
      <c r="DV512" s="41"/>
      <c r="DW512" s="41"/>
      <c r="DX512" s="41"/>
      <c r="DY512" s="41"/>
      <c r="DZ512" s="41"/>
      <c r="EA512" s="41"/>
      <c r="EB512" s="41"/>
      <c r="EC512" s="41"/>
      <c r="ED512" s="41"/>
      <c r="EE512" s="41"/>
      <c r="EF512" s="41"/>
      <c r="EG512" s="41"/>
      <c r="EH512" s="41"/>
      <c r="EI512" s="41"/>
      <c r="EJ512" s="41"/>
      <c r="EK512" s="41"/>
      <c r="EL512" s="41"/>
      <c r="EM512" s="41"/>
      <c r="EN512" s="41"/>
      <c r="EO512" s="41"/>
      <c r="EP512" s="41"/>
      <c r="EQ512" s="41"/>
      <c r="ER512" s="41"/>
      <c r="ES512" s="41"/>
      <c r="ET512" s="41"/>
      <c r="EU512" s="41"/>
      <c r="EV512" s="41"/>
      <c r="EW512" s="41"/>
      <c r="EX512" s="41"/>
      <c r="EY512" s="41"/>
      <c r="EZ512" s="41"/>
      <c r="FA512" s="41"/>
      <c r="FB512" s="41"/>
      <c r="FC512" s="41"/>
      <c r="FD512" s="41"/>
      <c r="FE512" s="41"/>
      <c r="FF512" s="41"/>
      <c r="FG512" s="41"/>
      <c r="FH512" s="41"/>
      <c r="FI512" s="41"/>
      <c r="FJ512" s="41"/>
      <c r="FK512" s="41"/>
      <c r="FL512" s="41"/>
      <c r="FM512" s="41"/>
      <c r="FN512" s="41"/>
      <c r="FO512" s="41"/>
      <c r="FP512" s="41"/>
      <c r="FQ512" s="41"/>
      <c r="FR512" s="41"/>
      <c r="FS512" s="41"/>
      <c r="FT512" s="41"/>
      <c r="FU512" s="41"/>
      <c r="FV512" s="41"/>
      <c r="FW512" s="41"/>
      <c r="FX512" s="41"/>
      <c r="FY512" s="41"/>
      <c r="FZ512" s="41"/>
      <c r="GA512" s="41"/>
      <c r="GB512" s="41"/>
      <c r="GC512" s="41"/>
      <c r="GD512" s="41"/>
      <c r="GE512" s="41"/>
      <c r="GF512" s="41"/>
      <c r="GG512" s="41"/>
      <c r="GH512" s="41"/>
      <c r="GI512" s="41"/>
      <c r="GJ512" s="41"/>
      <c r="GK512" s="41"/>
      <c r="GL512" s="41"/>
      <c r="GM512" s="41"/>
      <c r="GN512" s="41"/>
      <c r="GO512" s="41"/>
      <c r="GP512" s="41"/>
      <c r="GQ512" s="41"/>
      <c r="GR512" s="41"/>
      <c r="GS512" s="41"/>
      <c r="GT512" s="41"/>
      <c r="GU512" s="41"/>
      <c r="GV512" s="41"/>
      <c r="GW512" s="41"/>
      <c r="GX512" s="41"/>
      <c r="GY512" s="41"/>
      <c r="GZ512" s="41"/>
      <c r="HA512" s="41"/>
      <c r="HB512" s="41"/>
      <c r="HC512" s="41"/>
      <c r="HD512" s="41"/>
      <c r="HE512" s="41"/>
      <c r="HF512" s="41"/>
      <c r="HG512" s="41"/>
      <c r="HH512" s="41"/>
      <c r="HI512" s="41"/>
      <c r="HJ512" s="41"/>
      <c r="HK512" s="41"/>
      <c r="HL512" s="41"/>
      <c r="HM512" s="41"/>
      <c r="HN512" s="41"/>
      <c r="HO512" s="41"/>
      <c r="HP512" s="41"/>
      <c r="HQ512" s="41"/>
      <c r="HR512" s="41"/>
      <c r="HS512" s="41"/>
      <c r="HT512" s="41"/>
      <c r="HU512" s="41"/>
      <c r="HV512" s="41"/>
      <c r="HW512" s="41"/>
      <c r="HX512" s="41"/>
      <c r="HY512" s="41"/>
      <c r="HZ512" s="41"/>
      <c r="IA512" s="41"/>
      <c r="IB512" s="41"/>
      <c r="IC512" s="41"/>
      <c r="ID512" s="41"/>
      <c r="IE512" s="41"/>
      <c r="IF512" s="41"/>
      <c r="IG512" s="41"/>
      <c r="IH512" s="41"/>
      <c r="II512" s="41"/>
      <c r="IJ512" s="41"/>
      <c r="IK512" s="41"/>
      <c r="IL512" s="41"/>
      <c r="IM512" s="41"/>
      <c r="IN512" s="41"/>
      <c r="IO512" s="41"/>
      <c r="IP512" s="41"/>
      <c r="IQ512" s="41"/>
      <c r="IR512" s="41"/>
      <c r="IS512" s="41"/>
      <c r="IT512" s="41"/>
      <c r="IU512" s="41"/>
      <c r="IV512" s="41"/>
      <c r="IW512" s="41"/>
      <c r="IX512" s="41"/>
      <c r="IY512" s="41"/>
      <c r="IZ512" s="41"/>
      <c r="JA512" s="41"/>
      <c r="JB512" s="41"/>
      <c r="JC512" s="41"/>
      <c r="JD512" s="41"/>
      <c r="JE512" s="41"/>
      <c r="JF512" s="41"/>
      <c r="JG512" s="41"/>
      <c r="JH512" s="41"/>
      <c r="JI512" s="41"/>
      <c r="JJ512" s="41"/>
      <c r="JK512" s="41"/>
      <c r="JL512" s="41"/>
      <c r="JM512" s="41"/>
      <c r="JN512" s="41"/>
      <c r="JO512" s="41"/>
      <c r="JP512" s="41"/>
      <c r="JQ512" s="41"/>
      <c r="JR512" s="41"/>
      <c r="JS512" s="41"/>
      <c r="JT512" s="41"/>
      <c r="JU512" s="41"/>
    </row>
    <row r="513" spans="20:281" x14ac:dyDescent="0.25">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c r="BI513" s="41"/>
      <c r="BJ513" s="41"/>
      <c r="BK513" s="41"/>
      <c r="BL513" s="41"/>
      <c r="BM513" s="41"/>
      <c r="BN513" s="41"/>
      <c r="BO513" s="41"/>
      <c r="BP513" s="41"/>
      <c r="BQ513" s="41"/>
      <c r="BR513" s="41"/>
      <c r="BS513" s="41"/>
      <c r="BT513" s="41"/>
      <c r="BU513" s="41"/>
      <c r="BV513" s="41"/>
      <c r="BW513" s="41"/>
      <c r="BX513" s="41"/>
      <c r="BY513" s="41"/>
      <c r="BZ513" s="41"/>
      <c r="CA513" s="41"/>
      <c r="CB513" s="41"/>
      <c r="CC513" s="41"/>
      <c r="CD513" s="41"/>
      <c r="CE513" s="41"/>
      <c r="CF513" s="41"/>
      <c r="CG513" s="41"/>
      <c r="CH513" s="41"/>
      <c r="CI513" s="41"/>
      <c r="CJ513" s="41"/>
      <c r="CK513" s="41"/>
      <c r="CL513" s="41"/>
      <c r="CM513" s="41"/>
      <c r="CN513" s="41"/>
      <c r="CO513" s="41"/>
      <c r="CP513" s="41"/>
      <c r="CQ513" s="41"/>
      <c r="CR513" s="41"/>
      <c r="CS513" s="41"/>
      <c r="CT513" s="41"/>
      <c r="CU513" s="41"/>
      <c r="CV513" s="41"/>
      <c r="CW513" s="41"/>
      <c r="CX513" s="41"/>
      <c r="CY513" s="41"/>
      <c r="CZ513" s="41"/>
      <c r="DA513" s="41"/>
      <c r="DB513" s="41"/>
      <c r="DC513" s="41"/>
      <c r="DD513" s="41"/>
      <c r="DE513" s="41"/>
      <c r="DF513" s="41"/>
      <c r="DG513" s="41"/>
      <c r="DH513" s="41"/>
      <c r="DI513" s="41"/>
      <c r="DJ513" s="41"/>
      <c r="DK513" s="41"/>
      <c r="DL513" s="41"/>
      <c r="DM513" s="41"/>
      <c r="DN513" s="41"/>
      <c r="DO513" s="41"/>
      <c r="DP513" s="41"/>
      <c r="DQ513" s="41"/>
      <c r="DR513" s="41"/>
      <c r="DS513" s="41"/>
      <c r="DT513" s="41"/>
      <c r="DU513" s="41"/>
      <c r="DV513" s="41"/>
      <c r="DW513" s="41"/>
      <c r="DX513" s="41"/>
      <c r="DY513" s="41"/>
      <c r="DZ513" s="41"/>
      <c r="EA513" s="41"/>
      <c r="EB513" s="41"/>
      <c r="EC513" s="41"/>
      <c r="ED513" s="41"/>
      <c r="EE513" s="41"/>
      <c r="EF513" s="41"/>
      <c r="EG513" s="41"/>
      <c r="EH513" s="41"/>
      <c r="EI513" s="41"/>
      <c r="EJ513" s="41"/>
      <c r="EK513" s="41"/>
      <c r="EL513" s="41"/>
      <c r="EM513" s="41"/>
      <c r="EN513" s="41"/>
      <c r="EO513" s="41"/>
      <c r="EP513" s="41"/>
      <c r="EQ513" s="41"/>
      <c r="ER513" s="41"/>
      <c r="ES513" s="41"/>
      <c r="ET513" s="41"/>
      <c r="EU513" s="41"/>
      <c r="EV513" s="41"/>
      <c r="EW513" s="41"/>
      <c r="EX513" s="41"/>
      <c r="EY513" s="41"/>
      <c r="EZ513" s="41"/>
      <c r="FA513" s="41"/>
      <c r="FB513" s="41"/>
      <c r="FC513" s="41"/>
      <c r="FD513" s="41"/>
      <c r="FE513" s="41"/>
      <c r="FF513" s="41"/>
      <c r="FG513" s="41"/>
      <c r="FH513" s="41"/>
      <c r="FI513" s="41"/>
      <c r="FJ513" s="41"/>
      <c r="FK513" s="41"/>
      <c r="FL513" s="41"/>
      <c r="FM513" s="41"/>
      <c r="FN513" s="41"/>
      <c r="FO513" s="41"/>
      <c r="FP513" s="41"/>
      <c r="FQ513" s="41"/>
      <c r="FR513" s="41"/>
      <c r="FS513" s="41"/>
      <c r="FT513" s="41"/>
      <c r="FU513" s="41"/>
      <c r="FV513" s="41"/>
      <c r="FW513" s="41"/>
      <c r="FX513" s="41"/>
      <c r="FY513" s="41"/>
      <c r="FZ513" s="41"/>
      <c r="GA513" s="41"/>
      <c r="GB513" s="41"/>
      <c r="GC513" s="41"/>
      <c r="GD513" s="41"/>
      <c r="GE513" s="41"/>
      <c r="GF513" s="41"/>
      <c r="GG513" s="41"/>
      <c r="GH513" s="41"/>
      <c r="GI513" s="41"/>
      <c r="GJ513" s="41"/>
      <c r="GK513" s="41"/>
      <c r="GL513" s="41"/>
      <c r="GM513" s="41"/>
      <c r="GN513" s="41"/>
      <c r="GO513" s="41"/>
      <c r="GP513" s="41"/>
      <c r="GQ513" s="41"/>
      <c r="GR513" s="41"/>
      <c r="GS513" s="41"/>
      <c r="GT513" s="41"/>
      <c r="GU513" s="41"/>
      <c r="GV513" s="41"/>
      <c r="GW513" s="41"/>
      <c r="GX513" s="41"/>
      <c r="GY513" s="41"/>
      <c r="GZ513" s="41"/>
      <c r="HA513" s="41"/>
      <c r="HB513" s="41"/>
      <c r="HC513" s="41"/>
      <c r="HD513" s="41"/>
      <c r="HE513" s="41"/>
      <c r="HF513" s="41"/>
      <c r="HG513" s="41"/>
      <c r="HH513" s="41"/>
      <c r="HI513" s="41"/>
      <c r="HJ513" s="41"/>
      <c r="HK513" s="41"/>
      <c r="HL513" s="41"/>
      <c r="HM513" s="41"/>
      <c r="HN513" s="41"/>
      <c r="HO513" s="41"/>
      <c r="HP513" s="41"/>
      <c r="HQ513" s="41"/>
      <c r="HR513" s="41"/>
      <c r="HS513" s="41"/>
      <c r="HT513" s="41"/>
      <c r="HU513" s="41"/>
      <c r="HV513" s="41"/>
      <c r="HW513" s="41"/>
      <c r="HX513" s="41"/>
      <c r="HY513" s="41"/>
      <c r="HZ513" s="41"/>
      <c r="IA513" s="41"/>
      <c r="IB513" s="41"/>
      <c r="IC513" s="41"/>
      <c r="ID513" s="41"/>
      <c r="IE513" s="41"/>
      <c r="IF513" s="41"/>
      <c r="IG513" s="41"/>
      <c r="IH513" s="41"/>
      <c r="II513" s="41"/>
      <c r="IJ513" s="41"/>
      <c r="IK513" s="41"/>
      <c r="IL513" s="41"/>
      <c r="IM513" s="41"/>
      <c r="IN513" s="41"/>
      <c r="IO513" s="41"/>
      <c r="IP513" s="41"/>
      <c r="IQ513" s="41"/>
      <c r="IR513" s="41"/>
      <c r="IS513" s="41"/>
      <c r="IT513" s="41"/>
      <c r="IU513" s="41"/>
      <c r="IV513" s="41"/>
      <c r="IW513" s="41"/>
      <c r="IX513" s="41"/>
      <c r="IY513" s="41"/>
      <c r="IZ513" s="41"/>
      <c r="JA513" s="41"/>
      <c r="JB513" s="41"/>
      <c r="JC513" s="41"/>
      <c r="JD513" s="41"/>
      <c r="JE513" s="41"/>
      <c r="JF513" s="41"/>
      <c r="JG513" s="41"/>
      <c r="JH513" s="41"/>
      <c r="JI513" s="41"/>
      <c r="JJ513" s="41"/>
      <c r="JK513" s="41"/>
      <c r="JL513" s="41"/>
      <c r="JM513" s="41"/>
      <c r="JN513" s="41"/>
      <c r="JO513" s="41"/>
      <c r="JP513" s="41"/>
      <c r="JQ513" s="41"/>
      <c r="JR513" s="41"/>
      <c r="JS513" s="41"/>
      <c r="JT513" s="41"/>
      <c r="JU513" s="41"/>
    </row>
    <row r="514" spans="20:281" x14ac:dyDescent="0.25">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c r="BI514" s="41"/>
      <c r="BJ514" s="41"/>
      <c r="BK514" s="41"/>
      <c r="BL514" s="41"/>
      <c r="BM514" s="41"/>
      <c r="BN514" s="41"/>
      <c r="BO514" s="41"/>
      <c r="BP514" s="41"/>
      <c r="BQ514" s="41"/>
      <c r="BR514" s="41"/>
      <c r="BS514" s="41"/>
      <c r="BT514" s="41"/>
      <c r="BU514" s="41"/>
      <c r="BV514" s="41"/>
      <c r="BW514" s="41"/>
      <c r="BX514" s="41"/>
      <c r="BY514" s="41"/>
      <c r="BZ514" s="41"/>
      <c r="CA514" s="41"/>
      <c r="CB514" s="41"/>
      <c r="CC514" s="41"/>
      <c r="CD514" s="41"/>
      <c r="CE514" s="41"/>
      <c r="CF514" s="41"/>
      <c r="CG514" s="41"/>
      <c r="CH514" s="41"/>
      <c r="CI514" s="41"/>
      <c r="CJ514" s="41"/>
      <c r="CK514" s="41"/>
      <c r="CL514" s="41"/>
      <c r="CM514" s="41"/>
      <c r="CN514" s="41"/>
      <c r="CO514" s="41"/>
      <c r="CP514" s="41"/>
      <c r="CQ514" s="41"/>
      <c r="CR514" s="41"/>
      <c r="CS514" s="41"/>
      <c r="CT514" s="41"/>
      <c r="CU514" s="41"/>
      <c r="CV514" s="41"/>
      <c r="CW514" s="41"/>
      <c r="CX514" s="41"/>
      <c r="CY514" s="41"/>
      <c r="CZ514" s="41"/>
      <c r="DA514" s="41"/>
      <c r="DB514" s="41"/>
      <c r="DC514" s="41"/>
      <c r="DD514" s="41"/>
      <c r="DE514" s="41"/>
      <c r="DF514" s="41"/>
      <c r="DG514" s="41"/>
      <c r="DH514" s="41"/>
      <c r="DI514" s="41"/>
      <c r="DJ514" s="41"/>
      <c r="DK514" s="41"/>
      <c r="DL514" s="41"/>
      <c r="DM514" s="41"/>
      <c r="DN514" s="41"/>
      <c r="DO514" s="41"/>
      <c r="DP514" s="41"/>
      <c r="DQ514" s="41"/>
      <c r="DR514" s="41"/>
      <c r="DS514" s="41"/>
      <c r="DT514" s="41"/>
      <c r="DU514" s="41"/>
      <c r="DV514" s="41"/>
      <c r="DW514" s="41"/>
      <c r="DX514" s="41"/>
      <c r="DY514" s="41"/>
      <c r="DZ514" s="41"/>
      <c r="EA514" s="41"/>
      <c r="EB514" s="41"/>
      <c r="EC514" s="41"/>
      <c r="ED514" s="41"/>
      <c r="EE514" s="41"/>
      <c r="EF514" s="41"/>
      <c r="EG514" s="41"/>
      <c r="EH514" s="41"/>
      <c r="EI514" s="41"/>
      <c r="EJ514" s="41"/>
      <c r="EK514" s="41"/>
      <c r="EL514" s="41"/>
      <c r="EM514" s="41"/>
      <c r="EN514" s="41"/>
      <c r="EO514" s="41"/>
      <c r="EP514" s="41"/>
      <c r="EQ514" s="41"/>
      <c r="ER514" s="41"/>
      <c r="ES514" s="41"/>
      <c r="ET514" s="41"/>
      <c r="EU514" s="41"/>
      <c r="EV514" s="41"/>
      <c r="EW514" s="41"/>
      <c r="EX514" s="41"/>
      <c r="EY514" s="41"/>
      <c r="EZ514" s="41"/>
      <c r="FA514" s="41"/>
      <c r="FB514" s="41"/>
      <c r="FC514" s="41"/>
      <c r="FD514" s="41"/>
      <c r="FE514" s="41"/>
      <c r="FF514" s="41"/>
      <c r="FG514" s="41"/>
      <c r="FH514" s="41"/>
      <c r="FI514" s="41"/>
      <c r="FJ514" s="41"/>
      <c r="FK514" s="41"/>
      <c r="FL514" s="41"/>
      <c r="FM514" s="41"/>
      <c r="FN514" s="41"/>
      <c r="FO514" s="41"/>
      <c r="FP514" s="41"/>
      <c r="FQ514" s="41"/>
      <c r="FR514" s="41"/>
      <c r="FS514" s="41"/>
      <c r="FT514" s="41"/>
      <c r="FU514" s="41"/>
      <c r="FV514" s="41"/>
      <c r="FW514" s="41"/>
      <c r="FX514" s="41"/>
      <c r="FY514" s="41"/>
      <c r="FZ514" s="41"/>
      <c r="GA514" s="41"/>
      <c r="GB514" s="41"/>
      <c r="GC514" s="41"/>
      <c r="GD514" s="41"/>
      <c r="GE514" s="41"/>
      <c r="GF514" s="41"/>
      <c r="GG514" s="41"/>
      <c r="GH514" s="41"/>
      <c r="GI514" s="41"/>
      <c r="GJ514" s="41"/>
      <c r="GK514" s="41"/>
      <c r="GL514" s="41"/>
      <c r="GM514" s="41"/>
      <c r="GN514" s="41"/>
      <c r="GO514" s="41"/>
      <c r="GP514" s="41"/>
      <c r="GQ514" s="41"/>
      <c r="GR514" s="41"/>
      <c r="GS514" s="41"/>
      <c r="GT514" s="41"/>
      <c r="GU514" s="41"/>
      <c r="GV514" s="41"/>
      <c r="GW514" s="41"/>
      <c r="GX514" s="41"/>
      <c r="GY514" s="41"/>
      <c r="GZ514" s="41"/>
      <c r="HA514" s="41"/>
      <c r="HB514" s="41"/>
      <c r="HC514" s="41"/>
      <c r="HD514" s="41"/>
      <c r="HE514" s="41"/>
      <c r="HF514" s="41"/>
      <c r="HG514" s="41"/>
      <c r="HH514" s="41"/>
      <c r="HI514" s="41"/>
      <c r="HJ514" s="41"/>
      <c r="HK514" s="41"/>
      <c r="HL514" s="41"/>
      <c r="HM514" s="41"/>
      <c r="HN514" s="41"/>
      <c r="HO514" s="41"/>
      <c r="HP514" s="41"/>
      <c r="HQ514" s="41"/>
      <c r="HR514" s="41"/>
      <c r="HS514" s="41"/>
      <c r="HT514" s="41"/>
      <c r="HU514" s="41"/>
      <c r="HV514" s="41"/>
      <c r="HW514" s="41"/>
      <c r="HX514" s="41"/>
      <c r="HY514" s="41"/>
      <c r="HZ514" s="41"/>
      <c r="IA514" s="41"/>
      <c r="IB514" s="41"/>
      <c r="IC514" s="41"/>
      <c r="ID514" s="41"/>
      <c r="IE514" s="41"/>
      <c r="IF514" s="41"/>
      <c r="IG514" s="41"/>
      <c r="IH514" s="41"/>
      <c r="II514" s="41"/>
      <c r="IJ514" s="41"/>
      <c r="IK514" s="41"/>
      <c r="IL514" s="41"/>
      <c r="IM514" s="41"/>
      <c r="IN514" s="41"/>
      <c r="IO514" s="41"/>
      <c r="IP514" s="41"/>
      <c r="IQ514" s="41"/>
      <c r="IR514" s="41"/>
      <c r="IS514" s="41"/>
      <c r="IT514" s="41"/>
      <c r="IU514" s="41"/>
      <c r="IV514" s="41"/>
      <c r="IW514" s="41"/>
      <c r="IX514" s="41"/>
      <c r="IY514" s="41"/>
      <c r="IZ514" s="41"/>
      <c r="JA514" s="41"/>
      <c r="JB514" s="41"/>
      <c r="JC514" s="41"/>
      <c r="JD514" s="41"/>
      <c r="JE514" s="41"/>
      <c r="JF514" s="41"/>
      <c r="JG514" s="41"/>
      <c r="JH514" s="41"/>
      <c r="JI514" s="41"/>
      <c r="JJ514" s="41"/>
      <c r="JK514" s="41"/>
      <c r="JL514" s="41"/>
      <c r="JM514" s="41"/>
      <c r="JN514" s="41"/>
      <c r="JO514" s="41"/>
      <c r="JP514" s="41"/>
      <c r="JQ514" s="41"/>
      <c r="JR514" s="41"/>
      <c r="JS514" s="41"/>
      <c r="JT514" s="41"/>
      <c r="JU514" s="41"/>
    </row>
    <row r="515" spans="20:281" x14ac:dyDescent="0.25">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c r="BI515" s="41"/>
      <c r="BJ515" s="41"/>
      <c r="BK515" s="41"/>
      <c r="BL515" s="41"/>
      <c r="BM515" s="41"/>
      <c r="BN515" s="41"/>
      <c r="BO515" s="41"/>
      <c r="BP515" s="41"/>
      <c r="BQ515" s="41"/>
      <c r="BR515" s="41"/>
      <c r="BS515" s="41"/>
      <c r="BT515" s="41"/>
      <c r="BU515" s="41"/>
      <c r="BV515" s="41"/>
      <c r="BW515" s="41"/>
      <c r="BX515" s="41"/>
      <c r="BY515" s="41"/>
      <c r="BZ515" s="41"/>
      <c r="CA515" s="41"/>
      <c r="CB515" s="41"/>
      <c r="CC515" s="41"/>
      <c r="CD515" s="41"/>
      <c r="CE515" s="41"/>
      <c r="CF515" s="41"/>
      <c r="CG515" s="41"/>
      <c r="CH515" s="41"/>
      <c r="CI515" s="41"/>
      <c r="CJ515" s="41"/>
      <c r="CK515" s="41"/>
      <c r="CL515" s="41"/>
      <c r="CM515" s="41"/>
      <c r="CN515" s="41"/>
      <c r="CO515" s="41"/>
      <c r="CP515" s="41"/>
      <c r="CQ515" s="41"/>
      <c r="CR515" s="41"/>
      <c r="CS515" s="41"/>
      <c r="CT515" s="41"/>
      <c r="CU515" s="41"/>
      <c r="CV515" s="41"/>
      <c r="CW515" s="41"/>
      <c r="CX515" s="41"/>
      <c r="CY515" s="41"/>
      <c r="CZ515" s="41"/>
      <c r="DA515" s="41"/>
      <c r="DB515" s="41"/>
      <c r="DC515" s="41"/>
      <c r="DD515" s="41"/>
      <c r="DE515" s="41"/>
      <c r="DF515" s="41"/>
      <c r="DG515" s="41"/>
      <c r="DH515" s="41"/>
      <c r="DI515" s="41"/>
      <c r="DJ515" s="41"/>
      <c r="DK515" s="41"/>
      <c r="DL515" s="41"/>
      <c r="DM515" s="41"/>
      <c r="DN515" s="41"/>
      <c r="DO515" s="41"/>
      <c r="DP515" s="41"/>
      <c r="DQ515" s="41"/>
      <c r="DR515" s="41"/>
      <c r="DS515" s="41"/>
      <c r="DT515" s="41"/>
      <c r="DU515" s="41"/>
      <c r="DV515" s="41"/>
      <c r="DW515" s="41"/>
      <c r="DX515" s="41"/>
      <c r="DY515" s="41"/>
      <c r="DZ515" s="41"/>
      <c r="EA515" s="41"/>
      <c r="EB515" s="41"/>
      <c r="EC515" s="41"/>
      <c r="ED515" s="41"/>
      <c r="EE515" s="41"/>
      <c r="EF515" s="41"/>
      <c r="EG515" s="41"/>
      <c r="EH515" s="41"/>
      <c r="EI515" s="41"/>
      <c r="EJ515" s="41"/>
      <c r="EK515" s="41"/>
      <c r="EL515" s="41"/>
      <c r="EM515" s="41"/>
      <c r="EN515" s="41"/>
      <c r="EO515" s="41"/>
      <c r="EP515" s="41"/>
      <c r="EQ515" s="41"/>
      <c r="ER515" s="41"/>
      <c r="ES515" s="41"/>
      <c r="ET515" s="41"/>
      <c r="EU515" s="41"/>
      <c r="EV515" s="41"/>
      <c r="EW515" s="41"/>
      <c r="EX515" s="41"/>
      <c r="EY515" s="41"/>
      <c r="EZ515" s="41"/>
      <c r="FA515" s="41"/>
      <c r="FB515" s="41"/>
      <c r="FC515" s="41"/>
      <c r="FD515" s="41"/>
      <c r="FE515" s="41"/>
      <c r="FF515" s="41"/>
      <c r="FG515" s="41"/>
      <c r="FH515" s="41"/>
      <c r="FI515" s="41"/>
      <c r="FJ515" s="41"/>
      <c r="FK515" s="41"/>
      <c r="FL515" s="41"/>
      <c r="FM515" s="41"/>
      <c r="FN515" s="41"/>
      <c r="FO515" s="41"/>
      <c r="FP515" s="41"/>
      <c r="FQ515" s="41"/>
      <c r="FR515" s="41"/>
      <c r="FS515" s="41"/>
      <c r="FT515" s="41"/>
      <c r="FU515" s="41"/>
      <c r="FV515" s="41"/>
      <c r="FW515" s="41"/>
      <c r="FX515" s="41"/>
      <c r="FY515" s="41"/>
      <c r="FZ515" s="41"/>
      <c r="GA515" s="41"/>
      <c r="GB515" s="41"/>
      <c r="GC515" s="41"/>
      <c r="GD515" s="41"/>
      <c r="GE515" s="41"/>
      <c r="GF515" s="41"/>
      <c r="GG515" s="41"/>
      <c r="GH515" s="41"/>
      <c r="GI515" s="41"/>
      <c r="GJ515" s="41"/>
      <c r="GK515" s="41"/>
      <c r="GL515" s="41"/>
      <c r="GM515" s="41"/>
      <c r="GN515" s="41"/>
      <c r="GO515" s="41"/>
      <c r="GP515" s="41"/>
      <c r="GQ515" s="41"/>
      <c r="GR515" s="41"/>
      <c r="GS515" s="41"/>
      <c r="GT515" s="41"/>
      <c r="GU515" s="41"/>
      <c r="GV515" s="41"/>
      <c r="GW515" s="41"/>
      <c r="GX515" s="41"/>
      <c r="GY515" s="41"/>
      <c r="GZ515" s="41"/>
      <c r="HA515" s="41"/>
      <c r="HB515" s="41"/>
      <c r="HC515" s="41"/>
      <c r="HD515" s="41"/>
      <c r="HE515" s="41"/>
      <c r="HF515" s="41"/>
      <c r="HG515" s="41"/>
      <c r="HH515" s="41"/>
      <c r="HI515" s="41"/>
      <c r="HJ515" s="41"/>
      <c r="HK515" s="41"/>
      <c r="HL515" s="41"/>
      <c r="HM515" s="41"/>
      <c r="HN515" s="41"/>
      <c r="HO515" s="41"/>
      <c r="HP515" s="41"/>
      <c r="HQ515" s="41"/>
      <c r="HR515" s="41"/>
      <c r="HS515" s="41"/>
      <c r="HT515" s="41"/>
      <c r="HU515" s="41"/>
      <c r="HV515" s="41"/>
      <c r="HW515" s="41"/>
      <c r="HX515" s="41"/>
      <c r="HY515" s="41"/>
      <c r="HZ515" s="41"/>
      <c r="IA515" s="41"/>
      <c r="IB515" s="41"/>
      <c r="IC515" s="41"/>
      <c r="ID515" s="41"/>
      <c r="IE515" s="41"/>
      <c r="IF515" s="41"/>
      <c r="IG515" s="41"/>
      <c r="IH515" s="41"/>
      <c r="II515" s="41"/>
      <c r="IJ515" s="41"/>
      <c r="IK515" s="41"/>
      <c r="IL515" s="41"/>
      <c r="IM515" s="41"/>
      <c r="IN515" s="41"/>
      <c r="IO515" s="41"/>
      <c r="IP515" s="41"/>
      <c r="IQ515" s="41"/>
      <c r="IR515" s="41"/>
      <c r="IS515" s="41"/>
      <c r="IT515" s="41"/>
      <c r="IU515" s="41"/>
      <c r="IV515" s="41"/>
      <c r="IW515" s="41"/>
      <c r="IX515" s="41"/>
      <c r="IY515" s="41"/>
      <c r="IZ515" s="41"/>
      <c r="JA515" s="41"/>
      <c r="JB515" s="41"/>
      <c r="JC515" s="41"/>
      <c r="JD515" s="41"/>
      <c r="JE515" s="41"/>
      <c r="JF515" s="41"/>
      <c r="JG515" s="41"/>
      <c r="JH515" s="41"/>
      <c r="JI515" s="41"/>
      <c r="JJ515" s="41"/>
      <c r="JK515" s="41"/>
      <c r="JL515" s="41"/>
      <c r="JM515" s="41"/>
      <c r="JN515" s="41"/>
      <c r="JO515" s="41"/>
      <c r="JP515" s="41"/>
      <c r="JQ515" s="41"/>
      <c r="JR515" s="41"/>
      <c r="JS515" s="41"/>
      <c r="JT515" s="41"/>
      <c r="JU515" s="41"/>
    </row>
    <row r="516" spans="20:281" x14ac:dyDescent="0.25">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c r="BI516" s="41"/>
      <c r="BJ516" s="41"/>
      <c r="BK516" s="41"/>
      <c r="BL516" s="41"/>
      <c r="BM516" s="41"/>
      <c r="BN516" s="41"/>
      <c r="BO516" s="41"/>
      <c r="BP516" s="41"/>
      <c r="BQ516" s="41"/>
      <c r="BR516" s="41"/>
      <c r="BS516" s="41"/>
      <c r="BT516" s="41"/>
      <c r="BU516" s="41"/>
      <c r="BV516" s="41"/>
      <c r="BW516" s="41"/>
      <c r="BX516" s="41"/>
      <c r="BY516" s="41"/>
      <c r="BZ516" s="41"/>
      <c r="CA516" s="41"/>
      <c r="CB516" s="41"/>
      <c r="CC516" s="41"/>
      <c r="CD516" s="41"/>
      <c r="CE516" s="41"/>
      <c r="CF516" s="41"/>
      <c r="CG516" s="41"/>
      <c r="CH516" s="41"/>
      <c r="CI516" s="41"/>
      <c r="CJ516" s="41"/>
      <c r="CK516" s="41"/>
      <c r="CL516" s="41"/>
      <c r="CM516" s="41"/>
      <c r="CN516" s="41"/>
      <c r="CO516" s="41"/>
      <c r="CP516" s="41"/>
      <c r="CQ516" s="41"/>
      <c r="CR516" s="41"/>
      <c r="CS516" s="41"/>
      <c r="CT516" s="41"/>
      <c r="CU516" s="41"/>
      <c r="CV516" s="41"/>
      <c r="CW516" s="41"/>
      <c r="CX516" s="41"/>
      <c r="CY516" s="41"/>
      <c r="CZ516" s="41"/>
      <c r="DA516" s="41"/>
      <c r="DB516" s="41"/>
      <c r="DC516" s="41"/>
      <c r="DD516" s="41"/>
      <c r="DE516" s="41"/>
      <c r="DF516" s="41"/>
      <c r="DG516" s="41"/>
      <c r="DH516" s="41"/>
      <c r="DI516" s="41"/>
      <c r="DJ516" s="41"/>
      <c r="DK516" s="41"/>
      <c r="DL516" s="41"/>
      <c r="DM516" s="41"/>
      <c r="DN516" s="41"/>
      <c r="DO516" s="41"/>
      <c r="DP516" s="41"/>
      <c r="DQ516" s="41"/>
      <c r="DR516" s="41"/>
      <c r="DS516" s="41"/>
      <c r="DT516" s="41"/>
      <c r="DU516" s="41"/>
      <c r="DV516" s="41"/>
      <c r="DW516" s="41"/>
      <c r="DX516" s="41"/>
      <c r="DY516" s="41"/>
      <c r="DZ516" s="41"/>
      <c r="EA516" s="41"/>
      <c r="EB516" s="41"/>
      <c r="EC516" s="41"/>
      <c r="ED516" s="41"/>
      <c r="EE516" s="41"/>
      <c r="EF516" s="41"/>
      <c r="EG516" s="41"/>
      <c r="EH516" s="41"/>
      <c r="EI516" s="41"/>
      <c r="EJ516" s="41"/>
      <c r="EK516" s="41"/>
      <c r="EL516" s="41"/>
      <c r="EM516" s="41"/>
      <c r="EN516" s="41"/>
      <c r="EO516" s="41"/>
      <c r="EP516" s="41"/>
      <c r="EQ516" s="41"/>
      <c r="ER516" s="41"/>
      <c r="ES516" s="41"/>
      <c r="ET516" s="41"/>
      <c r="EU516" s="41"/>
      <c r="EV516" s="41"/>
      <c r="EW516" s="41"/>
      <c r="EX516" s="41"/>
      <c r="EY516" s="41"/>
      <c r="EZ516" s="41"/>
      <c r="FA516" s="41"/>
      <c r="FB516" s="41"/>
      <c r="FC516" s="41"/>
      <c r="FD516" s="41"/>
      <c r="FE516" s="41"/>
      <c r="FF516" s="41"/>
      <c r="FG516" s="41"/>
      <c r="FH516" s="41"/>
      <c r="FI516" s="41"/>
      <c r="FJ516" s="41"/>
      <c r="FK516" s="41"/>
      <c r="FL516" s="41"/>
      <c r="FM516" s="41"/>
      <c r="FN516" s="41"/>
      <c r="FO516" s="41"/>
      <c r="FP516" s="41"/>
      <c r="FQ516" s="41"/>
      <c r="FR516" s="41"/>
      <c r="FS516" s="41"/>
      <c r="FT516" s="41"/>
      <c r="FU516" s="41"/>
      <c r="FV516" s="41"/>
      <c r="FW516" s="41"/>
      <c r="FX516" s="41"/>
      <c r="FY516" s="41"/>
      <c r="FZ516" s="41"/>
      <c r="GA516" s="41"/>
      <c r="GB516" s="41"/>
      <c r="GC516" s="41"/>
      <c r="GD516" s="41"/>
      <c r="GE516" s="41"/>
      <c r="GF516" s="41"/>
      <c r="GG516" s="41"/>
      <c r="GH516" s="41"/>
      <c r="GI516" s="41"/>
      <c r="GJ516" s="41"/>
      <c r="GK516" s="41"/>
      <c r="GL516" s="41"/>
      <c r="GM516" s="41"/>
      <c r="GN516" s="41"/>
      <c r="GO516" s="41"/>
      <c r="GP516" s="41"/>
      <c r="GQ516" s="41"/>
      <c r="GR516" s="41"/>
      <c r="GS516" s="41"/>
      <c r="GT516" s="41"/>
      <c r="GU516" s="41"/>
      <c r="GV516" s="41"/>
      <c r="GW516" s="41"/>
      <c r="GX516" s="41"/>
      <c r="GY516" s="41"/>
      <c r="GZ516" s="41"/>
      <c r="HA516" s="41"/>
      <c r="HB516" s="41"/>
      <c r="HC516" s="41"/>
      <c r="HD516" s="41"/>
      <c r="HE516" s="41"/>
      <c r="HF516" s="41"/>
      <c r="HG516" s="41"/>
      <c r="HH516" s="41"/>
      <c r="HI516" s="41"/>
      <c r="HJ516" s="41"/>
      <c r="HK516" s="41"/>
      <c r="HL516" s="41"/>
      <c r="HM516" s="41"/>
      <c r="HN516" s="41"/>
      <c r="HO516" s="41"/>
      <c r="HP516" s="41"/>
      <c r="HQ516" s="41"/>
      <c r="HR516" s="41"/>
      <c r="HS516" s="41"/>
      <c r="HT516" s="41"/>
      <c r="HU516" s="41"/>
      <c r="HV516" s="41"/>
      <c r="HW516" s="41"/>
      <c r="HX516" s="41"/>
      <c r="HY516" s="41"/>
      <c r="HZ516" s="41"/>
      <c r="IA516" s="41"/>
      <c r="IB516" s="41"/>
      <c r="IC516" s="41"/>
      <c r="ID516" s="41"/>
      <c r="IE516" s="41"/>
      <c r="IF516" s="41"/>
      <c r="IG516" s="41"/>
      <c r="IH516" s="41"/>
      <c r="II516" s="41"/>
      <c r="IJ516" s="41"/>
      <c r="IK516" s="41"/>
      <c r="IL516" s="41"/>
      <c r="IM516" s="41"/>
      <c r="IN516" s="41"/>
      <c r="IO516" s="41"/>
      <c r="IP516" s="41"/>
      <c r="IQ516" s="41"/>
      <c r="IR516" s="41"/>
      <c r="IS516" s="41"/>
      <c r="IT516" s="41"/>
      <c r="IU516" s="41"/>
      <c r="IV516" s="41"/>
      <c r="IW516" s="41"/>
      <c r="IX516" s="41"/>
      <c r="IY516" s="41"/>
      <c r="IZ516" s="41"/>
      <c r="JA516" s="41"/>
      <c r="JB516" s="41"/>
      <c r="JC516" s="41"/>
      <c r="JD516" s="41"/>
      <c r="JE516" s="41"/>
      <c r="JF516" s="41"/>
      <c r="JG516" s="41"/>
      <c r="JH516" s="41"/>
      <c r="JI516" s="41"/>
      <c r="JJ516" s="41"/>
      <c r="JK516" s="41"/>
      <c r="JL516" s="41"/>
      <c r="JM516" s="41"/>
      <c r="JN516" s="41"/>
      <c r="JO516" s="41"/>
      <c r="JP516" s="41"/>
      <c r="JQ516" s="41"/>
      <c r="JR516" s="41"/>
      <c r="JS516" s="41"/>
      <c r="JT516" s="41"/>
      <c r="JU516" s="41"/>
    </row>
    <row r="517" spans="20:281" x14ac:dyDescent="0.25">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c r="AU517" s="41"/>
      <c r="AV517" s="41"/>
      <c r="AW517" s="41"/>
      <c r="AX517" s="41"/>
      <c r="AY517" s="41"/>
      <c r="AZ517" s="41"/>
      <c r="BA517" s="41"/>
      <c r="BB517" s="41"/>
      <c r="BC517" s="41"/>
      <c r="BD517" s="41"/>
      <c r="BE517" s="41"/>
      <c r="BF517" s="41"/>
      <c r="BG517" s="41"/>
      <c r="BH517" s="41"/>
      <c r="BI517" s="41"/>
      <c r="BJ517" s="41"/>
      <c r="BK517" s="41"/>
      <c r="BL517" s="41"/>
      <c r="BM517" s="41"/>
      <c r="BN517" s="41"/>
      <c r="BO517" s="41"/>
      <c r="BP517" s="41"/>
      <c r="BQ517" s="41"/>
      <c r="BR517" s="41"/>
      <c r="BS517" s="41"/>
      <c r="BT517" s="41"/>
      <c r="BU517" s="41"/>
      <c r="BV517" s="41"/>
      <c r="BW517" s="41"/>
      <c r="BX517" s="41"/>
      <c r="BY517" s="41"/>
      <c r="BZ517" s="41"/>
      <c r="CA517" s="41"/>
      <c r="CB517" s="41"/>
      <c r="CC517" s="41"/>
      <c r="CD517" s="41"/>
      <c r="CE517" s="41"/>
      <c r="CF517" s="41"/>
      <c r="CG517" s="41"/>
      <c r="CH517" s="41"/>
      <c r="CI517" s="41"/>
      <c r="CJ517" s="41"/>
      <c r="CK517" s="41"/>
      <c r="CL517" s="41"/>
      <c r="CM517" s="41"/>
      <c r="CN517" s="41"/>
      <c r="CO517" s="41"/>
      <c r="CP517" s="41"/>
      <c r="CQ517" s="41"/>
      <c r="CR517" s="41"/>
      <c r="CS517" s="41"/>
      <c r="CT517" s="41"/>
      <c r="CU517" s="41"/>
      <c r="CV517" s="41"/>
      <c r="CW517" s="41"/>
      <c r="CX517" s="41"/>
      <c r="CY517" s="41"/>
      <c r="CZ517" s="41"/>
      <c r="DA517" s="41"/>
      <c r="DB517" s="41"/>
      <c r="DC517" s="41"/>
      <c r="DD517" s="41"/>
      <c r="DE517" s="41"/>
      <c r="DF517" s="41"/>
      <c r="DG517" s="41"/>
      <c r="DH517" s="41"/>
      <c r="DI517" s="41"/>
      <c r="DJ517" s="41"/>
      <c r="DK517" s="41"/>
      <c r="DL517" s="41"/>
      <c r="DM517" s="41"/>
      <c r="DN517" s="41"/>
      <c r="DO517" s="41"/>
      <c r="DP517" s="41"/>
      <c r="DQ517" s="41"/>
      <c r="DR517" s="41"/>
      <c r="DS517" s="41"/>
      <c r="DT517" s="41"/>
      <c r="DU517" s="41"/>
      <c r="DV517" s="41"/>
      <c r="DW517" s="41"/>
      <c r="DX517" s="41"/>
      <c r="DY517" s="41"/>
      <c r="DZ517" s="41"/>
      <c r="EA517" s="41"/>
      <c r="EB517" s="41"/>
      <c r="EC517" s="41"/>
      <c r="ED517" s="41"/>
      <c r="EE517" s="41"/>
      <c r="EF517" s="41"/>
      <c r="EG517" s="41"/>
      <c r="EH517" s="41"/>
      <c r="EI517" s="41"/>
      <c r="EJ517" s="41"/>
      <c r="EK517" s="41"/>
      <c r="EL517" s="41"/>
      <c r="EM517" s="41"/>
      <c r="EN517" s="41"/>
      <c r="EO517" s="41"/>
      <c r="EP517" s="41"/>
      <c r="EQ517" s="41"/>
      <c r="ER517" s="41"/>
      <c r="ES517" s="41"/>
      <c r="ET517" s="41"/>
      <c r="EU517" s="41"/>
      <c r="EV517" s="41"/>
      <c r="EW517" s="41"/>
      <c r="EX517" s="41"/>
      <c r="EY517" s="41"/>
      <c r="EZ517" s="41"/>
      <c r="FA517" s="41"/>
      <c r="FB517" s="41"/>
      <c r="FC517" s="41"/>
      <c r="FD517" s="41"/>
      <c r="FE517" s="41"/>
      <c r="FF517" s="41"/>
      <c r="FG517" s="41"/>
      <c r="FH517" s="41"/>
      <c r="FI517" s="41"/>
      <c r="FJ517" s="41"/>
      <c r="FK517" s="41"/>
      <c r="FL517" s="41"/>
      <c r="FM517" s="41"/>
      <c r="FN517" s="41"/>
      <c r="FO517" s="41"/>
      <c r="FP517" s="41"/>
      <c r="FQ517" s="41"/>
      <c r="FR517" s="41"/>
      <c r="FS517" s="41"/>
      <c r="FT517" s="41"/>
      <c r="FU517" s="41"/>
      <c r="FV517" s="41"/>
      <c r="FW517" s="41"/>
      <c r="FX517" s="41"/>
      <c r="FY517" s="41"/>
      <c r="FZ517" s="41"/>
      <c r="GA517" s="41"/>
      <c r="GB517" s="41"/>
      <c r="GC517" s="41"/>
      <c r="GD517" s="41"/>
      <c r="GE517" s="41"/>
      <c r="GF517" s="41"/>
      <c r="GG517" s="41"/>
      <c r="GH517" s="41"/>
      <c r="GI517" s="41"/>
      <c r="GJ517" s="41"/>
      <c r="GK517" s="41"/>
      <c r="GL517" s="41"/>
      <c r="GM517" s="41"/>
      <c r="GN517" s="41"/>
      <c r="GO517" s="41"/>
      <c r="GP517" s="41"/>
      <c r="GQ517" s="41"/>
      <c r="GR517" s="41"/>
      <c r="GS517" s="41"/>
      <c r="GT517" s="41"/>
      <c r="GU517" s="41"/>
      <c r="GV517" s="41"/>
      <c r="GW517" s="41"/>
      <c r="GX517" s="41"/>
      <c r="GY517" s="41"/>
      <c r="GZ517" s="41"/>
      <c r="HA517" s="41"/>
      <c r="HB517" s="41"/>
      <c r="HC517" s="41"/>
      <c r="HD517" s="41"/>
      <c r="HE517" s="41"/>
      <c r="HF517" s="41"/>
      <c r="HG517" s="41"/>
      <c r="HH517" s="41"/>
      <c r="HI517" s="41"/>
      <c r="HJ517" s="41"/>
      <c r="HK517" s="41"/>
      <c r="HL517" s="41"/>
      <c r="HM517" s="41"/>
      <c r="HN517" s="41"/>
      <c r="HO517" s="41"/>
      <c r="HP517" s="41"/>
      <c r="HQ517" s="41"/>
      <c r="HR517" s="41"/>
      <c r="HS517" s="41"/>
      <c r="HT517" s="41"/>
      <c r="HU517" s="41"/>
      <c r="HV517" s="41"/>
      <c r="HW517" s="41"/>
      <c r="HX517" s="41"/>
      <c r="HY517" s="41"/>
      <c r="HZ517" s="41"/>
      <c r="IA517" s="41"/>
      <c r="IB517" s="41"/>
      <c r="IC517" s="41"/>
      <c r="ID517" s="41"/>
      <c r="IE517" s="41"/>
      <c r="IF517" s="41"/>
      <c r="IG517" s="41"/>
      <c r="IH517" s="41"/>
      <c r="II517" s="41"/>
      <c r="IJ517" s="41"/>
      <c r="IK517" s="41"/>
      <c r="IL517" s="41"/>
      <c r="IM517" s="41"/>
      <c r="IN517" s="41"/>
      <c r="IO517" s="41"/>
      <c r="IP517" s="41"/>
      <c r="IQ517" s="41"/>
      <c r="IR517" s="41"/>
      <c r="IS517" s="41"/>
      <c r="IT517" s="41"/>
      <c r="IU517" s="41"/>
      <c r="IV517" s="41"/>
      <c r="IW517" s="41"/>
      <c r="IX517" s="41"/>
      <c r="IY517" s="41"/>
      <c r="IZ517" s="41"/>
      <c r="JA517" s="41"/>
      <c r="JB517" s="41"/>
      <c r="JC517" s="41"/>
      <c r="JD517" s="41"/>
      <c r="JE517" s="41"/>
      <c r="JF517" s="41"/>
      <c r="JG517" s="41"/>
      <c r="JH517" s="41"/>
      <c r="JI517" s="41"/>
      <c r="JJ517" s="41"/>
      <c r="JK517" s="41"/>
      <c r="JL517" s="41"/>
      <c r="JM517" s="41"/>
      <c r="JN517" s="41"/>
      <c r="JO517" s="41"/>
      <c r="JP517" s="41"/>
      <c r="JQ517" s="41"/>
      <c r="JR517" s="41"/>
      <c r="JS517" s="41"/>
      <c r="JT517" s="41"/>
      <c r="JU517" s="41"/>
    </row>
    <row r="518" spans="20:281" x14ac:dyDescent="0.25">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c r="AU518" s="41"/>
      <c r="AV518" s="41"/>
      <c r="AW518" s="41"/>
      <c r="AX518" s="41"/>
      <c r="AY518" s="41"/>
      <c r="AZ518" s="41"/>
      <c r="BA518" s="41"/>
      <c r="BB518" s="41"/>
      <c r="BC518" s="41"/>
      <c r="BD518" s="41"/>
      <c r="BE518" s="41"/>
      <c r="BF518" s="41"/>
      <c r="BG518" s="41"/>
      <c r="BH518" s="41"/>
      <c r="BI518" s="41"/>
      <c r="BJ518" s="41"/>
      <c r="BK518" s="41"/>
      <c r="BL518" s="41"/>
      <c r="BM518" s="41"/>
      <c r="BN518" s="41"/>
      <c r="BO518" s="41"/>
      <c r="BP518" s="41"/>
      <c r="BQ518" s="41"/>
      <c r="BR518" s="41"/>
      <c r="BS518" s="41"/>
      <c r="BT518" s="41"/>
      <c r="BU518" s="41"/>
      <c r="BV518" s="41"/>
      <c r="BW518" s="41"/>
      <c r="BX518" s="41"/>
      <c r="BY518" s="41"/>
      <c r="BZ518" s="41"/>
      <c r="CA518" s="41"/>
      <c r="CB518" s="41"/>
      <c r="CC518" s="41"/>
      <c r="CD518" s="41"/>
      <c r="CE518" s="41"/>
      <c r="CF518" s="41"/>
      <c r="CG518" s="41"/>
      <c r="CH518" s="41"/>
      <c r="CI518" s="41"/>
      <c r="CJ518" s="41"/>
      <c r="CK518" s="41"/>
      <c r="CL518" s="41"/>
      <c r="CM518" s="41"/>
      <c r="CN518" s="41"/>
      <c r="CO518" s="41"/>
      <c r="CP518" s="41"/>
      <c r="CQ518" s="41"/>
      <c r="CR518" s="41"/>
      <c r="CS518" s="41"/>
      <c r="CT518" s="41"/>
      <c r="CU518" s="41"/>
      <c r="CV518" s="41"/>
      <c r="CW518" s="41"/>
      <c r="CX518" s="41"/>
      <c r="CY518" s="41"/>
      <c r="CZ518" s="41"/>
      <c r="DA518" s="41"/>
      <c r="DB518" s="41"/>
      <c r="DC518" s="41"/>
      <c r="DD518" s="41"/>
      <c r="DE518" s="41"/>
      <c r="DF518" s="41"/>
      <c r="DG518" s="41"/>
      <c r="DH518" s="41"/>
      <c r="DI518" s="41"/>
      <c r="DJ518" s="41"/>
      <c r="DK518" s="41"/>
      <c r="DL518" s="41"/>
      <c r="DM518" s="41"/>
      <c r="DN518" s="41"/>
      <c r="DO518" s="41"/>
      <c r="DP518" s="41"/>
      <c r="DQ518" s="41"/>
      <c r="DR518" s="41"/>
      <c r="DS518" s="41"/>
      <c r="DT518" s="41"/>
      <c r="DU518" s="41"/>
      <c r="DV518" s="41"/>
      <c r="DW518" s="41"/>
      <c r="DX518" s="41"/>
      <c r="DY518" s="41"/>
      <c r="DZ518" s="41"/>
      <c r="EA518" s="41"/>
      <c r="EB518" s="41"/>
      <c r="EC518" s="41"/>
      <c r="ED518" s="41"/>
      <c r="EE518" s="41"/>
      <c r="EF518" s="41"/>
      <c r="EG518" s="41"/>
      <c r="EH518" s="41"/>
      <c r="EI518" s="41"/>
      <c r="EJ518" s="41"/>
      <c r="EK518" s="41"/>
      <c r="EL518" s="41"/>
      <c r="EM518" s="41"/>
      <c r="EN518" s="41"/>
      <c r="EO518" s="41"/>
      <c r="EP518" s="41"/>
      <c r="EQ518" s="41"/>
      <c r="ER518" s="41"/>
      <c r="ES518" s="41"/>
      <c r="ET518" s="41"/>
      <c r="EU518" s="41"/>
      <c r="EV518" s="41"/>
      <c r="EW518" s="41"/>
      <c r="EX518" s="41"/>
      <c r="EY518" s="41"/>
      <c r="EZ518" s="41"/>
      <c r="FA518" s="41"/>
      <c r="FB518" s="41"/>
      <c r="FC518" s="41"/>
      <c r="FD518" s="41"/>
      <c r="FE518" s="41"/>
      <c r="FF518" s="41"/>
      <c r="FG518" s="41"/>
      <c r="FH518" s="41"/>
      <c r="FI518" s="41"/>
      <c r="FJ518" s="41"/>
      <c r="FK518" s="41"/>
      <c r="FL518" s="41"/>
      <c r="FM518" s="41"/>
      <c r="FN518" s="41"/>
      <c r="FO518" s="41"/>
      <c r="FP518" s="41"/>
      <c r="FQ518" s="41"/>
      <c r="FR518" s="41"/>
      <c r="FS518" s="41"/>
      <c r="FT518" s="41"/>
      <c r="FU518" s="41"/>
      <c r="FV518" s="41"/>
      <c r="FW518" s="41"/>
      <c r="FX518" s="41"/>
      <c r="FY518" s="41"/>
      <c r="FZ518" s="41"/>
      <c r="GA518" s="41"/>
      <c r="GB518" s="41"/>
      <c r="GC518" s="41"/>
      <c r="GD518" s="41"/>
      <c r="GE518" s="41"/>
      <c r="GF518" s="41"/>
      <c r="GG518" s="41"/>
      <c r="GH518" s="41"/>
      <c r="GI518" s="41"/>
      <c r="GJ518" s="41"/>
      <c r="GK518" s="41"/>
      <c r="GL518" s="41"/>
      <c r="GM518" s="41"/>
      <c r="GN518" s="41"/>
      <c r="GO518" s="41"/>
      <c r="GP518" s="41"/>
      <c r="GQ518" s="41"/>
      <c r="GR518" s="41"/>
      <c r="GS518" s="41"/>
      <c r="GT518" s="41"/>
      <c r="GU518" s="41"/>
      <c r="GV518" s="41"/>
      <c r="GW518" s="41"/>
      <c r="GX518" s="41"/>
      <c r="GY518" s="41"/>
      <c r="GZ518" s="41"/>
      <c r="HA518" s="41"/>
      <c r="HB518" s="41"/>
      <c r="HC518" s="41"/>
      <c r="HD518" s="41"/>
      <c r="HE518" s="41"/>
      <c r="HF518" s="41"/>
      <c r="HG518" s="41"/>
      <c r="HH518" s="41"/>
      <c r="HI518" s="41"/>
      <c r="HJ518" s="41"/>
      <c r="HK518" s="41"/>
      <c r="HL518" s="41"/>
      <c r="HM518" s="41"/>
      <c r="HN518" s="41"/>
      <c r="HO518" s="41"/>
      <c r="HP518" s="41"/>
      <c r="HQ518" s="41"/>
      <c r="HR518" s="41"/>
      <c r="HS518" s="41"/>
      <c r="HT518" s="41"/>
      <c r="HU518" s="41"/>
      <c r="HV518" s="41"/>
      <c r="HW518" s="41"/>
      <c r="HX518" s="41"/>
      <c r="HY518" s="41"/>
      <c r="HZ518" s="41"/>
      <c r="IA518" s="41"/>
      <c r="IB518" s="41"/>
      <c r="IC518" s="41"/>
      <c r="ID518" s="41"/>
      <c r="IE518" s="41"/>
      <c r="IF518" s="41"/>
      <c r="IG518" s="41"/>
      <c r="IH518" s="41"/>
      <c r="II518" s="41"/>
      <c r="IJ518" s="41"/>
      <c r="IK518" s="41"/>
      <c r="IL518" s="41"/>
      <c r="IM518" s="41"/>
      <c r="IN518" s="41"/>
      <c r="IO518" s="41"/>
      <c r="IP518" s="41"/>
      <c r="IQ518" s="41"/>
      <c r="IR518" s="41"/>
      <c r="IS518" s="41"/>
      <c r="IT518" s="41"/>
      <c r="IU518" s="41"/>
      <c r="IV518" s="41"/>
      <c r="IW518" s="41"/>
      <c r="IX518" s="41"/>
      <c r="IY518" s="41"/>
      <c r="IZ518" s="41"/>
      <c r="JA518" s="41"/>
      <c r="JB518" s="41"/>
      <c r="JC518" s="41"/>
      <c r="JD518" s="41"/>
      <c r="JE518" s="41"/>
      <c r="JF518" s="41"/>
      <c r="JG518" s="41"/>
      <c r="JH518" s="41"/>
      <c r="JI518" s="41"/>
      <c r="JJ518" s="41"/>
      <c r="JK518" s="41"/>
      <c r="JL518" s="41"/>
      <c r="JM518" s="41"/>
      <c r="JN518" s="41"/>
      <c r="JO518" s="41"/>
      <c r="JP518" s="41"/>
      <c r="JQ518" s="41"/>
      <c r="JR518" s="41"/>
      <c r="JS518" s="41"/>
      <c r="JT518" s="41"/>
      <c r="JU518" s="41"/>
    </row>
    <row r="519" spans="20:281" x14ac:dyDescent="0.25">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c r="AU519" s="41"/>
      <c r="AV519" s="41"/>
      <c r="AW519" s="41"/>
      <c r="AX519" s="41"/>
      <c r="AY519" s="41"/>
      <c r="AZ519" s="41"/>
      <c r="BA519" s="41"/>
      <c r="BB519" s="41"/>
      <c r="BC519" s="41"/>
      <c r="BD519" s="41"/>
      <c r="BE519" s="41"/>
      <c r="BF519" s="41"/>
      <c r="BG519" s="41"/>
      <c r="BH519" s="41"/>
      <c r="BI519" s="41"/>
      <c r="BJ519" s="41"/>
      <c r="BK519" s="41"/>
      <c r="BL519" s="41"/>
      <c r="BM519" s="41"/>
      <c r="BN519" s="41"/>
      <c r="BO519" s="41"/>
      <c r="BP519" s="41"/>
      <c r="BQ519" s="41"/>
      <c r="BR519" s="41"/>
      <c r="BS519" s="41"/>
      <c r="BT519" s="41"/>
      <c r="BU519" s="41"/>
      <c r="BV519" s="41"/>
      <c r="BW519" s="41"/>
      <c r="BX519" s="41"/>
      <c r="BY519" s="41"/>
      <c r="BZ519" s="41"/>
      <c r="CA519" s="41"/>
      <c r="CB519" s="41"/>
      <c r="CC519" s="41"/>
      <c r="CD519" s="41"/>
      <c r="CE519" s="41"/>
      <c r="CF519" s="41"/>
      <c r="CG519" s="41"/>
      <c r="CH519" s="41"/>
      <c r="CI519" s="41"/>
      <c r="CJ519" s="41"/>
      <c r="CK519" s="41"/>
      <c r="CL519" s="41"/>
      <c r="CM519" s="41"/>
      <c r="CN519" s="41"/>
      <c r="CO519" s="41"/>
      <c r="CP519" s="41"/>
      <c r="CQ519" s="41"/>
      <c r="CR519" s="41"/>
      <c r="CS519" s="41"/>
      <c r="CT519" s="41"/>
      <c r="CU519" s="41"/>
      <c r="CV519" s="41"/>
      <c r="CW519" s="41"/>
      <c r="CX519" s="41"/>
      <c r="CY519" s="41"/>
      <c r="CZ519" s="41"/>
      <c r="DA519" s="41"/>
      <c r="DB519" s="41"/>
      <c r="DC519" s="41"/>
      <c r="DD519" s="41"/>
      <c r="DE519" s="41"/>
      <c r="DF519" s="41"/>
      <c r="DG519" s="41"/>
      <c r="DH519" s="41"/>
      <c r="DI519" s="41"/>
      <c r="DJ519" s="41"/>
      <c r="DK519" s="41"/>
      <c r="DL519" s="41"/>
      <c r="DM519" s="41"/>
      <c r="DN519" s="41"/>
      <c r="DO519" s="41"/>
      <c r="DP519" s="41"/>
      <c r="DQ519" s="41"/>
      <c r="DR519" s="41"/>
      <c r="DS519" s="41"/>
      <c r="DT519" s="41"/>
      <c r="DU519" s="41"/>
      <c r="DV519" s="41"/>
      <c r="DW519" s="41"/>
      <c r="DX519" s="41"/>
      <c r="DY519" s="41"/>
      <c r="DZ519" s="41"/>
      <c r="EA519" s="41"/>
      <c r="EB519" s="41"/>
      <c r="EC519" s="41"/>
      <c r="ED519" s="41"/>
      <c r="EE519" s="41"/>
      <c r="EF519" s="41"/>
      <c r="EG519" s="41"/>
      <c r="EH519" s="41"/>
      <c r="EI519" s="41"/>
      <c r="EJ519" s="41"/>
      <c r="EK519" s="41"/>
      <c r="EL519" s="41"/>
      <c r="EM519" s="41"/>
      <c r="EN519" s="41"/>
      <c r="EO519" s="41"/>
      <c r="EP519" s="41"/>
      <c r="EQ519" s="41"/>
      <c r="ER519" s="41"/>
      <c r="ES519" s="41"/>
      <c r="ET519" s="41"/>
      <c r="EU519" s="41"/>
      <c r="EV519" s="41"/>
      <c r="EW519" s="41"/>
      <c r="EX519" s="41"/>
      <c r="EY519" s="41"/>
      <c r="EZ519" s="41"/>
      <c r="FA519" s="41"/>
      <c r="FB519" s="41"/>
      <c r="FC519" s="41"/>
      <c r="FD519" s="41"/>
      <c r="FE519" s="41"/>
      <c r="FF519" s="41"/>
      <c r="FG519" s="41"/>
      <c r="FH519" s="41"/>
      <c r="FI519" s="41"/>
      <c r="FJ519" s="41"/>
      <c r="FK519" s="41"/>
      <c r="FL519" s="41"/>
      <c r="FM519" s="41"/>
      <c r="FN519" s="41"/>
      <c r="FO519" s="41"/>
      <c r="FP519" s="41"/>
      <c r="FQ519" s="41"/>
      <c r="FR519" s="41"/>
      <c r="FS519" s="41"/>
      <c r="FT519" s="41"/>
      <c r="FU519" s="41"/>
      <c r="FV519" s="41"/>
      <c r="FW519" s="41"/>
      <c r="FX519" s="41"/>
      <c r="FY519" s="41"/>
      <c r="FZ519" s="41"/>
      <c r="GA519" s="41"/>
      <c r="GB519" s="41"/>
      <c r="GC519" s="41"/>
      <c r="GD519" s="41"/>
      <c r="GE519" s="41"/>
      <c r="GF519" s="41"/>
      <c r="GG519" s="41"/>
      <c r="GH519" s="41"/>
      <c r="GI519" s="41"/>
      <c r="GJ519" s="41"/>
      <c r="GK519" s="41"/>
      <c r="GL519" s="41"/>
      <c r="GM519" s="41"/>
      <c r="GN519" s="41"/>
      <c r="GO519" s="41"/>
      <c r="GP519" s="41"/>
      <c r="GQ519" s="41"/>
      <c r="GR519" s="41"/>
      <c r="GS519" s="41"/>
      <c r="GT519" s="41"/>
      <c r="GU519" s="41"/>
      <c r="GV519" s="41"/>
      <c r="GW519" s="41"/>
      <c r="GX519" s="41"/>
      <c r="GY519" s="41"/>
      <c r="GZ519" s="41"/>
      <c r="HA519" s="41"/>
      <c r="HB519" s="41"/>
      <c r="HC519" s="41"/>
      <c r="HD519" s="41"/>
      <c r="HE519" s="41"/>
      <c r="HF519" s="41"/>
      <c r="HG519" s="41"/>
      <c r="HH519" s="41"/>
      <c r="HI519" s="41"/>
      <c r="HJ519" s="41"/>
      <c r="HK519" s="41"/>
      <c r="HL519" s="41"/>
      <c r="HM519" s="41"/>
      <c r="HN519" s="41"/>
      <c r="HO519" s="41"/>
      <c r="HP519" s="41"/>
      <c r="HQ519" s="41"/>
      <c r="HR519" s="41"/>
      <c r="HS519" s="41"/>
      <c r="HT519" s="41"/>
      <c r="HU519" s="41"/>
      <c r="HV519" s="41"/>
      <c r="HW519" s="41"/>
      <c r="HX519" s="41"/>
      <c r="HY519" s="41"/>
      <c r="HZ519" s="41"/>
      <c r="IA519" s="41"/>
      <c r="IB519" s="41"/>
      <c r="IC519" s="41"/>
      <c r="ID519" s="41"/>
      <c r="IE519" s="41"/>
      <c r="IF519" s="41"/>
      <c r="IG519" s="41"/>
      <c r="IH519" s="41"/>
      <c r="II519" s="41"/>
      <c r="IJ519" s="41"/>
      <c r="IK519" s="41"/>
      <c r="IL519" s="41"/>
      <c r="IM519" s="41"/>
      <c r="IN519" s="41"/>
      <c r="IO519" s="41"/>
      <c r="IP519" s="41"/>
      <c r="IQ519" s="41"/>
      <c r="IR519" s="41"/>
      <c r="IS519" s="41"/>
      <c r="IT519" s="41"/>
      <c r="IU519" s="41"/>
      <c r="IV519" s="41"/>
      <c r="IW519" s="41"/>
      <c r="IX519" s="41"/>
      <c r="IY519" s="41"/>
      <c r="IZ519" s="41"/>
      <c r="JA519" s="41"/>
      <c r="JB519" s="41"/>
      <c r="JC519" s="41"/>
      <c r="JD519" s="41"/>
      <c r="JE519" s="41"/>
      <c r="JF519" s="41"/>
      <c r="JG519" s="41"/>
      <c r="JH519" s="41"/>
      <c r="JI519" s="41"/>
      <c r="JJ519" s="41"/>
      <c r="JK519" s="41"/>
      <c r="JL519" s="41"/>
      <c r="JM519" s="41"/>
      <c r="JN519" s="41"/>
      <c r="JO519" s="41"/>
      <c r="JP519" s="41"/>
      <c r="JQ519" s="41"/>
      <c r="JR519" s="41"/>
      <c r="JS519" s="41"/>
      <c r="JT519" s="41"/>
      <c r="JU519" s="41"/>
    </row>
    <row r="520" spans="20:281" x14ac:dyDescent="0.25">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c r="AU520" s="41"/>
      <c r="AV520" s="41"/>
      <c r="AW520" s="41"/>
      <c r="AX520" s="41"/>
      <c r="AY520" s="41"/>
      <c r="AZ520" s="41"/>
      <c r="BA520" s="41"/>
      <c r="BB520" s="41"/>
      <c r="BC520" s="41"/>
      <c r="BD520" s="41"/>
      <c r="BE520" s="41"/>
      <c r="BF520" s="41"/>
      <c r="BG520" s="41"/>
      <c r="BH520" s="41"/>
      <c r="BI520" s="41"/>
      <c r="BJ520" s="41"/>
      <c r="BK520" s="41"/>
      <c r="BL520" s="41"/>
      <c r="BM520" s="41"/>
      <c r="BN520" s="41"/>
      <c r="BO520" s="41"/>
      <c r="BP520" s="41"/>
      <c r="BQ520" s="41"/>
      <c r="BR520" s="41"/>
      <c r="BS520" s="41"/>
      <c r="BT520" s="41"/>
      <c r="BU520" s="41"/>
      <c r="BV520" s="41"/>
      <c r="BW520" s="41"/>
      <c r="BX520" s="41"/>
      <c r="BY520" s="41"/>
      <c r="BZ520" s="41"/>
      <c r="CA520" s="41"/>
      <c r="CB520" s="41"/>
      <c r="CC520" s="41"/>
      <c r="CD520" s="41"/>
      <c r="CE520" s="41"/>
      <c r="CF520" s="41"/>
      <c r="CG520" s="41"/>
      <c r="CH520" s="41"/>
      <c r="CI520" s="41"/>
      <c r="CJ520" s="41"/>
      <c r="CK520" s="41"/>
      <c r="CL520" s="41"/>
      <c r="CM520" s="41"/>
      <c r="CN520" s="41"/>
      <c r="CO520" s="41"/>
      <c r="CP520" s="41"/>
      <c r="CQ520" s="41"/>
      <c r="CR520" s="41"/>
      <c r="CS520" s="41"/>
      <c r="CT520" s="41"/>
      <c r="CU520" s="41"/>
      <c r="CV520" s="41"/>
      <c r="CW520" s="41"/>
      <c r="CX520" s="41"/>
      <c r="CY520" s="41"/>
      <c r="CZ520" s="41"/>
      <c r="DA520" s="41"/>
      <c r="DB520" s="41"/>
      <c r="DC520" s="41"/>
      <c r="DD520" s="41"/>
      <c r="DE520" s="41"/>
      <c r="DF520" s="41"/>
      <c r="DG520" s="41"/>
      <c r="DH520" s="41"/>
      <c r="DI520" s="41"/>
      <c r="DJ520" s="41"/>
      <c r="DK520" s="41"/>
      <c r="DL520" s="41"/>
      <c r="DM520" s="41"/>
      <c r="DN520" s="41"/>
      <c r="DO520" s="41"/>
      <c r="DP520" s="41"/>
      <c r="DQ520" s="41"/>
      <c r="DR520" s="41"/>
      <c r="DS520" s="41"/>
      <c r="DT520" s="41"/>
      <c r="DU520" s="41"/>
      <c r="DV520" s="41"/>
      <c r="DW520" s="41"/>
      <c r="DX520" s="41"/>
      <c r="DY520" s="41"/>
      <c r="DZ520" s="41"/>
      <c r="EA520" s="41"/>
      <c r="EB520" s="41"/>
      <c r="EC520" s="41"/>
      <c r="ED520" s="41"/>
      <c r="EE520" s="41"/>
      <c r="EF520" s="41"/>
      <c r="EG520" s="41"/>
      <c r="EH520" s="41"/>
      <c r="EI520" s="41"/>
      <c r="EJ520" s="41"/>
      <c r="EK520" s="41"/>
      <c r="EL520" s="41"/>
      <c r="EM520" s="41"/>
      <c r="EN520" s="41"/>
      <c r="EO520" s="41"/>
      <c r="EP520" s="41"/>
      <c r="EQ520" s="41"/>
      <c r="ER520" s="41"/>
      <c r="ES520" s="41"/>
      <c r="ET520" s="41"/>
      <c r="EU520" s="41"/>
      <c r="EV520" s="41"/>
      <c r="EW520" s="41"/>
      <c r="EX520" s="41"/>
      <c r="EY520" s="41"/>
      <c r="EZ520" s="41"/>
      <c r="FA520" s="41"/>
      <c r="FB520" s="41"/>
      <c r="FC520" s="41"/>
      <c r="FD520" s="41"/>
      <c r="FE520" s="41"/>
      <c r="FF520" s="41"/>
      <c r="FG520" s="41"/>
      <c r="FH520" s="41"/>
      <c r="FI520" s="41"/>
      <c r="FJ520" s="41"/>
      <c r="FK520" s="41"/>
      <c r="FL520" s="41"/>
      <c r="FM520" s="41"/>
      <c r="FN520" s="41"/>
      <c r="FO520" s="41"/>
      <c r="FP520" s="41"/>
      <c r="FQ520" s="41"/>
      <c r="FR520" s="41"/>
      <c r="FS520" s="41"/>
      <c r="FT520" s="41"/>
      <c r="FU520" s="41"/>
      <c r="FV520" s="41"/>
      <c r="FW520" s="41"/>
      <c r="FX520" s="41"/>
      <c r="FY520" s="41"/>
      <c r="FZ520" s="41"/>
      <c r="GA520" s="41"/>
      <c r="GB520" s="41"/>
      <c r="GC520" s="41"/>
      <c r="GD520" s="41"/>
      <c r="GE520" s="41"/>
      <c r="GF520" s="41"/>
      <c r="GG520" s="41"/>
      <c r="GH520" s="41"/>
      <c r="GI520" s="41"/>
      <c r="GJ520" s="41"/>
      <c r="GK520" s="41"/>
      <c r="GL520" s="41"/>
      <c r="GM520" s="41"/>
      <c r="GN520" s="41"/>
      <c r="GO520" s="41"/>
      <c r="GP520" s="41"/>
      <c r="GQ520" s="41"/>
      <c r="GR520" s="41"/>
      <c r="GS520" s="41"/>
      <c r="GT520" s="41"/>
      <c r="GU520" s="41"/>
      <c r="GV520" s="41"/>
      <c r="GW520" s="41"/>
      <c r="GX520" s="41"/>
      <c r="GY520" s="41"/>
      <c r="GZ520" s="41"/>
      <c r="HA520" s="41"/>
      <c r="HB520" s="41"/>
      <c r="HC520" s="41"/>
      <c r="HD520" s="41"/>
      <c r="HE520" s="41"/>
      <c r="HF520" s="41"/>
      <c r="HG520" s="41"/>
      <c r="HH520" s="41"/>
      <c r="HI520" s="41"/>
      <c r="HJ520" s="41"/>
      <c r="HK520" s="41"/>
      <c r="HL520" s="41"/>
      <c r="HM520" s="41"/>
      <c r="HN520" s="41"/>
      <c r="HO520" s="41"/>
      <c r="HP520" s="41"/>
      <c r="HQ520" s="41"/>
      <c r="HR520" s="41"/>
      <c r="HS520" s="41"/>
      <c r="HT520" s="41"/>
      <c r="HU520" s="41"/>
      <c r="HV520" s="41"/>
      <c r="HW520" s="41"/>
      <c r="HX520" s="41"/>
      <c r="HY520" s="41"/>
      <c r="HZ520" s="41"/>
      <c r="IA520" s="41"/>
      <c r="IB520" s="41"/>
      <c r="IC520" s="41"/>
      <c r="ID520" s="41"/>
      <c r="IE520" s="41"/>
      <c r="IF520" s="41"/>
      <c r="IG520" s="41"/>
      <c r="IH520" s="41"/>
      <c r="II520" s="41"/>
      <c r="IJ520" s="41"/>
      <c r="IK520" s="41"/>
      <c r="IL520" s="41"/>
      <c r="IM520" s="41"/>
      <c r="IN520" s="41"/>
      <c r="IO520" s="41"/>
      <c r="IP520" s="41"/>
      <c r="IQ520" s="41"/>
      <c r="IR520" s="41"/>
      <c r="IS520" s="41"/>
      <c r="IT520" s="41"/>
      <c r="IU520" s="41"/>
      <c r="IV520" s="41"/>
      <c r="IW520" s="41"/>
      <c r="IX520" s="41"/>
      <c r="IY520" s="41"/>
      <c r="IZ520" s="41"/>
      <c r="JA520" s="41"/>
      <c r="JB520" s="41"/>
      <c r="JC520" s="41"/>
      <c r="JD520" s="41"/>
      <c r="JE520" s="41"/>
      <c r="JF520" s="41"/>
      <c r="JG520" s="41"/>
      <c r="JH520" s="41"/>
      <c r="JI520" s="41"/>
      <c r="JJ520" s="41"/>
      <c r="JK520" s="41"/>
      <c r="JL520" s="41"/>
      <c r="JM520" s="41"/>
      <c r="JN520" s="41"/>
      <c r="JO520" s="41"/>
      <c r="JP520" s="41"/>
      <c r="JQ520" s="41"/>
      <c r="JR520" s="41"/>
      <c r="JS520" s="41"/>
      <c r="JT520" s="41"/>
      <c r="JU520" s="41"/>
    </row>
    <row r="521" spans="20:281" x14ac:dyDescent="0.25">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c r="BI521" s="41"/>
      <c r="BJ521" s="41"/>
      <c r="BK521" s="41"/>
      <c r="BL521" s="41"/>
      <c r="BM521" s="41"/>
      <c r="BN521" s="41"/>
      <c r="BO521" s="41"/>
      <c r="BP521" s="41"/>
      <c r="BQ521" s="41"/>
      <c r="BR521" s="41"/>
      <c r="BS521" s="41"/>
      <c r="BT521" s="41"/>
      <c r="BU521" s="41"/>
      <c r="BV521" s="41"/>
      <c r="BW521" s="41"/>
      <c r="BX521" s="41"/>
      <c r="BY521" s="41"/>
      <c r="BZ521" s="41"/>
      <c r="CA521" s="41"/>
      <c r="CB521" s="41"/>
      <c r="CC521" s="41"/>
      <c r="CD521" s="41"/>
      <c r="CE521" s="41"/>
      <c r="CF521" s="41"/>
      <c r="CG521" s="41"/>
      <c r="CH521" s="41"/>
      <c r="CI521" s="41"/>
      <c r="CJ521" s="41"/>
      <c r="CK521" s="41"/>
      <c r="CL521" s="41"/>
      <c r="CM521" s="41"/>
      <c r="CN521" s="41"/>
      <c r="CO521" s="41"/>
      <c r="CP521" s="41"/>
      <c r="CQ521" s="41"/>
      <c r="CR521" s="41"/>
      <c r="CS521" s="41"/>
      <c r="CT521" s="41"/>
      <c r="CU521" s="41"/>
      <c r="CV521" s="41"/>
      <c r="CW521" s="41"/>
      <c r="CX521" s="41"/>
      <c r="CY521" s="41"/>
      <c r="CZ521" s="41"/>
      <c r="DA521" s="41"/>
      <c r="DB521" s="41"/>
      <c r="DC521" s="41"/>
      <c r="DD521" s="41"/>
      <c r="DE521" s="41"/>
      <c r="DF521" s="41"/>
      <c r="DG521" s="41"/>
      <c r="DH521" s="41"/>
      <c r="DI521" s="41"/>
      <c r="DJ521" s="41"/>
      <c r="DK521" s="41"/>
      <c r="DL521" s="41"/>
      <c r="DM521" s="41"/>
      <c r="DN521" s="41"/>
      <c r="DO521" s="41"/>
      <c r="DP521" s="41"/>
      <c r="DQ521" s="41"/>
      <c r="DR521" s="41"/>
      <c r="DS521" s="41"/>
      <c r="DT521" s="41"/>
      <c r="DU521" s="41"/>
      <c r="DV521" s="41"/>
      <c r="DW521" s="41"/>
      <c r="DX521" s="41"/>
      <c r="DY521" s="41"/>
      <c r="DZ521" s="41"/>
      <c r="EA521" s="41"/>
      <c r="EB521" s="41"/>
      <c r="EC521" s="41"/>
      <c r="ED521" s="41"/>
      <c r="EE521" s="41"/>
      <c r="EF521" s="41"/>
      <c r="EG521" s="41"/>
      <c r="EH521" s="41"/>
      <c r="EI521" s="41"/>
      <c r="EJ521" s="41"/>
      <c r="EK521" s="41"/>
      <c r="EL521" s="41"/>
      <c r="EM521" s="41"/>
      <c r="EN521" s="41"/>
      <c r="EO521" s="41"/>
      <c r="EP521" s="41"/>
      <c r="EQ521" s="41"/>
      <c r="ER521" s="41"/>
      <c r="ES521" s="41"/>
      <c r="ET521" s="41"/>
      <c r="EU521" s="41"/>
      <c r="EV521" s="41"/>
      <c r="EW521" s="41"/>
      <c r="EX521" s="41"/>
      <c r="EY521" s="41"/>
      <c r="EZ521" s="41"/>
      <c r="FA521" s="41"/>
      <c r="FB521" s="41"/>
      <c r="FC521" s="41"/>
      <c r="FD521" s="41"/>
      <c r="FE521" s="41"/>
      <c r="FF521" s="41"/>
      <c r="FG521" s="41"/>
      <c r="FH521" s="41"/>
      <c r="FI521" s="41"/>
      <c r="FJ521" s="41"/>
      <c r="FK521" s="41"/>
      <c r="FL521" s="41"/>
      <c r="FM521" s="41"/>
      <c r="FN521" s="41"/>
      <c r="FO521" s="41"/>
      <c r="FP521" s="41"/>
      <c r="FQ521" s="41"/>
      <c r="FR521" s="41"/>
      <c r="FS521" s="41"/>
      <c r="FT521" s="41"/>
      <c r="FU521" s="41"/>
      <c r="FV521" s="41"/>
      <c r="FW521" s="41"/>
      <c r="FX521" s="41"/>
      <c r="FY521" s="41"/>
      <c r="FZ521" s="41"/>
      <c r="GA521" s="41"/>
      <c r="GB521" s="41"/>
      <c r="GC521" s="41"/>
      <c r="GD521" s="41"/>
      <c r="GE521" s="41"/>
      <c r="GF521" s="41"/>
      <c r="GG521" s="41"/>
      <c r="GH521" s="41"/>
      <c r="GI521" s="41"/>
      <c r="GJ521" s="41"/>
      <c r="GK521" s="41"/>
      <c r="GL521" s="41"/>
      <c r="GM521" s="41"/>
      <c r="GN521" s="41"/>
      <c r="GO521" s="41"/>
      <c r="GP521" s="41"/>
      <c r="GQ521" s="41"/>
      <c r="GR521" s="41"/>
      <c r="GS521" s="41"/>
      <c r="GT521" s="41"/>
      <c r="GU521" s="41"/>
      <c r="GV521" s="41"/>
      <c r="GW521" s="41"/>
      <c r="GX521" s="41"/>
      <c r="GY521" s="41"/>
      <c r="GZ521" s="41"/>
      <c r="HA521" s="41"/>
      <c r="HB521" s="41"/>
      <c r="HC521" s="41"/>
      <c r="HD521" s="41"/>
      <c r="HE521" s="41"/>
      <c r="HF521" s="41"/>
      <c r="HG521" s="41"/>
      <c r="HH521" s="41"/>
      <c r="HI521" s="41"/>
      <c r="HJ521" s="41"/>
      <c r="HK521" s="41"/>
      <c r="HL521" s="41"/>
      <c r="HM521" s="41"/>
      <c r="HN521" s="41"/>
      <c r="HO521" s="41"/>
      <c r="HP521" s="41"/>
      <c r="HQ521" s="41"/>
      <c r="HR521" s="41"/>
      <c r="HS521" s="41"/>
      <c r="HT521" s="41"/>
      <c r="HU521" s="41"/>
      <c r="HV521" s="41"/>
      <c r="HW521" s="41"/>
      <c r="HX521" s="41"/>
      <c r="HY521" s="41"/>
      <c r="HZ521" s="41"/>
      <c r="IA521" s="41"/>
      <c r="IB521" s="41"/>
      <c r="IC521" s="41"/>
      <c r="ID521" s="41"/>
      <c r="IE521" s="41"/>
      <c r="IF521" s="41"/>
      <c r="IG521" s="41"/>
      <c r="IH521" s="41"/>
      <c r="II521" s="41"/>
      <c r="IJ521" s="41"/>
      <c r="IK521" s="41"/>
      <c r="IL521" s="41"/>
      <c r="IM521" s="41"/>
      <c r="IN521" s="41"/>
      <c r="IO521" s="41"/>
      <c r="IP521" s="41"/>
      <c r="IQ521" s="41"/>
      <c r="IR521" s="41"/>
      <c r="IS521" s="41"/>
      <c r="IT521" s="41"/>
      <c r="IU521" s="41"/>
      <c r="IV521" s="41"/>
      <c r="IW521" s="41"/>
      <c r="IX521" s="41"/>
      <c r="IY521" s="41"/>
      <c r="IZ521" s="41"/>
      <c r="JA521" s="41"/>
      <c r="JB521" s="41"/>
      <c r="JC521" s="41"/>
      <c r="JD521" s="41"/>
      <c r="JE521" s="41"/>
      <c r="JF521" s="41"/>
      <c r="JG521" s="41"/>
      <c r="JH521" s="41"/>
      <c r="JI521" s="41"/>
      <c r="JJ521" s="41"/>
      <c r="JK521" s="41"/>
      <c r="JL521" s="41"/>
      <c r="JM521" s="41"/>
      <c r="JN521" s="41"/>
      <c r="JO521" s="41"/>
      <c r="JP521" s="41"/>
      <c r="JQ521" s="41"/>
      <c r="JR521" s="41"/>
      <c r="JS521" s="41"/>
      <c r="JT521" s="41"/>
      <c r="JU521" s="41"/>
    </row>
    <row r="522" spans="20:281" x14ac:dyDescent="0.25">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c r="AU522" s="41"/>
      <c r="AV522" s="41"/>
      <c r="AW522" s="41"/>
      <c r="AX522" s="41"/>
      <c r="AY522" s="41"/>
      <c r="AZ522" s="41"/>
      <c r="BA522" s="41"/>
      <c r="BB522" s="41"/>
      <c r="BC522" s="41"/>
      <c r="BD522" s="41"/>
      <c r="BE522" s="41"/>
      <c r="BF522" s="41"/>
      <c r="BG522" s="41"/>
      <c r="BH522" s="41"/>
      <c r="BI522" s="41"/>
      <c r="BJ522" s="41"/>
      <c r="BK522" s="41"/>
      <c r="BL522" s="41"/>
      <c r="BM522" s="41"/>
      <c r="BN522" s="41"/>
      <c r="BO522" s="41"/>
      <c r="BP522" s="41"/>
      <c r="BQ522" s="41"/>
      <c r="BR522" s="41"/>
      <c r="BS522" s="41"/>
      <c r="BT522" s="41"/>
      <c r="BU522" s="41"/>
      <c r="BV522" s="41"/>
      <c r="BW522" s="41"/>
      <c r="BX522" s="41"/>
      <c r="BY522" s="41"/>
      <c r="BZ522" s="41"/>
      <c r="CA522" s="41"/>
      <c r="CB522" s="41"/>
      <c r="CC522" s="41"/>
      <c r="CD522" s="41"/>
      <c r="CE522" s="41"/>
      <c r="CF522" s="41"/>
      <c r="CG522" s="41"/>
      <c r="CH522" s="41"/>
      <c r="CI522" s="41"/>
      <c r="CJ522" s="41"/>
      <c r="CK522" s="41"/>
      <c r="CL522" s="41"/>
      <c r="CM522" s="41"/>
      <c r="CN522" s="41"/>
      <c r="CO522" s="41"/>
      <c r="CP522" s="41"/>
      <c r="CQ522" s="41"/>
      <c r="CR522" s="41"/>
      <c r="CS522" s="41"/>
      <c r="CT522" s="41"/>
      <c r="CU522" s="41"/>
      <c r="CV522" s="41"/>
      <c r="CW522" s="41"/>
      <c r="CX522" s="41"/>
      <c r="CY522" s="41"/>
      <c r="CZ522" s="41"/>
      <c r="DA522" s="41"/>
      <c r="DB522" s="41"/>
      <c r="DC522" s="41"/>
      <c r="DD522" s="41"/>
      <c r="DE522" s="41"/>
      <c r="DF522" s="41"/>
      <c r="DG522" s="41"/>
      <c r="DH522" s="41"/>
      <c r="DI522" s="41"/>
      <c r="DJ522" s="41"/>
      <c r="DK522" s="41"/>
      <c r="DL522" s="41"/>
      <c r="DM522" s="41"/>
      <c r="DN522" s="41"/>
      <c r="DO522" s="41"/>
      <c r="DP522" s="41"/>
      <c r="DQ522" s="41"/>
      <c r="DR522" s="41"/>
      <c r="DS522" s="41"/>
      <c r="DT522" s="41"/>
      <c r="DU522" s="41"/>
      <c r="DV522" s="41"/>
      <c r="DW522" s="41"/>
      <c r="DX522" s="41"/>
      <c r="DY522" s="41"/>
      <c r="DZ522" s="41"/>
      <c r="EA522" s="41"/>
      <c r="EB522" s="41"/>
      <c r="EC522" s="41"/>
      <c r="ED522" s="41"/>
      <c r="EE522" s="41"/>
      <c r="EF522" s="41"/>
      <c r="EG522" s="41"/>
      <c r="EH522" s="41"/>
      <c r="EI522" s="41"/>
      <c r="EJ522" s="41"/>
      <c r="EK522" s="41"/>
      <c r="EL522" s="41"/>
      <c r="EM522" s="41"/>
      <c r="EN522" s="41"/>
      <c r="EO522" s="41"/>
      <c r="EP522" s="41"/>
      <c r="EQ522" s="41"/>
      <c r="ER522" s="41"/>
      <c r="ES522" s="41"/>
      <c r="ET522" s="41"/>
      <c r="EU522" s="41"/>
      <c r="EV522" s="41"/>
      <c r="EW522" s="41"/>
      <c r="EX522" s="41"/>
      <c r="EY522" s="41"/>
      <c r="EZ522" s="41"/>
      <c r="FA522" s="41"/>
      <c r="FB522" s="41"/>
      <c r="FC522" s="41"/>
      <c r="FD522" s="41"/>
      <c r="FE522" s="41"/>
      <c r="FF522" s="41"/>
      <c r="FG522" s="41"/>
      <c r="FH522" s="41"/>
      <c r="FI522" s="41"/>
      <c r="FJ522" s="41"/>
      <c r="FK522" s="41"/>
      <c r="FL522" s="41"/>
      <c r="FM522" s="41"/>
      <c r="FN522" s="41"/>
      <c r="FO522" s="41"/>
      <c r="FP522" s="41"/>
      <c r="FQ522" s="41"/>
      <c r="FR522" s="41"/>
      <c r="FS522" s="41"/>
      <c r="FT522" s="41"/>
      <c r="FU522" s="41"/>
      <c r="FV522" s="41"/>
      <c r="FW522" s="41"/>
      <c r="FX522" s="41"/>
      <c r="FY522" s="41"/>
      <c r="FZ522" s="41"/>
      <c r="GA522" s="41"/>
      <c r="GB522" s="41"/>
      <c r="GC522" s="41"/>
      <c r="GD522" s="41"/>
      <c r="GE522" s="41"/>
      <c r="GF522" s="41"/>
      <c r="GG522" s="41"/>
      <c r="GH522" s="41"/>
      <c r="GI522" s="41"/>
      <c r="GJ522" s="41"/>
      <c r="GK522" s="41"/>
      <c r="GL522" s="41"/>
      <c r="GM522" s="41"/>
      <c r="GN522" s="41"/>
      <c r="GO522" s="41"/>
      <c r="GP522" s="41"/>
      <c r="GQ522" s="41"/>
      <c r="GR522" s="41"/>
      <c r="GS522" s="41"/>
      <c r="GT522" s="41"/>
      <c r="GU522" s="41"/>
      <c r="GV522" s="41"/>
      <c r="GW522" s="41"/>
      <c r="GX522" s="41"/>
      <c r="GY522" s="41"/>
      <c r="GZ522" s="41"/>
      <c r="HA522" s="41"/>
      <c r="HB522" s="41"/>
      <c r="HC522" s="41"/>
      <c r="HD522" s="41"/>
      <c r="HE522" s="41"/>
      <c r="HF522" s="41"/>
      <c r="HG522" s="41"/>
      <c r="HH522" s="41"/>
      <c r="HI522" s="41"/>
      <c r="HJ522" s="41"/>
      <c r="HK522" s="41"/>
      <c r="HL522" s="41"/>
      <c r="HM522" s="41"/>
      <c r="HN522" s="41"/>
      <c r="HO522" s="41"/>
      <c r="HP522" s="41"/>
      <c r="HQ522" s="41"/>
      <c r="HR522" s="41"/>
      <c r="HS522" s="41"/>
      <c r="HT522" s="41"/>
      <c r="HU522" s="41"/>
      <c r="HV522" s="41"/>
      <c r="HW522" s="41"/>
      <c r="HX522" s="41"/>
      <c r="HY522" s="41"/>
      <c r="HZ522" s="41"/>
      <c r="IA522" s="41"/>
      <c r="IB522" s="41"/>
      <c r="IC522" s="41"/>
      <c r="ID522" s="41"/>
      <c r="IE522" s="41"/>
      <c r="IF522" s="41"/>
      <c r="IG522" s="41"/>
      <c r="IH522" s="41"/>
      <c r="II522" s="41"/>
      <c r="IJ522" s="41"/>
      <c r="IK522" s="41"/>
      <c r="IL522" s="41"/>
      <c r="IM522" s="41"/>
      <c r="IN522" s="41"/>
      <c r="IO522" s="41"/>
      <c r="IP522" s="41"/>
      <c r="IQ522" s="41"/>
      <c r="IR522" s="41"/>
      <c r="IS522" s="41"/>
      <c r="IT522" s="41"/>
      <c r="IU522" s="41"/>
      <c r="IV522" s="41"/>
      <c r="IW522" s="41"/>
      <c r="IX522" s="41"/>
      <c r="IY522" s="41"/>
      <c r="IZ522" s="41"/>
      <c r="JA522" s="41"/>
      <c r="JB522" s="41"/>
      <c r="JC522" s="41"/>
      <c r="JD522" s="41"/>
      <c r="JE522" s="41"/>
      <c r="JF522" s="41"/>
      <c r="JG522" s="41"/>
      <c r="JH522" s="41"/>
      <c r="JI522" s="41"/>
      <c r="JJ522" s="41"/>
      <c r="JK522" s="41"/>
      <c r="JL522" s="41"/>
      <c r="JM522" s="41"/>
      <c r="JN522" s="41"/>
      <c r="JO522" s="41"/>
      <c r="JP522" s="41"/>
      <c r="JQ522" s="41"/>
      <c r="JR522" s="41"/>
      <c r="JS522" s="41"/>
      <c r="JT522" s="41"/>
      <c r="JU522" s="41"/>
    </row>
    <row r="523" spans="20:281" x14ac:dyDescent="0.25">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c r="AU523" s="41"/>
      <c r="AV523" s="41"/>
      <c r="AW523" s="41"/>
      <c r="AX523" s="41"/>
      <c r="AY523" s="41"/>
      <c r="AZ523" s="41"/>
      <c r="BA523" s="41"/>
      <c r="BB523" s="41"/>
      <c r="BC523" s="41"/>
      <c r="BD523" s="41"/>
      <c r="BE523" s="41"/>
      <c r="BF523" s="41"/>
      <c r="BG523" s="41"/>
      <c r="BH523" s="41"/>
      <c r="BI523" s="41"/>
      <c r="BJ523" s="41"/>
      <c r="BK523" s="41"/>
      <c r="BL523" s="41"/>
      <c r="BM523" s="41"/>
      <c r="BN523" s="41"/>
      <c r="BO523" s="41"/>
      <c r="BP523" s="41"/>
      <c r="BQ523" s="41"/>
      <c r="BR523" s="41"/>
      <c r="BS523" s="41"/>
      <c r="BT523" s="41"/>
      <c r="BU523" s="41"/>
      <c r="BV523" s="41"/>
      <c r="BW523" s="41"/>
      <c r="BX523" s="41"/>
      <c r="BY523" s="41"/>
      <c r="BZ523" s="41"/>
      <c r="CA523" s="41"/>
      <c r="CB523" s="41"/>
      <c r="CC523" s="41"/>
      <c r="CD523" s="41"/>
      <c r="CE523" s="41"/>
      <c r="CF523" s="41"/>
      <c r="CG523" s="41"/>
      <c r="CH523" s="41"/>
      <c r="CI523" s="41"/>
      <c r="CJ523" s="41"/>
      <c r="CK523" s="41"/>
      <c r="CL523" s="41"/>
      <c r="CM523" s="41"/>
      <c r="CN523" s="41"/>
      <c r="CO523" s="41"/>
      <c r="CP523" s="41"/>
      <c r="CQ523" s="41"/>
      <c r="CR523" s="41"/>
      <c r="CS523" s="41"/>
      <c r="CT523" s="41"/>
      <c r="CU523" s="41"/>
      <c r="CV523" s="41"/>
      <c r="CW523" s="41"/>
      <c r="CX523" s="41"/>
      <c r="CY523" s="41"/>
      <c r="CZ523" s="41"/>
      <c r="DA523" s="41"/>
      <c r="DB523" s="41"/>
      <c r="DC523" s="41"/>
      <c r="DD523" s="41"/>
      <c r="DE523" s="41"/>
      <c r="DF523" s="41"/>
      <c r="DG523" s="41"/>
      <c r="DH523" s="41"/>
      <c r="DI523" s="41"/>
      <c r="DJ523" s="41"/>
      <c r="DK523" s="41"/>
      <c r="DL523" s="41"/>
      <c r="DM523" s="41"/>
      <c r="DN523" s="41"/>
      <c r="DO523" s="41"/>
      <c r="DP523" s="41"/>
      <c r="DQ523" s="41"/>
      <c r="DR523" s="41"/>
      <c r="DS523" s="41"/>
      <c r="DT523" s="41"/>
      <c r="DU523" s="41"/>
      <c r="DV523" s="41"/>
      <c r="DW523" s="41"/>
      <c r="DX523" s="41"/>
      <c r="DY523" s="41"/>
      <c r="DZ523" s="41"/>
      <c r="EA523" s="41"/>
      <c r="EB523" s="41"/>
      <c r="EC523" s="41"/>
      <c r="ED523" s="41"/>
      <c r="EE523" s="41"/>
      <c r="EF523" s="41"/>
      <c r="EG523" s="41"/>
      <c r="EH523" s="41"/>
      <c r="EI523" s="41"/>
      <c r="EJ523" s="41"/>
      <c r="EK523" s="41"/>
      <c r="EL523" s="41"/>
      <c r="EM523" s="41"/>
      <c r="EN523" s="41"/>
      <c r="EO523" s="41"/>
      <c r="EP523" s="41"/>
      <c r="EQ523" s="41"/>
      <c r="ER523" s="41"/>
      <c r="ES523" s="41"/>
      <c r="ET523" s="41"/>
      <c r="EU523" s="41"/>
      <c r="EV523" s="41"/>
      <c r="EW523" s="41"/>
      <c r="EX523" s="41"/>
      <c r="EY523" s="41"/>
      <c r="EZ523" s="41"/>
      <c r="FA523" s="41"/>
      <c r="FB523" s="41"/>
      <c r="FC523" s="41"/>
      <c r="FD523" s="41"/>
      <c r="FE523" s="41"/>
      <c r="FF523" s="41"/>
      <c r="FG523" s="41"/>
      <c r="FH523" s="41"/>
      <c r="FI523" s="41"/>
      <c r="FJ523" s="41"/>
      <c r="FK523" s="41"/>
      <c r="FL523" s="41"/>
      <c r="FM523" s="41"/>
      <c r="FN523" s="41"/>
      <c r="FO523" s="41"/>
      <c r="FP523" s="41"/>
      <c r="FQ523" s="41"/>
      <c r="FR523" s="41"/>
      <c r="FS523" s="41"/>
      <c r="FT523" s="41"/>
      <c r="FU523" s="41"/>
      <c r="FV523" s="41"/>
      <c r="FW523" s="41"/>
      <c r="FX523" s="41"/>
      <c r="FY523" s="41"/>
      <c r="FZ523" s="41"/>
      <c r="GA523" s="41"/>
      <c r="GB523" s="41"/>
      <c r="GC523" s="41"/>
      <c r="GD523" s="41"/>
      <c r="GE523" s="41"/>
      <c r="GF523" s="41"/>
      <c r="GG523" s="41"/>
      <c r="GH523" s="41"/>
      <c r="GI523" s="41"/>
      <c r="GJ523" s="41"/>
      <c r="GK523" s="41"/>
      <c r="GL523" s="41"/>
      <c r="GM523" s="41"/>
      <c r="GN523" s="41"/>
      <c r="GO523" s="41"/>
      <c r="GP523" s="41"/>
      <c r="GQ523" s="41"/>
      <c r="GR523" s="41"/>
      <c r="GS523" s="41"/>
      <c r="GT523" s="41"/>
      <c r="GU523" s="41"/>
      <c r="GV523" s="41"/>
      <c r="GW523" s="41"/>
      <c r="GX523" s="41"/>
      <c r="GY523" s="41"/>
      <c r="GZ523" s="41"/>
      <c r="HA523" s="41"/>
      <c r="HB523" s="41"/>
      <c r="HC523" s="41"/>
      <c r="HD523" s="41"/>
      <c r="HE523" s="41"/>
      <c r="HF523" s="41"/>
      <c r="HG523" s="41"/>
      <c r="HH523" s="41"/>
      <c r="HI523" s="41"/>
      <c r="HJ523" s="41"/>
      <c r="HK523" s="41"/>
      <c r="HL523" s="41"/>
      <c r="HM523" s="41"/>
      <c r="HN523" s="41"/>
      <c r="HO523" s="41"/>
      <c r="HP523" s="41"/>
      <c r="HQ523" s="41"/>
      <c r="HR523" s="41"/>
      <c r="HS523" s="41"/>
      <c r="HT523" s="41"/>
      <c r="HU523" s="41"/>
      <c r="HV523" s="41"/>
      <c r="HW523" s="41"/>
      <c r="HX523" s="41"/>
      <c r="HY523" s="41"/>
      <c r="HZ523" s="41"/>
      <c r="IA523" s="41"/>
      <c r="IB523" s="41"/>
      <c r="IC523" s="41"/>
      <c r="ID523" s="41"/>
      <c r="IE523" s="41"/>
      <c r="IF523" s="41"/>
      <c r="IG523" s="41"/>
      <c r="IH523" s="41"/>
      <c r="II523" s="41"/>
      <c r="IJ523" s="41"/>
      <c r="IK523" s="41"/>
      <c r="IL523" s="41"/>
      <c r="IM523" s="41"/>
      <c r="IN523" s="41"/>
      <c r="IO523" s="41"/>
      <c r="IP523" s="41"/>
      <c r="IQ523" s="41"/>
      <c r="IR523" s="41"/>
      <c r="IS523" s="41"/>
      <c r="IT523" s="41"/>
      <c r="IU523" s="41"/>
      <c r="IV523" s="41"/>
      <c r="IW523" s="41"/>
      <c r="IX523" s="41"/>
      <c r="IY523" s="41"/>
      <c r="IZ523" s="41"/>
      <c r="JA523" s="41"/>
      <c r="JB523" s="41"/>
      <c r="JC523" s="41"/>
      <c r="JD523" s="41"/>
      <c r="JE523" s="41"/>
      <c r="JF523" s="41"/>
      <c r="JG523" s="41"/>
      <c r="JH523" s="41"/>
      <c r="JI523" s="41"/>
      <c r="JJ523" s="41"/>
      <c r="JK523" s="41"/>
      <c r="JL523" s="41"/>
      <c r="JM523" s="41"/>
      <c r="JN523" s="41"/>
      <c r="JO523" s="41"/>
      <c r="JP523" s="41"/>
      <c r="JQ523" s="41"/>
      <c r="JR523" s="41"/>
      <c r="JS523" s="41"/>
      <c r="JT523" s="41"/>
      <c r="JU523" s="41"/>
    </row>
    <row r="524" spans="20:281" x14ac:dyDescent="0.25">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41"/>
      <c r="BI524" s="41"/>
      <c r="BJ524" s="41"/>
      <c r="BK524" s="41"/>
      <c r="BL524" s="41"/>
      <c r="BM524" s="41"/>
      <c r="BN524" s="41"/>
      <c r="BO524" s="41"/>
      <c r="BP524" s="41"/>
      <c r="BQ524" s="41"/>
      <c r="BR524" s="41"/>
      <c r="BS524" s="41"/>
      <c r="BT524" s="41"/>
      <c r="BU524" s="41"/>
      <c r="BV524" s="41"/>
      <c r="BW524" s="41"/>
      <c r="BX524" s="41"/>
      <c r="BY524" s="41"/>
      <c r="BZ524" s="41"/>
      <c r="CA524" s="41"/>
      <c r="CB524" s="41"/>
      <c r="CC524" s="41"/>
      <c r="CD524" s="41"/>
      <c r="CE524" s="41"/>
      <c r="CF524" s="41"/>
      <c r="CG524" s="41"/>
      <c r="CH524" s="41"/>
      <c r="CI524" s="41"/>
      <c r="CJ524" s="41"/>
      <c r="CK524" s="41"/>
      <c r="CL524" s="41"/>
      <c r="CM524" s="41"/>
      <c r="CN524" s="41"/>
      <c r="CO524" s="41"/>
      <c r="CP524" s="41"/>
      <c r="CQ524" s="41"/>
      <c r="CR524" s="41"/>
      <c r="CS524" s="41"/>
      <c r="CT524" s="41"/>
      <c r="CU524" s="41"/>
      <c r="CV524" s="41"/>
      <c r="CW524" s="41"/>
      <c r="CX524" s="41"/>
      <c r="CY524" s="41"/>
      <c r="CZ524" s="41"/>
      <c r="DA524" s="41"/>
      <c r="DB524" s="41"/>
      <c r="DC524" s="41"/>
      <c r="DD524" s="41"/>
      <c r="DE524" s="41"/>
      <c r="DF524" s="41"/>
      <c r="DG524" s="41"/>
      <c r="DH524" s="41"/>
      <c r="DI524" s="41"/>
      <c r="DJ524" s="41"/>
      <c r="DK524" s="41"/>
      <c r="DL524" s="41"/>
      <c r="DM524" s="41"/>
      <c r="DN524" s="41"/>
      <c r="DO524" s="41"/>
      <c r="DP524" s="41"/>
      <c r="DQ524" s="41"/>
      <c r="DR524" s="41"/>
      <c r="DS524" s="41"/>
      <c r="DT524" s="41"/>
      <c r="DU524" s="41"/>
      <c r="DV524" s="41"/>
      <c r="DW524" s="41"/>
      <c r="DX524" s="41"/>
      <c r="DY524" s="41"/>
      <c r="DZ524" s="41"/>
      <c r="EA524" s="41"/>
      <c r="EB524" s="41"/>
      <c r="EC524" s="41"/>
      <c r="ED524" s="41"/>
      <c r="EE524" s="41"/>
      <c r="EF524" s="41"/>
      <c r="EG524" s="41"/>
      <c r="EH524" s="41"/>
      <c r="EI524" s="41"/>
      <c r="EJ524" s="41"/>
      <c r="EK524" s="41"/>
      <c r="EL524" s="41"/>
      <c r="EM524" s="41"/>
      <c r="EN524" s="41"/>
      <c r="EO524" s="41"/>
      <c r="EP524" s="41"/>
      <c r="EQ524" s="41"/>
      <c r="ER524" s="41"/>
      <c r="ES524" s="41"/>
      <c r="ET524" s="41"/>
      <c r="EU524" s="41"/>
      <c r="EV524" s="41"/>
      <c r="EW524" s="41"/>
      <c r="EX524" s="41"/>
      <c r="EY524" s="41"/>
      <c r="EZ524" s="41"/>
      <c r="FA524" s="41"/>
      <c r="FB524" s="41"/>
      <c r="FC524" s="41"/>
      <c r="FD524" s="41"/>
      <c r="FE524" s="41"/>
      <c r="FF524" s="41"/>
      <c r="FG524" s="41"/>
      <c r="FH524" s="41"/>
      <c r="FI524" s="41"/>
      <c r="FJ524" s="41"/>
      <c r="FK524" s="41"/>
      <c r="FL524" s="41"/>
      <c r="FM524" s="41"/>
      <c r="FN524" s="41"/>
      <c r="FO524" s="41"/>
      <c r="FP524" s="41"/>
      <c r="FQ524" s="41"/>
      <c r="FR524" s="41"/>
      <c r="FS524" s="41"/>
      <c r="FT524" s="41"/>
      <c r="FU524" s="41"/>
      <c r="FV524" s="41"/>
      <c r="FW524" s="41"/>
      <c r="FX524" s="41"/>
      <c r="FY524" s="41"/>
      <c r="FZ524" s="41"/>
      <c r="GA524" s="41"/>
      <c r="GB524" s="41"/>
      <c r="GC524" s="41"/>
      <c r="GD524" s="41"/>
      <c r="GE524" s="41"/>
      <c r="GF524" s="41"/>
      <c r="GG524" s="41"/>
      <c r="GH524" s="41"/>
      <c r="GI524" s="41"/>
      <c r="GJ524" s="41"/>
      <c r="GK524" s="41"/>
      <c r="GL524" s="41"/>
      <c r="GM524" s="41"/>
      <c r="GN524" s="41"/>
      <c r="GO524" s="41"/>
      <c r="GP524" s="41"/>
      <c r="GQ524" s="41"/>
      <c r="GR524" s="41"/>
      <c r="GS524" s="41"/>
      <c r="GT524" s="41"/>
      <c r="GU524" s="41"/>
      <c r="GV524" s="41"/>
      <c r="GW524" s="41"/>
      <c r="GX524" s="41"/>
      <c r="GY524" s="41"/>
      <c r="GZ524" s="41"/>
      <c r="HA524" s="41"/>
      <c r="HB524" s="41"/>
      <c r="HC524" s="41"/>
      <c r="HD524" s="41"/>
      <c r="HE524" s="41"/>
      <c r="HF524" s="41"/>
      <c r="HG524" s="41"/>
      <c r="HH524" s="41"/>
      <c r="HI524" s="41"/>
      <c r="HJ524" s="41"/>
      <c r="HK524" s="41"/>
      <c r="HL524" s="41"/>
      <c r="HM524" s="41"/>
      <c r="HN524" s="41"/>
      <c r="HO524" s="41"/>
      <c r="HP524" s="41"/>
      <c r="HQ524" s="41"/>
      <c r="HR524" s="41"/>
      <c r="HS524" s="41"/>
      <c r="HT524" s="41"/>
      <c r="HU524" s="41"/>
      <c r="HV524" s="41"/>
      <c r="HW524" s="41"/>
      <c r="HX524" s="41"/>
      <c r="HY524" s="41"/>
      <c r="HZ524" s="41"/>
      <c r="IA524" s="41"/>
      <c r="IB524" s="41"/>
      <c r="IC524" s="41"/>
      <c r="ID524" s="41"/>
      <c r="IE524" s="41"/>
      <c r="IF524" s="41"/>
      <c r="IG524" s="41"/>
      <c r="IH524" s="41"/>
      <c r="II524" s="41"/>
      <c r="IJ524" s="41"/>
      <c r="IK524" s="41"/>
      <c r="IL524" s="41"/>
      <c r="IM524" s="41"/>
      <c r="IN524" s="41"/>
      <c r="IO524" s="41"/>
      <c r="IP524" s="41"/>
      <c r="IQ524" s="41"/>
      <c r="IR524" s="41"/>
      <c r="IS524" s="41"/>
      <c r="IT524" s="41"/>
      <c r="IU524" s="41"/>
      <c r="IV524" s="41"/>
      <c r="IW524" s="41"/>
      <c r="IX524" s="41"/>
      <c r="IY524" s="41"/>
      <c r="IZ524" s="41"/>
      <c r="JA524" s="41"/>
      <c r="JB524" s="41"/>
      <c r="JC524" s="41"/>
      <c r="JD524" s="41"/>
      <c r="JE524" s="41"/>
      <c r="JF524" s="41"/>
      <c r="JG524" s="41"/>
      <c r="JH524" s="41"/>
      <c r="JI524" s="41"/>
      <c r="JJ524" s="41"/>
      <c r="JK524" s="41"/>
      <c r="JL524" s="41"/>
      <c r="JM524" s="41"/>
      <c r="JN524" s="41"/>
      <c r="JO524" s="41"/>
      <c r="JP524" s="41"/>
      <c r="JQ524" s="41"/>
      <c r="JR524" s="41"/>
      <c r="JS524" s="41"/>
      <c r="JT524" s="41"/>
      <c r="JU524" s="41"/>
    </row>
    <row r="525" spans="20:281" x14ac:dyDescent="0.25">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c r="AU525" s="41"/>
      <c r="AV525" s="41"/>
      <c r="AW525" s="41"/>
      <c r="AX525" s="41"/>
      <c r="AY525" s="41"/>
      <c r="AZ525" s="41"/>
      <c r="BA525" s="41"/>
      <c r="BB525" s="41"/>
      <c r="BC525" s="41"/>
      <c r="BD525" s="41"/>
      <c r="BE525" s="41"/>
      <c r="BF525" s="41"/>
      <c r="BG525" s="41"/>
      <c r="BH525" s="41"/>
      <c r="BI525" s="41"/>
      <c r="BJ525" s="41"/>
      <c r="BK525" s="41"/>
      <c r="BL525" s="41"/>
      <c r="BM525" s="41"/>
      <c r="BN525" s="41"/>
      <c r="BO525" s="41"/>
      <c r="BP525" s="41"/>
      <c r="BQ525" s="41"/>
      <c r="BR525" s="41"/>
      <c r="BS525" s="41"/>
      <c r="BT525" s="41"/>
      <c r="BU525" s="41"/>
      <c r="BV525" s="41"/>
      <c r="BW525" s="41"/>
      <c r="BX525" s="41"/>
      <c r="BY525" s="41"/>
      <c r="BZ525" s="41"/>
      <c r="CA525" s="41"/>
      <c r="CB525" s="41"/>
      <c r="CC525" s="41"/>
      <c r="CD525" s="41"/>
      <c r="CE525" s="41"/>
      <c r="CF525" s="41"/>
      <c r="CG525" s="41"/>
      <c r="CH525" s="41"/>
      <c r="CI525" s="41"/>
      <c r="CJ525" s="41"/>
      <c r="CK525" s="41"/>
      <c r="CL525" s="41"/>
      <c r="CM525" s="41"/>
      <c r="CN525" s="41"/>
      <c r="CO525" s="41"/>
      <c r="CP525" s="41"/>
      <c r="CQ525" s="41"/>
      <c r="CR525" s="41"/>
      <c r="CS525" s="41"/>
      <c r="CT525" s="41"/>
      <c r="CU525" s="41"/>
      <c r="CV525" s="41"/>
      <c r="CW525" s="41"/>
      <c r="CX525" s="41"/>
      <c r="CY525" s="41"/>
      <c r="CZ525" s="41"/>
      <c r="DA525" s="41"/>
      <c r="DB525" s="41"/>
      <c r="DC525" s="41"/>
      <c r="DD525" s="41"/>
      <c r="DE525" s="41"/>
      <c r="DF525" s="41"/>
      <c r="DG525" s="41"/>
      <c r="DH525" s="41"/>
      <c r="DI525" s="41"/>
      <c r="DJ525" s="41"/>
      <c r="DK525" s="41"/>
      <c r="DL525" s="41"/>
      <c r="DM525" s="41"/>
      <c r="DN525" s="41"/>
      <c r="DO525" s="41"/>
      <c r="DP525" s="41"/>
      <c r="DQ525" s="41"/>
      <c r="DR525" s="41"/>
      <c r="DS525" s="41"/>
      <c r="DT525" s="41"/>
      <c r="DU525" s="41"/>
      <c r="DV525" s="41"/>
      <c r="DW525" s="41"/>
      <c r="DX525" s="41"/>
      <c r="DY525" s="41"/>
      <c r="DZ525" s="41"/>
      <c r="EA525" s="41"/>
      <c r="EB525" s="41"/>
      <c r="EC525" s="41"/>
      <c r="ED525" s="41"/>
      <c r="EE525" s="41"/>
      <c r="EF525" s="41"/>
      <c r="EG525" s="41"/>
      <c r="EH525" s="41"/>
      <c r="EI525" s="41"/>
      <c r="EJ525" s="41"/>
      <c r="EK525" s="41"/>
      <c r="EL525" s="41"/>
      <c r="EM525" s="41"/>
      <c r="EN525" s="41"/>
      <c r="EO525" s="41"/>
      <c r="EP525" s="41"/>
      <c r="EQ525" s="41"/>
      <c r="ER525" s="41"/>
      <c r="ES525" s="41"/>
      <c r="ET525" s="41"/>
      <c r="EU525" s="41"/>
      <c r="EV525" s="41"/>
      <c r="EW525" s="41"/>
      <c r="EX525" s="41"/>
      <c r="EY525" s="41"/>
      <c r="EZ525" s="41"/>
      <c r="FA525" s="41"/>
      <c r="FB525" s="41"/>
      <c r="FC525" s="41"/>
      <c r="FD525" s="41"/>
      <c r="FE525" s="41"/>
      <c r="FF525" s="41"/>
      <c r="FG525" s="41"/>
      <c r="FH525" s="41"/>
      <c r="FI525" s="41"/>
      <c r="FJ525" s="41"/>
      <c r="FK525" s="41"/>
      <c r="FL525" s="41"/>
      <c r="FM525" s="41"/>
      <c r="FN525" s="41"/>
      <c r="FO525" s="41"/>
      <c r="FP525" s="41"/>
      <c r="FQ525" s="41"/>
      <c r="FR525" s="41"/>
      <c r="FS525" s="41"/>
      <c r="FT525" s="41"/>
      <c r="FU525" s="41"/>
      <c r="FV525" s="41"/>
      <c r="FW525" s="41"/>
      <c r="FX525" s="41"/>
      <c r="FY525" s="41"/>
      <c r="FZ525" s="41"/>
      <c r="GA525" s="41"/>
      <c r="GB525" s="41"/>
      <c r="GC525" s="41"/>
      <c r="GD525" s="41"/>
      <c r="GE525" s="41"/>
      <c r="GF525" s="41"/>
      <c r="GG525" s="41"/>
      <c r="GH525" s="41"/>
      <c r="GI525" s="41"/>
      <c r="GJ525" s="41"/>
      <c r="GK525" s="41"/>
      <c r="GL525" s="41"/>
      <c r="GM525" s="41"/>
      <c r="GN525" s="41"/>
      <c r="GO525" s="41"/>
      <c r="GP525" s="41"/>
      <c r="GQ525" s="41"/>
      <c r="GR525" s="41"/>
      <c r="GS525" s="41"/>
      <c r="GT525" s="41"/>
      <c r="GU525" s="41"/>
      <c r="GV525" s="41"/>
      <c r="GW525" s="41"/>
      <c r="GX525" s="41"/>
      <c r="GY525" s="41"/>
      <c r="GZ525" s="41"/>
      <c r="HA525" s="41"/>
      <c r="HB525" s="41"/>
      <c r="HC525" s="41"/>
      <c r="HD525" s="41"/>
      <c r="HE525" s="41"/>
      <c r="HF525" s="41"/>
      <c r="HG525" s="41"/>
      <c r="HH525" s="41"/>
      <c r="HI525" s="41"/>
      <c r="HJ525" s="41"/>
      <c r="HK525" s="41"/>
      <c r="HL525" s="41"/>
      <c r="HM525" s="41"/>
      <c r="HN525" s="41"/>
      <c r="HO525" s="41"/>
      <c r="HP525" s="41"/>
      <c r="HQ525" s="41"/>
      <c r="HR525" s="41"/>
      <c r="HS525" s="41"/>
      <c r="HT525" s="41"/>
      <c r="HU525" s="41"/>
      <c r="HV525" s="41"/>
      <c r="HW525" s="41"/>
      <c r="HX525" s="41"/>
      <c r="HY525" s="41"/>
      <c r="HZ525" s="41"/>
      <c r="IA525" s="41"/>
      <c r="IB525" s="41"/>
      <c r="IC525" s="41"/>
      <c r="ID525" s="41"/>
      <c r="IE525" s="41"/>
      <c r="IF525" s="41"/>
      <c r="IG525" s="41"/>
      <c r="IH525" s="41"/>
      <c r="II525" s="41"/>
      <c r="IJ525" s="41"/>
      <c r="IK525" s="41"/>
      <c r="IL525" s="41"/>
      <c r="IM525" s="41"/>
      <c r="IN525" s="41"/>
      <c r="IO525" s="41"/>
      <c r="IP525" s="41"/>
      <c r="IQ525" s="41"/>
      <c r="IR525" s="41"/>
      <c r="IS525" s="41"/>
      <c r="IT525" s="41"/>
      <c r="IU525" s="41"/>
      <c r="IV525" s="41"/>
      <c r="IW525" s="41"/>
      <c r="IX525" s="41"/>
      <c r="IY525" s="41"/>
      <c r="IZ525" s="41"/>
      <c r="JA525" s="41"/>
      <c r="JB525" s="41"/>
      <c r="JC525" s="41"/>
      <c r="JD525" s="41"/>
      <c r="JE525" s="41"/>
      <c r="JF525" s="41"/>
      <c r="JG525" s="41"/>
      <c r="JH525" s="41"/>
      <c r="JI525" s="41"/>
      <c r="JJ525" s="41"/>
      <c r="JK525" s="41"/>
      <c r="JL525" s="41"/>
      <c r="JM525" s="41"/>
      <c r="JN525" s="41"/>
      <c r="JO525" s="41"/>
      <c r="JP525" s="41"/>
      <c r="JQ525" s="41"/>
      <c r="JR525" s="41"/>
      <c r="JS525" s="41"/>
      <c r="JT525" s="41"/>
      <c r="JU525" s="41"/>
    </row>
    <row r="526" spans="20:281" x14ac:dyDescent="0.25">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c r="AU526" s="41"/>
      <c r="AV526" s="41"/>
      <c r="AW526" s="41"/>
      <c r="AX526" s="41"/>
      <c r="AY526" s="41"/>
      <c r="AZ526" s="41"/>
      <c r="BA526" s="41"/>
      <c r="BB526" s="41"/>
      <c r="BC526" s="41"/>
      <c r="BD526" s="41"/>
      <c r="BE526" s="41"/>
      <c r="BF526" s="41"/>
      <c r="BG526" s="41"/>
      <c r="BH526" s="41"/>
      <c r="BI526" s="41"/>
      <c r="BJ526" s="41"/>
      <c r="BK526" s="41"/>
      <c r="BL526" s="41"/>
      <c r="BM526" s="41"/>
      <c r="BN526" s="41"/>
      <c r="BO526" s="41"/>
      <c r="BP526" s="41"/>
      <c r="BQ526" s="41"/>
      <c r="BR526" s="41"/>
      <c r="BS526" s="41"/>
      <c r="BT526" s="41"/>
      <c r="BU526" s="41"/>
      <c r="BV526" s="41"/>
      <c r="BW526" s="41"/>
      <c r="BX526" s="41"/>
      <c r="BY526" s="41"/>
      <c r="BZ526" s="41"/>
      <c r="CA526" s="41"/>
      <c r="CB526" s="41"/>
      <c r="CC526" s="41"/>
      <c r="CD526" s="41"/>
      <c r="CE526" s="41"/>
      <c r="CF526" s="41"/>
      <c r="CG526" s="41"/>
      <c r="CH526" s="41"/>
      <c r="CI526" s="41"/>
      <c r="CJ526" s="41"/>
      <c r="CK526" s="41"/>
      <c r="CL526" s="41"/>
      <c r="CM526" s="41"/>
      <c r="CN526" s="41"/>
      <c r="CO526" s="41"/>
      <c r="CP526" s="41"/>
      <c r="CQ526" s="41"/>
      <c r="CR526" s="41"/>
      <c r="CS526" s="41"/>
      <c r="CT526" s="41"/>
      <c r="CU526" s="41"/>
      <c r="CV526" s="41"/>
      <c r="CW526" s="41"/>
      <c r="CX526" s="41"/>
      <c r="CY526" s="41"/>
      <c r="CZ526" s="41"/>
      <c r="DA526" s="41"/>
      <c r="DB526" s="41"/>
      <c r="DC526" s="41"/>
      <c r="DD526" s="41"/>
      <c r="DE526" s="41"/>
      <c r="DF526" s="41"/>
      <c r="DG526" s="41"/>
      <c r="DH526" s="41"/>
      <c r="DI526" s="41"/>
      <c r="DJ526" s="41"/>
      <c r="DK526" s="41"/>
      <c r="DL526" s="41"/>
      <c r="DM526" s="41"/>
      <c r="DN526" s="41"/>
      <c r="DO526" s="41"/>
      <c r="DP526" s="41"/>
      <c r="DQ526" s="41"/>
      <c r="DR526" s="41"/>
      <c r="DS526" s="41"/>
      <c r="DT526" s="41"/>
      <c r="DU526" s="41"/>
      <c r="DV526" s="41"/>
      <c r="DW526" s="41"/>
      <c r="DX526" s="41"/>
      <c r="DY526" s="41"/>
      <c r="DZ526" s="41"/>
      <c r="EA526" s="41"/>
      <c r="EB526" s="41"/>
      <c r="EC526" s="41"/>
      <c r="ED526" s="41"/>
      <c r="EE526" s="41"/>
      <c r="EF526" s="41"/>
      <c r="EG526" s="41"/>
      <c r="EH526" s="41"/>
      <c r="EI526" s="41"/>
      <c r="EJ526" s="41"/>
      <c r="EK526" s="41"/>
      <c r="EL526" s="41"/>
      <c r="EM526" s="41"/>
      <c r="EN526" s="41"/>
      <c r="EO526" s="41"/>
      <c r="EP526" s="41"/>
      <c r="EQ526" s="41"/>
      <c r="ER526" s="41"/>
      <c r="ES526" s="41"/>
      <c r="ET526" s="41"/>
      <c r="EU526" s="41"/>
      <c r="EV526" s="41"/>
      <c r="EW526" s="41"/>
      <c r="EX526" s="41"/>
      <c r="EY526" s="41"/>
      <c r="EZ526" s="41"/>
      <c r="FA526" s="41"/>
      <c r="FB526" s="41"/>
      <c r="FC526" s="41"/>
      <c r="FD526" s="41"/>
      <c r="FE526" s="41"/>
      <c r="FF526" s="41"/>
      <c r="FG526" s="41"/>
      <c r="FH526" s="41"/>
      <c r="FI526" s="41"/>
      <c r="FJ526" s="41"/>
      <c r="FK526" s="41"/>
      <c r="FL526" s="41"/>
      <c r="FM526" s="41"/>
      <c r="FN526" s="41"/>
      <c r="FO526" s="41"/>
      <c r="FP526" s="41"/>
      <c r="FQ526" s="41"/>
      <c r="FR526" s="41"/>
      <c r="FS526" s="41"/>
      <c r="FT526" s="41"/>
      <c r="FU526" s="41"/>
      <c r="FV526" s="41"/>
      <c r="FW526" s="41"/>
      <c r="FX526" s="41"/>
      <c r="FY526" s="41"/>
      <c r="FZ526" s="41"/>
      <c r="GA526" s="41"/>
      <c r="GB526" s="41"/>
      <c r="GC526" s="41"/>
      <c r="GD526" s="41"/>
      <c r="GE526" s="41"/>
      <c r="GF526" s="41"/>
      <c r="GG526" s="41"/>
      <c r="GH526" s="41"/>
      <c r="GI526" s="41"/>
      <c r="GJ526" s="41"/>
      <c r="GK526" s="41"/>
      <c r="GL526" s="41"/>
      <c r="GM526" s="41"/>
      <c r="GN526" s="41"/>
      <c r="GO526" s="41"/>
      <c r="GP526" s="41"/>
      <c r="GQ526" s="41"/>
      <c r="GR526" s="41"/>
      <c r="GS526" s="41"/>
      <c r="GT526" s="41"/>
      <c r="GU526" s="41"/>
      <c r="GV526" s="41"/>
      <c r="GW526" s="41"/>
      <c r="GX526" s="41"/>
      <c r="GY526" s="41"/>
      <c r="GZ526" s="41"/>
      <c r="HA526" s="41"/>
      <c r="HB526" s="41"/>
      <c r="HC526" s="41"/>
      <c r="HD526" s="41"/>
      <c r="HE526" s="41"/>
      <c r="HF526" s="41"/>
      <c r="HG526" s="41"/>
      <c r="HH526" s="41"/>
      <c r="HI526" s="41"/>
      <c r="HJ526" s="41"/>
      <c r="HK526" s="41"/>
      <c r="HL526" s="41"/>
      <c r="HM526" s="41"/>
      <c r="HN526" s="41"/>
      <c r="HO526" s="41"/>
      <c r="HP526" s="41"/>
      <c r="HQ526" s="41"/>
      <c r="HR526" s="41"/>
      <c r="HS526" s="41"/>
      <c r="HT526" s="41"/>
      <c r="HU526" s="41"/>
      <c r="HV526" s="41"/>
      <c r="HW526" s="41"/>
      <c r="HX526" s="41"/>
      <c r="HY526" s="41"/>
      <c r="HZ526" s="41"/>
      <c r="IA526" s="41"/>
      <c r="IB526" s="41"/>
      <c r="IC526" s="41"/>
      <c r="ID526" s="41"/>
      <c r="IE526" s="41"/>
      <c r="IF526" s="41"/>
      <c r="IG526" s="41"/>
      <c r="IH526" s="41"/>
      <c r="II526" s="41"/>
      <c r="IJ526" s="41"/>
      <c r="IK526" s="41"/>
      <c r="IL526" s="41"/>
      <c r="IM526" s="41"/>
      <c r="IN526" s="41"/>
      <c r="IO526" s="41"/>
      <c r="IP526" s="41"/>
      <c r="IQ526" s="41"/>
      <c r="IR526" s="41"/>
      <c r="IS526" s="41"/>
      <c r="IT526" s="41"/>
      <c r="IU526" s="41"/>
      <c r="IV526" s="41"/>
      <c r="IW526" s="41"/>
      <c r="IX526" s="41"/>
      <c r="IY526" s="41"/>
      <c r="IZ526" s="41"/>
      <c r="JA526" s="41"/>
      <c r="JB526" s="41"/>
      <c r="JC526" s="41"/>
      <c r="JD526" s="41"/>
      <c r="JE526" s="41"/>
      <c r="JF526" s="41"/>
      <c r="JG526" s="41"/>
      <c r="JH526" s="41"/>
      <c r="JI526" s="41"/>
      <c r="JJ526" s="41"/>
      <c r="JK526" s="41"/>
      <c r="JL526" s="41"/>
      <c r="JM526" s="41"/>
      <c r="JN526" s="41"/>
      <c r="JO526" s="41"/>
      <c r="JP526" s="41"/>
      <c r="JQ526" s="41"/>
      <c r="JR526" s="41"/>
      <c r="JS526" s="41"/>
      <c r="JT526" s="41"/>
      <c r="JU526" s="41"/>
    </row>
    <row r="527" spans="20:281" x14ac:dyDescent="0.25">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c r="AU527" s="41"/>
      <c r="AV527" s="41"/>
      <c r="AW527" s="41"/>
      <c r="AX527" s="41"/>
      <c r="AY527" s="41"/>
      <c r="AZ527" s="41"/>
      <c r="BA527" s="41"/>
      <c r="BB527" s="41"/>
      <c r="BC527" s="41"/>
      <c r="BD527" s="41"/>
      <c r="BE527" s="41"/>
      <c r="BF527" s="41"/>
      <c r="BG527" s="41"/>
      <c r="BH527" s="41"/>
      <c r="BI527" s="41"/>
      <c r="BJ527" s="41"/>
      <c r="BK527" s="41"/>
      <c r="BL527" s="41"/>
      <c r="BM527" s="41"/>
      <c r="BN527" s="41"/>
      <c r="BO527" s="41"/>
      <c r="BP527" s="41"/>
      <c r="BQ527" s="41"/>
      <c r="BR527" s="41"/>
      <c r="BS527" s="41"/>
      <c r="BT527" s="41"/>
      <c r="BU527" s="41"/>
      <c r="BV527" s="41"/>
      <c r="BW527" s="41"/>
      <c r="BX527" s="41"/>
      <c r="BY527" s="41"/>
      <c r="BZ527" s="41"/>
      <c r="CA527" s="41"/>
      <c r="CB527" s="41"/>
      <c r="CC527" s="41"/>
      <c r="CD527" s="41"/>
      <c r="CE527" s="41"/>
      <c r="CF527" s="41"/>
      <c r="CG527" s="41"/>
      <c r="CH527" s="41"/>
      <c r="CI527" s="41"/>
      <c r="CJ527" s="41"/>
      <c r="CK527" s="41"/>
      <c r="CL527" s="41"/>
      <c r="CM527" s="41"/>
      <c r="CN527" s="41"/>
      <c r="CO527" s="41"/>
      <c r="CP527" s="41"/>
      <c r="CQ527" s="41"/>
      <c r="CR527" s="41"/>
      <c r="CS527" s="41"/>
      <c r="CT527" s="41"/>
      <c r="CU527" s="41"/>
      <c r="CV527" s="41"/>
      <c r="CW527" s="41"/>
      <c r="CX527" s="41"/>
      <c r="CY527" s="41"/>
      <c r="CZ527" s="41"/>
      <c r="DA527" s="41"/>
      <c r="DB527" s="41"/>
      <c r="DC527" s="41"/>
      <c r="DD527" s="41"/>
      <c r="DE527" s="41"/>
      <c r="DF527" s="41"/>
      <c r="DG527" s="41"/>
      <c r="DH527" s="41"/>
      <c r="DI527" s="41"/>
      <c r="DJ527" s="41"/>
      <c r="DK527" s="41"/>
      <c r="DL527" s="41"/>
      <c r="DM527" s="41"/>
      <c r="DN527" s="41"/>
      <c r="DO527" s="41"/>
      <c r="DP527" s="41"/>
      <c r="DQ527" s="41"/>
      <c r="DR527" s="41"/>
      <c r="DS527" s="41"/>
      <c r="DT527" s="41"/>
      <c r="DU527" s="41"/>
      <c r="DV527" s="41"/>
      <c r="DW527" s="41"/>
      <c r="DX527" s="41"/>
      <c r="DY527" s="41"/>
      <c r="DZ527" s="41"/>
      <c r="EA527" s="41"/>
      <c r="EB527" s="41"/>
      <c r="EC527" s="41"/>
      <c r="ED527" s="41"/>
      <c r="EE527" s="41"/>
      <c r="EF527" s="41"/>
      <c r="EG527" s="41"/>
      <c r="EH527" s="41"/>
      <c r="EI527" s="41"/>
      <c r="EJ527" s="41"/>
      <c r="EK527" s="41"/>
      <c r="EL527" s="41"/>
      <c r="EM527" s="41"/>
      <c r="EN527" s="41"/>
      <c r="EO527" s="41"/>
      <c r="EP527" s="41"/>
      <c r="EQ527" s="41"/>
      <c r="ER527" s="41"/>
      <c r="ES527" s="41"/>
      <c r="ET527" s="41"/>
      <c r="EU527" s="41"/>
      <c r="EV527" s="41"/>
      <c r="EW527" s="41"/>
      <c r="EX527" s="41"/>
      <c r="EY527" s="41"/>
      <c r="EZ527" s="41"/>
      <c r="FA527" s="41"/>
      <c r="FB527" s="41"/>
      <c r="FC527" s="41"/>
      <c r="FD527" s="41"/>
      <c r="FE527" s="41"/>
      <c r="FF527" s="41"/>
      <c r="FG527" s="41"/>
      <c r="FH527" s="41"/>
      <c r="FI527" s="41"/>
      <c r="FJ527" s="41"/>
      <c r="FK527" s="41"/>
      <c r="FL527" s="41"/>
      <c r="FM527" s="41"/>
      <c r="FN527" s="41"/>
      <c r="FO527" s="41"/>
      <c r="FP527" s="41"/>
      <c r="FQ527" s="41"/>
      <c r="FR527" s="41"/>
      <c r="FS527" s="41"/>
      <c r="FT527" s="41"/>
      <c r="FU527" s="41"/>
      <c r="FV527" s="41"/>
      <c r="FW527" s="41"/>
      <c r="FX527" s="41"/>
      <c r="FY527" s="41"/>
      <c r="FZ527" s="41"/>
      <c r="GA527" s="41"/>
      <c r="GB527" s="41"/>
      <c r="GC527" s="41"/>
      <c r="GD527" s="41"/>
      <c r="GE527" s="41"/>
      <c r="GF527" s="41"/>
      <c r="GG527" s="41"/>
      <c r="GH527" s="41"/>
      <c r="GI527" s="41"/>
      <c r="GJ527" s="41"/>
      <c r="GK527" s="41"/>
      <c r="GL527" s="41"/>
      <c r="GM527" s="41"/>
      <c r="GN527" s="41"/>
      <c r="GO527" s="41"/>
      <c r="GP527" s="41"/>
      <c r="GQ527" s="41"/>
      <c r="GR527" s="41"/>
      <c r="GS527" s="41"/>
      <c r="GT527" s="41"/>
      <c r="GU527" s="41"/>
      <c r="GV527" s="41"/>
      <c r="GW527" s="41"/>
      <c r="GX527" s="41"/>
      <c r="GY527" s="41"/>
      <c r="GZ527" s="41"/>
      <c r="HA527" s="41"/>
      <c r="HB527" s="41"/>
      <c r="HC527" s="41"/>
      <c r="HD527" s="41"/>
      <c r="HE527" s="41"/>
      <c r="HF527" s="41"/>
      <c r="HG527" s="41"/>
      <c r="HH527" s="41"/>
      <c r="HI527" s="41"/>
      <c r="HJ527" s="41"/>
      <c r="HK527" s="41"/>
      <c r="HL527" s="41"/>
      <c r="HM527" s="41"/>
      <c r="HN527" s="41"/>
      <c r="HO527" s="41"/>
      <c r="HP527" s="41"/>
      <c r="HQ527" s="41"/>
      <c r="HR527" s="41"/>
      <c r="HS527" s="41"/>
      <c r="HT527" s="41"/>
      <c r="HU527" s="41"/>
      <c r="HV527" s="41"/>
      <c r="HW527" s="41"/>
      <c r="HX527" s="41"/>
      <c r="HY527" s="41"/>
      <c r="HZ527" s="41"/>
      <c r="IA527" s="41"/>
      <c r="IB527" s="41"/>
      <c r="IC527" s="41"/>
      <c r="ID527" s="41"/>
      <c r="IE527" s="41"/>
      <c r="IF527" s="41"/>
      <c r="IG527" s="41"/>
      <c r="IH527" s="41"/>
      <c r="II527" s="41"/>
      <c r="IJ527" s="41"/>
      <c r="IK527" s="41"/>
      <c r="IL527" s="41"/>
      <c r="IM527" s="41"/>
      <c r="IN527" s="41"/>
      <c r="IO527" s="41"/>
      <c r="IP527" s="41"/>
      <c r="IQ527" s="41"/>
      <c r="IR527" s="41"/>
      <c r="IS527" s="41"/>
      <c r="IT527" s="41"/>
      <c r="IU527" s="41"/>
      <c r="IV527" s="41"/>
      <c r="IW527" s="41"/>
      <c r="IX527" s="41"/>
      <c r="IY527" s="41"/>
      <c r="IZ527" s="41"/>
      <c r="JA527" s="41"/>
      <c r="JB527" s="41"/>
      <c r="JC527" s="41"/>
      <c r="JD527" s="41"/>
      <c r="JE527" s="41"/>
      <c r="JF527" s="41"/>
      <c r="JG527" s="41"/>
      <c r="JH527" s="41"/>
      <c r="JI527" s="41"/>
      <c r="JJ527" s="41"/>
      <c r="JK527" s="41"/>
      <c r="JL527" s="41"/>
      <c r="JM527" s="41"/>
      <c r="JN527" s="41"/>
      <c r="JO527" s="41"/>
      <c r="JP527" s="41"/>
      <c r="JQ527" s="41"/>
      <c r="JR527" s="41"/>
      <c r="JS527" s="41"/>
      <c r="JT527" s="41"/>
      <c r="JU527" s="41"/>
    </row>
    <row r="528" spans="20:281" x14ac:dyDescent="0.25">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c r="AU528" s="41"/>
      <c r="AV528" s="41"/>
      <c r="AW528" s="41"/>
      <c r="AX528" s="41"/>
      <c r="AY528" s="41"/>
      <c r="AZ528" s="41"/>
      <c r="BA528" s="41"/>
      <c r="BB528" s="41"/>
      <c r="BC528" s="41"/>
      <c r="BD528" s="41"/>
      <c r="BE528" s="41"/>
      <c r="BF528" s="41"/>
      <c r="BG528" s="41"/>
      <c r="BH528" s="41"/>
      <c r="BI528" s="41"/>
      <c r="BJ528" s="41"/>
      <c r="BK528" s="41"/>
      <c r="BL528" s="41"/>
      <c r="BM528" s="41"/>
      <c r="BN528" s="41"/>
      <c r="BO528" s="41"/>
      <c r="BP528" s="41"/>
      <c r="BQ528" s="41"/>
      <c r="BR528" s="41"/>
      <c r="BS528" s="41"/>
      <c r="BT528" s="41"/>
      <c r="BU528" s="41"/>
      <c r="BV528" s="41"/>
      <c r="BW528" s="41"/>
      <c r="BX528" s="41"/>
      <c r="BY528" s="41"/>
      <c r="BZ528" s="41"/>
      <c r="CA528" s="41"/>
      <c r="CB528" s="41"/>
      <c r="CC528" s="41"/>
      <c r="CD528" s="41"/>
      <c r="CE528" s="41"/>
      <c r="CF528" s="41"/>
      <c r="CG528" s="41"/>
      <c r="CH528" s="41"/>
      <c r="CI528" s="41"/>
      <c r="CJ528" s="41"/>
      <c r="CK528" s="41"/>
      <c r="CL528" s="41"/>
      <c r="CM528" s="41"/>
      <c r="CN528" s="41"/>
      <c r="CO528" s="41"/>
      <c r="CP528" s="41"/>
      <c r="CQ528" s="41"/>
      <c r="CR528" s="41"/>
      <c r="CS528" s="41"/>
      <c r="CT528" s="41"/>
      <c r="CU528" s="41"/>
      <c r="CV528" s="41"/>
      <c r="CW528" s="41"/>
      <c r="CX528" s="41"/>
      <c r="CY528" s="41"/>
      <c r="CZ528" s="41"/>
      <c r="DA528" s="41"/>
      <c r="DB528" s="41"/>
      <c r="DC528" s="41"/>
      <c r="DD528" s="41"/>
      <c r="DE528" s="41"/>
      <c r="DF528" s="41"/>
      <c r="DG528" s="41"/>
      <c r="DH528" s="41"/>
      <c r="DI528" s="41"/>
      <c r="DJ528" s="41"/>
      <c r="DK528" s="41"/>
      <c r="DL528" s="41"/>
      <c r="DM528" s="41"/>
      <c r="DN528" s="41"/>
      <c r="DO528" s="41"/>
      <c r="DP528" s="41"/>
      <c r="DQ528" s="41"/>
      <c r="DR528" s="41"/>
      <c r="DS528" s="41"/>
      <c r="DT528" s="41"/>
      <c r="DU528" s="41"/>
      <c r="DV528" s="41"/>
      <c r="DW528" s="41"/>
      <c r="DX528" s="41"/>
      <c r="DY528" s="41"/>
      <c r="DZ528" s="41"/>
      <c r="EA528" s="41"/>
      <c r="EB528" s="41"/>
      <c r="EC528" s="41"/>
      <c r="ED528" s="41"/>
      <c r="EE528" s="41"/>
      <c r="EF528" s="41"/>
      <c r="EG528" s="41"/>
      <c r="EH528" s="41"/>
      <c r="EI528" s="41"/>
      <c r="EJ528" s="41"/>
      <c r="EK528" s="41"/>
      <c r="EL528" s="41"/>
      <c r="EM528" s="41"/>
      <c r="EN528" s="41"/>
      <c r="EO528" s="41"/>
      <c r="EP528" s="41"/>
      <c r="EQ528" s="41"/>
      <c r="ER528" s="41"/>
      <c r="ES528" s="41"/>
      <c r="ET528" s="41"/>
      <c r="EU528" s="41"/>
      <c r="EV528" s="41"/>
      <c r="EW528" s="41"/>
      <c r="EX528" s="41"/>
      <c r="EY528" s="41"/>
      <c r="EZ528" s="41"/>
      <c r="FA528" s="41"/>
      <c r="FB528" s="41"/>
      <c r="FC528" s="41"/>
      <c r="FD528" s="41"/>
      <c r="FE528" s="41"/>
      <c r="FF528" s="41"/>
      <c r="FG528" s="41"/>
      <c r="FH528" s="41"/>
      <c r="FI528" s="41"/>
      <c r="FJ528" s="41"/>
      <c r="FK528" s="41"/>
      <c r="FL528" s="41"/>
      <c r="FM528" s="41"/>
      <c r="FN528" s="41"/>
      <c r="FO528" s="41"/>
      <c r="FP528" s="41"/>
      <c r="FQ528" s="41"/>
      <c r="FR528" s="41"/>
      <c r="FS528" s="41"/>
      <c r="FT528" s="41"/>
      <c r="FU528" s="41"/>
      <c r="FV528" s="41"/>
      <c r="FW528" s="41"/>
      <c r="FX528" s="41"/>
      <c r="FY528" s="41"/>
      <c r="FZ528" s="41"/>
      <c r="GA528" s="41"/>
      <c r="GB528" s="41"/>
      <c r="GC528" s="41"/>
      <c r="GD528" s="41"/>
      <c r="GE528" s="41"/>
      <c r="GF528" s="41"/>
      <c r="GG528" s="41"/>
      <c r="GH528" s="41"/>
      <c r="GI528" s="41"/>
      <c r="GJ528" s="41"/>
      <c r="GK528" s="41"/>
      <c r="GL528" s="41"/>
      <c r="GM528" s="41"/>
      <c r="GN528" s="41"/>
      <c r="GO528" s="41"/>
      <c r="GP528" s="41"/>
      <c r="GQ528" s="41"/>
      <c r="GR528" s="41"/>
      <c r="GS528" s="41"/>
      <c r="GT528" s="41"/>
      <c r="GU528" s="41"/>
      <c r="GV528" s="41"/>
      <c r="GW528" s="41"/>
      <c r="GX528" s="41"/>
      <c r="GY528" s="41"/>
      <c r="GZ528" s="41"/>
      <c r="HA528" s="41"/>
      <c r="HB528" s="41"/>
      <c r="HC528" s="41"/>
      <c r="HD528" s="41"/>
      <c r="HE528" s="41"/>
      <c r="HF528" s="41"/>
      <c r="HG528" s="41"/>
      <c r="HH528" s="41"/>
      <c r="HI528" s="41"/>
      <c r="HJ528" s="41"/>
      <c r="HK528" s="41"/>
      <c r="HL528" s="41"/>
      <c r="HM528" s="41"/>
      <c r="HN528" s="41"/>
      <c r="HO528" s="41"/>
      <c r="HP528" s="41"/>
      <c r="HQ528" s="41"/>
      <c r="HR528" s="41"/>
      <c r="HS528" s="41"/>
      <c r="HT528" s="41"/>
      <c r="HU528" s="41"/>
      <c r="HV528" s="41"/>
      <c r="HW528" s="41"/>
      <c r="HX528" s="41"/>
      <c r="HY528" s="41"/>
      <c r="HZ528" s="41"/>
      <c r="IA528" s="41"/>
      <c r="IB528" s="41"/>
      <c r="IC528" s="41"/>
      <c r="ID528" s="41"/>
      <c r="IE528" s="41"/>
      <c r="IF528" s="41"/>
      <c r="IG528" s="41"/>
      <c r="IH528" s="41"/>
      <c r="II528" s="41"/>
      <c r="IJ528" s="41"/>
      <c r="IK528" s="41"/>
      <c r="IL528" s="41"/>
      <c r="IM528" s="41"/>
      <c r="IN528" s="41"/>
      <c r="IO528" s="41"/>
      <c r="IP528" s="41"/>
      <c r="IQ528" s="41"/>
      <c r="IR528" s="41"/>
      <c r="IS528" s="41"/>
      <c r="IT528" s="41"/>
      <c r="IU528" s="41"/>
      <c r="IV528" s="41"/>
      <c r="IW528" s="41"/>
      <c r="IX528" s="41"/>
      <c r="IY528" s="41"/>
      <c r="IZ528" s="41"/>
      <c r="JA528" s="41"/>
      <c r="JB528" s="41"/>
      <c r="JC528" s="41"/>
      <c r="JD528" s="41"/>
      <c r="JE528" s="41"/>
      <c r="JF528" s="41"/>
      <c r="JG528" s="41"/>
      <c r="JH528" s="41"/>
      <c r="JI528" s="41"/>
      <c r="JJ528" s="41"/>
      <c r="JK528" s="41"/>
      <c r="JL528" s="41"/>
      <c r="JM528" s="41"/>
      <c r="JN528" s="41"/>
      <c r="JO528" s="41"/>
      <c r="JP528" s="41"/>
      <c r="JQ528" s="41"/>
      <c r="JR528" s="41"/>
      <c r="JS528" s="41"/>
      <c r="JT528" s="41"/>
      <c r="JU528" s="41"/>
    </row>
    <row r="529" spans="20:281" x14ac:dyDescent="0.25">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c r="AU529" s="41"/>
      <c r="AV529" s="41"/>
      <c r="AW529" s="41"/>
      <c r="AX529" s="41"/>
      <c r="AY529" s="41"/>
      <c r="AZ529" s="41"/>
      <c r="BA529" s="41"/>
      <c r="BB529" s="41"/>
      <c r="BC529" s="41"/>
      <c r="BD529" s="41"/>
      <c r="BE529" s="41"/>
      <c r="BF529" s="41"/>
      <c r="BG529" s="41"/>
      <c r="BH529" s="41"/>
      <c r="BI529" s="41"/>
      <c r="BJ529" s="41"/>
      <c r="BK529" s="41"/>
      <c r="BL529" s="41"/>
      <c r="BM529" s="41"/>
      <c r="BN529" s="41"/>
      <c r="BO529" s="41"/>
      <c r="BP529" s="41"/>
      <c r="BQ529" s="41"/>
      <c r="BR529" s="41"/>
      <c r="BS529" s="41"/>
      <c r="BT529" s="41"/>
      <c r="BU529" s="41"/>
      <c r="BV529" s="41"/>
      <c r="BW529" s="41"/>
      <c r="BX529" s="41"/>
      <c r="BY529" s="41"/>
      <c r="BZ529" s="41"/>
      <c r="CA529" s="41"/>
      <c r="CB529" s="41"/>
      <c r="CC529" s="41"/>
      <c r="CD529" s="41"/>
      <c r="CE529" s="41"/>
      <c r="CF529" s="41"/>
      <c r="CG529" s="41"/>
      <c r="CH529" s="41"/>
      <c r="CI529" s="41"/>
      <c r="CJ529" s="41"/>
      <c r="CK529" s="41"/>
      <c r="CL529" s="41"/>
      <c r="CM529" s="41"/>
      <c r="CN529" s="41"/>
      <c r="CO529" s="41"/>
      <c r="CP529" s="41"/>
      <c r="CQ529" s="41"/>
      <c r="CR529" s="41"/>
      <c r="CS529" s="41"/>
      <c r="CT529" s="41"/>
      <c r="CU529" s="41"/>
      <c r="CV529" s="41"/>
      <c r="CW529" s="41"/>
      <c r="CX529" s="41"/>
      <c r="CY529" s="41"/>
      <c r="CZ529" s="41"/>
      <c r="DA529" s="41"/>
      <c r="DB529" s="41"/>
      <c r="DC529" s="41"/>
      <c r="DD529" s="41"/>
      <c r="DE529" s="41"/>
      <c r="DF529" s="41"/>
      <c r="DG529" s="41"/>
      <c r="DH529" s="41"/>
      <c r="DI529" s="41"/>
      <c r="DJ529" s="41"/>
      <c r="DK529" s="41"/>
      <c r="DL529" s="41"/>
      <c r="DM529" s="41"/>
      <c r="DN529" s="41"/>
      <c r="DO529" s="41"/>
      <c r="DP529" s="41"/>
      <c r="DQ529" s="41"/>
      <c r="DR529" s="41"/>
      <c r="DS529" s="41"/>
      <c r="DT529" s="41"/>
      <c r="DU529" s="41"/>
      <c r="DV529" s="41"/>
      <c r="DW529" s="41"/>
      <c r="DX529" s="41"/>
      <c r="DY529" s="41"/>
      <c r="DZ529" s="41"/>
      <c r="EA529" s="41"/>
      <c r="EB529" s="41"/>
      <c r="EC529" s="41"/>
      <c r="ED529" s="41"/>
      <c r="EE529" s="41"/>
      <c r="EF529" s="41"/>
      <c r="EG529" s="41"/>
      <c r="EH529" s="41"/>
      <c r="EI529" s="41"/>
      <c r="EJ529" s="41"/>
      <c r="EK529" s="41"/>
      <c r="EL529" s="41"/>
      <c r="EM529" s="41"/>
      <c r="EN529" s="41"/>
      <c r="EO529" s="41"/>
      <c r="EP529" s="41"/>
      <c r="EQ529" s="41"/>
      <c r="ER529" s="41"/>
      <c r="ES529" s="41"/>
      <c r="ET529" s="41"/>
      <c r="EU529" s="41"/>
      <c r="EV529" s="41"/>
      <c r="EW529" s="41"/>
      <c r="EX529" s="41"/>
      <c r="EY529" s="41"/>
      <c r="EZ529" s="41"/>
      <c r="FA529" s="41"/>
      <c r="FB529" s="41"/>
      <c r="FC529" s="41"/>
      <c r="FD529" s="41"/>
      <c r="FE529" s="41"/>
      <c r="FF529" s="41"/>
      <c r="FG529" s="41"/>
      <c r="FH529" s="41"/>
      <c r="FI529" s="41"/>
      <c r="FJ529" s="41"/>
      <c r="FK529" s="41"/>
      <c r="FL529" s="41"/>
      <c r="FM529" s="41"/>
      <c r="FN529" s="41"/>
      <c r="FO529" s="41"/>
      <c r="FP529" s="41"/>
      <c r="FQ529" s="41"/>
      <c r="FR529" s="41"/>
      <c r="FS529" s="41"/>
      <c r="FT529" s="41"/>
      <c r="FU529" s="41"/>
      <c r="FV529" s="41"/>
      <c r="FW529" s="41"/>
      <c r="FX529" s="41"/>
      <c r="FY529" s="41"/>
      <c r="FZ529" s="41"/>
      <c r="GA529" s="41"/>
      <c r="GB529" s="41"/>
      <c r="GC529" s="41"/>
      <c r="GD529" s="41"/>
      <c r="GE529" s="41"/>
      <c r="GF529" s="41"/>
      <c r="GG529" s="41"/>
      <c r="GH529" s="41"/>
      <c r="GI529" s="41"/>
      <c r="GJ529" s="41"/>
      <c r="GK529" s="41"/>
      <c r="GL529" s="41"/>
      <c r="GM529" s="41"/>
      <c r="GN529" s="41"/>
      <c r="GO529" s="41"/>
      <c r="GP529" s="41"/>
      <c r="GQ529" s="41"/>
      <c r="GR529" s="41"/>
      <c r="GS529" s="41"/>
      <c r="GT529" s="41"/>
      <c r="GU529" s="41"/>
      <c r="GV529" s="41"/>
      <c r="GW529" s="41"/>
      <c r="GX529" s="41"/>
      <c r="GY529" s="41"/>
      <c r="GZ529" s="41"/>
      <c r="HA529" s="41"/>
      <c r="HB529" s="41"/>
      <c r="HC529" s="41"/>
      <c r="HD529" s="41"/>
      <c r="HE529" s="41"/>
      <c r="HF529" s="41"/>
      <c r="HG529" s="41"/>
      <c r="HH529" s="41"/>
      <c r="HI529" s="41"/>
      <c r="HJ529" s="41"/>
      <c r="HK529" s="41"/>
      <c r="HL529" s="41"/>
      <c r="HM529" s="41"/>
      <c r="HN529" s="41"/>
      <c r="HO529" s="41"/>
      <c r="HP529" s="41"/>
      <c r="HQ529" s="41"/>
      <c r="HR529" s="41"/>
      <c r="HS529" s="41"/>
      <c r="HT529" s="41"/>
      <c r="HU529" s="41"/>
      <c r="HV529" s="41"/>
      <c r="HW529" s="41"/>
      <c r="HX529" s="41"/>
      <c r="HY529" s="41"/>
      <c r="HZ529" s="41"/>
      <c r="IA529" s="41"/>
      <c r="IB529" s="41"/>
      <c r="IC529" s="41"/>
      <c r="ID529" s="41"/>
      <c r="IE529" s="41"/>
      <c r="IF529" s="41"/>
      <c r="IG529" s="41"/>
      <c r="IH529" s="41"/>
      <c r="II529" s="41"/>
      <c r="IJ529" s="41"/>
      <c r="IK529" s="41"/>
      <c r="IL529" s="41"/>
      <c r="IM529" s="41"/>
      <c r="IN529" s="41"/>
      <c r="IO529" s="41"/>
      <c r="IP529" s="41"/>
      <c r="IQ529" s="41"/>
      <c r="IR529" s="41"/>
      <c r="IS529" s="41"/>
      <c r="IT529" s="41"/>
      <c r="IU529" s="41"/>
      <c r="IV529" s="41"/>
      <c r="IW529" s="41"/>
      <c r="IX529" s="41"/>
      <c r="IY529" s="41"/>
      <c r="IZ529" s="41"/>
      <c r="JA529" s="41"/>
      <c r="JB529" s="41"/>
      <c r="JC529" s="41"/>
      <c r="JD529" s="41"/>
      <c r="JE529" s="41"/>
      <c r="JF529" s="41"/>
      <c r="JG529" s="41"/>
      <c r="JH529" s="41"/>
      <c r="JI529" s="41"/>
      <c r="JJ529" s="41"/>
      <c r="JK529" s="41"/>
      <c r="JL529" s="41"/>
      <c r="JM529" s="41"/>
      <c r="JN529" s="41"/>
      <c r="JO529" s="41"/>
      <c r="JP529" s="41"/>
      <c r="JQ529" s="41"/>
      <c r="JR529" s="41"/>
      <c r="JS529" s="41"/>
      <c r="JT529" s="41"/>
      <c r="JU529" s="41"/>
    </row>
    <row r="530" spans="20:281" x14ac:dyDescent="0.25">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c r="AU530" s="41"/>
      <c r="AV530" s="41"/>
      <c r="AW530" s="41"/>
      <c r="AX530" s="41"/>
      <c r="AY530" s="41"/>
      <c r="AZ530" s="41"/>
      <c r="BA530" s="41"/>
      <c r="BB530" s="41"/>
      <c r="BC530" s="41"/>
      <c r="BD530" s="41"/>
      <c r="BE530" s="41"/>
      <c r="BF530" s="41"/>
      <c r="BG530" s="41"/>
      <c r="BH530" s="41"/>
      <c r="BI530" s="41"/>
      <c r="BJ530" s="41"/>
      <c r="BK530" s="41"/>
      <c r="BL530" s="41"/>
      <c r="BM530" s="41"/>
      <c r="BN530" s="41"/>
      <c r="BO530" s="41"/>
      <c r="BP530" s="41"/>
      <c r="BQ530" s="41"/>
      <c r="BR530" s="41"/>
      <c r="BS530" s="41"/>
      <c r="BT530" s="41"/>
      <c r="BU530" s="41"/>
      <c r="BV530" s="41"/>
      <c r="BW530" s="41"/>
      <c r="BX530" s="41"/>
      <c r="BY530" s="41"/>
      <c r="BZ530" s="41"/>
      <c r="CA530" s="41"/>
      <c r="CB530" s="41"/>
      <c r="CC530" s="41"/>
      <c r="CD530" s="41"/>
      <c r="CE530" s="41"/>
      <c r="CF530" s="41"/>
      <c r="CG530" s="41"/>
      <c r="CH530" s="41"/>
      <c r="CI530" s="41"/>
      <c r="CJ530" s="41"/>
      <c r="CK530" s="41"/>
      <c r="CL530" s="41"/>
      <c r="CM530" s="41"/>
      <c r="CN530" s="41"/>
      <c r="CO530" s="41"/>
      <c r="CP530" s="41"/>
      <c r="CQ530" s="41"/>
      <c r="CR530" s="41"/>
      <c r="CS530" s="41"/>
      <c r="CT530" s="41"/>
      <c r="CU530" s="41"/>
      <c r="CV530" s="41"/>
      <c r="CW530" s="41"/>
      <c r="CX530" s="41"/>
      <c r="CY530" s="41"/>
      <c r="CZ530" s="41"/>
      <c r="DA530" s="41"/>
      <c r="DB530" s="41"/>
      <c r="DC530" s="41"/>
      <c r="DD530" s="41"/>
      <c r="DE530" s="41"/>
      <c r="DF530" s="41"/>
      <c r="DG530" s="41"/>
      <c r="DH530" s="41"/>
      <c r="DI530" s="41"/>
      <c r="DJ530" s="41"/>
      <c r="DK530" s="41"/>
      <c r="DL530" s="41"/>
      <c r="DM530" s="41"/>
      <c r="DN530" s="41"/>
      <c r="DO530" s="41"/>
      <c r="DP530" s="41"/>
      <c r="DQ530" s="41"/>
      <c r="DR530" s="41"/>
      <c r="DS530" s="41"/>
      <c r="DT530" s="41"/>
      <c r="DU530" s="41"/>
      <c r="DV530" s="41"/>
      <c r="DW530" s="41"/>
      <c r="DX530" s="41"/>
      <c r="DY530" s="41"/>
      <c r="DZ530" s="41"/>
      <c r="EA530" s="41"/>
      <c r="EB530" s="41"/>
      <c r="EC530" s="41"/>
      <c r="ED530" s="41"/>
      <c r="EE530" s="41"/>
      <c r="EF530" s="41"/>
      <c r="EG530" s="41"/>
      <c r="EH530" s="41"/>
      <c r="EI530" s="41"/>
      <c r="EJ530" s="41"/>
      <c r="EK530" s="41"/>
      <c r="EL530" s="41"/>
      <c r="EM530" s="41"/>
      <c r="EN530" s="41"/>
      <c r="EO530" s="41"/>
      <c r="EP530" s="41"/>
      <c r="EQ530" s="41"/>
      <c r="ER530" s="41"/>
      <c r="ES530" s="41"/>
      <c r="ET530" s="41"/>
      <c r="EU530" s="41"/>
      <c r="EV530" s="41"/>
      <c r="EW530" s="41"/>
      <c r="EX530" s="41"/>
      <c r="EY530" s="41"/>
      <c r="EZ530" s="41"/>
      <c r="FA530" s="41"/>
      <c r="FB530" s="41"/>
      <c r="FC530" s="41"/>
      <c r="FD530" s="41"/>
      <c r="FE530" s="41"/>
      <c r="FF530" s="41"/>
      <c r="FG530" s="41"/>
      <c r="FH530" s="41"/>
      <c r="FI530" s="41"/>
      <c r="FJ530" s="41"/>
      <c r="FK530" s="41"/>
      <c r="FL530" s="41"/>
      <c r="FM530" s="41"/>
      <c r="FN530" s="41"/>
      <c r="FO530" s="41"/>
      <c r="FP530" s="41"/>
      <c r="FQ530" s="41"/>
      <c r="FR530" s="41"/>
      <c r="FS530" s="41"/>
      <c r="FT530" s="41"/>
      <c r="FU530" s="41"/>
      <c r="FV530" s="41"/>
      <c r="FW530" s="41"/>
      <c r="FX530" s="41"/>
      <c r="FY530" s="41"/>
      <c r="FZ530" s="41"/>
      <c r="GA530" s="41"/>
      <c r="GB530" s="41"/>
      <c r="GC530" s="41"/>
      <c r="GD530" s="41"/>
      <c r="GE530" s="41"/>
      <c r="GF530" s="41"/>
      <c r="GG530" s="41"/>
      <c r="GH530" s="41"/>
      <c r="GI530" s="41"/>
      <c r="GJ530" s="41"/>
      <c r="GK530" s="41"/>
      <c r="GL530" s="41"/>
      <c r="GM530" s="41"/>
      <c r="GN530" s="41"/>
      <c r="GO530" s="41"/>
      <c r="GP530" s="41"/>
      <c r="GQ530" s="41"/>
      <c r="GR530" s="41"/>
      <c r="GS530" s="41"/>
      <c r="GT530" s="41"/>
      <c r="GU530" s="41"/>
      <c r="GV530" s="41"/>
      <c r="GW530" s="41"/>
      <c r="GX530" s="41"/>
      <c r="GY530" s="41"/>
      <c r="GZ530" s="41"/>
      <c r="HA530" s="41"/>
      <c r="HB530" s="41"/>
      <c r="HC530" s="41"/>
      <c r="HD530" s="41"/>
      <c r="HE530" s="41"/>
      <c r="HF530" s="41"/>
      <c r="HG530" s="41"/>
      <c r="HH530" s="41"/>
      <c r="HI530" s="41"/>
      <c r="HJ530" s="41"/>
      <c r="HK530" s="41"/>
      <c r="HL530" s="41"/>
      <c r="HM530" s="41"/>
      <c r="HN530" s="41"/>
      <c r="HO530" s="41"/>
      <c r="HP530" s="41"/>
      <c r="HQ530" s="41"/>
      <c r="HR530" s="41"/>
      <c r="HS530" s="41"/>
      <c r="HT530" s="41"/>
      <c r="HU530" s="41"/>
      <c r="HV530" s="41"/>
      <c r="HW530" s="41"/>
      <c r="HX530" s="41"/>
      <c r="HY530" s="41"/>
      <c r="HZ530" s="41"/>
      <c r="IA530" s="41"/>
      <c r="IB530" s="41"/>
      <c r="IC530" s="41"/>
      <c r="ID530" s="41"/>
      <c r="IE530" s="41"/>
      <c r="IF530" s="41"/>
      <c r="IG530" s="41"/>
      <c r="IH530" s="41"/>
      <c r="II530" s="41"/>
      <c r="IJ530" s="41"/>
      <c r="IK530" s="41"/>
      <c r="IL530" s="41"/>
      <c r="IM530" s="41"/>
      <c r="IN530" s="41"/>
      <c r="IO530" s="41"/>
      <c r="IP530" s="41"/>
      <c r="IQ530" s="41"/>
      <c r="IR530" s="41"/>
      <c r="IS530" s="41"/>
      <c r="IT530" s="41"/>
      <c r="IU530" s="41"/>
      <c r="IV530" s="41"/>
      <c r="IW530" s="41"/>
      <c r="IX530" s="41"/>
      <c r="IY530" s="41"/>
      <c r="IZ530" s="41"/>
      <c r="JA530" s="41"/>
      <c r="JB530" s="41"/>
      <c r="JC530" s="41"/>
      <c r="JD530" s="41"/>
      <c r="JE530" s="41"/>
      <c r="JF530" s="41"/>
      <c r="JG530" s="41"/>
      <c r="JH530" s="41"/>
      <c r="JI530" s="41"/>
      <c r="JJ530" s="41"/>
      <c r="JK530" s="41"/>
      <c r="JL530" s="41"/>
      <c r="JM530" s="41"/>
      <c r="JN530" s="41"/>
      <c r="JO530" s="41"/>
      <c r="JP530" s="41"/>
      <c r="JQ530" s="41"/>
      <c r="JR530" s="41"/>
      <c r="JS530" s="41"/>
      <c r="JT530" s="41"/>
      <c r="JU530" s="41"/>
    </row>
    <row r="531" spans="20:281" x14ac:dyDescent="0.25">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c r="AU531" s="41"/>
      <c r="AV531" s="41"/>
      <c r="AW531" s="41"/>
      <c r="AX531" s="41"/>
      <c r="AY531" s="41"/>
      <c r="AZ531" s="41"/>
      <c r="BA531" s="41"/>
      <c r="BB531" s="41"/>
      <c r="BC531" s="41"/>
      <c r="BD531" s="41"/>
      <c r="BE531" s="41"/>
      <c r="BF531" s="41"/>
      <c r="BG531" s="41"/>
      <c r="BH531" s="41"/>
      <c r="BI531" s="41"/>
      <c r="BJ531" s="41"/>
      <c r="BK531" s="41"/>
      <c r="BL531" s="41"/>
      <c r="BM531" s="41"/>
      <c r="BN531" s="41"/>
      <c r="BO531" s="41"/>
      <c r="BP531" s="41"/>
      <c r="BQ531" s="41"/>
      <c r="BR531" s="41"/>
      <c r="BS531" s="41"/>
      <c r="BT531" s="41"/>
      <c r="BU531" s="41"/>
      <c r="BV531" s="41"/>
      <c r="BW531" s="41"/>
      <c r="BX531" s="41"/>
      <c r="BY531" s="41"/>
      <c r="BZ531" s="41"/>
      <c r="CA531" s="41"/>
      <c r="CB531" s="41"/>
      <c r="CC531" s="41"/>
      <c r="CD531" s="41"/>
      <c r="CE531" s="41"/>
      <c r="CF531" s="41"/>
      <c r="CG531" s="41"/>
      <c r="CH531" s="41"/>
      <c r="CI531" s="41"/>
      <c r="CJ531" s="41"/>
      <c r="CK531" s="41"/>
      <c r="CL531" s="41"/>
      <c r="CM531" s="41"/>
      <c r="CN531" s="41"/>
      <c r="CO531" s="41"/>
      <c r="CP531" s="41"/>
      <c r="CQ531" s="41"/>
      <c r="CR531" s="41"/>
      <c r="CS531" s="41"/>
      <c r="CT531" s="41"/>
      <c r="CU531" s="41"/>
      <c r="CV531" s="41"/>
      <c r="CW531" s="41"/>
      <c r="CX531" s="41"/>
      <c r="CY531" s="41"/>
      <c r="CZ531" s="41"/>
      <c r="DA531" s="41"/>
      <c r="DB531" s="41"/>
      <c r="DC531" s="41"/>
      <c r="DD531" s="41"/>
      <c r="DE531" s="41"/>
      <c r="DF531" s="41"/>
      <c r="DG531" s="41"/>
      <c r="DH531" s="41"/>
      <c r="DI531" s="41"/>
      <c r="DJ531" s="41"/>
      <c r="DK531" s="41"/>
      <c r="DL531" s="41"/>
      <c r="DM531" s="41"/>
      <c r="DN531" s="41"/>
      <c r="DO531" s="41"/>
      <c r="DP531" s="41"/>
      <c r="DQ531" s="41"/>
      <c r="DR531" s="41"/>
      <c r="DS531" s="41"/>
      <c r="DT531" s="41"/>
      <c r="DU531" s="41"/>
      <c r="DV531" s="41"/>
      <c r="DW531" s="41"/>
      <c r="DX531" s="41"/>
      <c r="DY531" s="41"/>
      <c r="DZ531" s="41"/>
      <c r="EA531" s="41"/>
      <c r="EB531" s="41"/>
      <c r="EC531" s="41"/>
      <c r="ED531" s="41"/>
      <c r="EE531" s="41"/>
      <c r="EF531" s="41"/>
      <c r="EG531" s="41"/>
      <c r="EH531" s="41"/>
      <c r="EI531" s="41"/>
      <c r="EJ531" s="41"/>
      <c r="EK531" s="41"/>
      <c r="EL531" s="41"/>
      <c r="EM531" s="41"/>
      <c r="EN531" s="41"/>
      <c r="EO531" s="41"/>
      <c r="EP531" s="41"/>
      <c r="EQ531" s="41"/>
      <c r="ER531" s="41"/>
      <c r="ES531" s="41"/>
      <c r="ET531" s="41"/>
      <c r="EU531" s="41"/>
      <c r="EV531" s="41"/>
      <c r="EW531" s="41"/>
      <c r="EX531" s="41"/>
      <c r="EY531" s="41"/>
      <c r="EZ531" s="41"/>
      <c r="FA531" s="41"/>
      <c r="FB531" s="41"/>
      <c r="FC531" s="41"/>
      <c r="FD531" s="41"/>
      <c r="FE531" s="41"/>
      <c r="FF531" s="41"/>
      <c r="FG531" s="41"/>
      <c r="FH531" s="41"/>
      <c r="FI531" s="41"/>
      <c r="FJ531" s="41"/>
      <c r="FK531" s="41"/>
      <c r="FL531" s="41"/>
      <c r="FM531" s="41"/>
      <c r="FN531" s="41"/>
      <c r="FO531" s="41"/>
      <c r="FP531" s="41"/>
      <c r="FQ531" s="41"/>
      <c r="FR531" s="41"/>
      <c r="FS531" s="41"/>
      <c r="FT531" s="41"/>
      <c r="FU531" s="41"/>
      <c r="FV531" s="41"/>
      <c r="FW531" s="41"/>
      <c r="FX531" s="41"/>
      <c r="FY531" s="41"/>
      <c r="FZ531" s="41"/>
      <c r="GA531" s="41"/>
      <c r="GB531" s="41"/>
      <c r="GC531" s="41"/>
      <c r="GD531" s="41"/>
      <c r="GE531" s="41"/>
      <c r="GF531" s="41"/>
      <c r="GG531" s="41"/>
      <c r="GH531" s="41"/>
      <c r="GI531" s="41"/>
      <c r="GJ531" s="41"/>
      <c r="GK531" s="41"/>
      <c r="GL531" s="41"/>
      <c r="GM531" s="41"/>
      <c r="GN531" s="41"/>
      <c r="GO531" s="41"/>
      <c r="GP531" s="41"/>
      <c r="GQ531" s="41"/>
      <c r="GR531" s="41"/>
      <c r="GS531" s="41"/>
      <c r="GT531" s="41"/>
      <c r="GU531" s="41"/>
      <c r="GV531" s="41"/>
      <c r="GW531" s="41"/>
      <c r="GX531" s="41"/>
      <c r="GY531" s="41"/>
      <c r="GZ531" s="41"/>
      <c r="HA531" s="41"/>
      <c r="HB531" s="41"/>
      <c r="HC531" s="41"/>
      <c r="HD531" s="41"/>
      <c r="HE531" s="41"/>
      <c r="HF531" s="41"/>
      <c r="HG531" s="41"/>
      <c r="HH531" s="41"/>
      <c r="HI531" s="41"/>
      <c r="HJ531" s="41"/>
      <c r="HK531" s="41"/>
      <c r="HL531" s="41"/>
      <c r="HM531" s="41"/>
      <c r="HN531" s="41"/>
      <c r="HO531" s="41"/>
      <c r="HP531" s="41"/>
      <c r="HQ531" s="41"/>
      <c r="HR531" s="41"/>
      <c r="HS531" s="41"/>
      <c r="HT531" s="41"/>
      <c r="HU531" s="41"/>
      <c r="HV531" s="41"/>
      <c r="HW531" s="41"/>
      <c r="HX531" s="41"/>
      <c r="HY531" s="41"/>
      <c r="HZ531" s="41"/>
      <c r="IA531" s="41"/>
      <c r="IB531" s="41"/>
      <c r="IC531" s="41"/>
      <c r="ID531" s="41"/>
      <c r="IE531" s="41"/>
      <c r="IF531" s="41"/>
      <c r="IG531" s="41"/>
      <c r="IH531" s="41"/>
      <c r="II531" s="41"/>
      <c r="IJ531" s="41"/>
      <c r="IK531" s="41"/>
      <c r="IL531" s="41"/>
      <c r="IM531" s="41"/>
      <c r="IN531" s="41"/>
      <c r="IO531" s="41"/>
      <c r="IP531" s="41"/>
      <c r="IQ531" s="41"/>
      <c r="IR531" s="41"/>
      <c r="IS531" s="41"/>
      <c r="IT531" s="41"/>
      <c r="IU531" s="41"/>
      <c r="IV531" s="41"/>
      <c r="IW531" s="41"/>
      <c r="IX531" s="41"/>
      <c r="IY531" s="41"/>
      <c r="IZ531" s="41"/>
      <c r="JA531" s="41"/>
      <c r="JB531" s="41"/>
      <c r="JC531" s="41"/>
      <c r="JD531" s="41"/>
      <c r="JE531" s="41"/>
      <c r="JF531" s="41"/>
      <c r="JG531" s="41"/>
      <c r="JH531" s="41"/>
      <c r="JI531" s="41"/>
      <c r="JJ531" s="41"/>
      <c r="JK531" s="41"/>
      <c r="JL531" s="41"/>
      <c r="JM531" s="41"/>
      <c r="JN531" s="41"/>
      <c r="JO531" s="41"/>
      <c r="JP531" s="41"/>
      <c r="JQ531" s="41"/>
      <c r="JR531" s="41"/>
      <c r="JS531" s="41"/>
      <c r="JT531" s="41"/>
      <c r="JU531" s="41"/>
    </row>
    <row r="532" spans="20:281" x14ac:dyDescent="0.25">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c r="AX532" s="41"/>
      <c r="AY532" s="41"/>
      <c r="AZ532" s="41"/>
      <c r="BA532" s="41"/>
      <c r="BB532" s="41"/>
      <c r="BC532" s="41"/>
      <c r="BD532" s="41"/>
      <c r="BE532" s="41"/>
      <c r="BF532" s="41"/>
      <c r="BG532" s="41"/>
      <c r="BH532" s="41"/>
      <c r="BI532" s="41"/>
      <c r="BJ532" s="41"/>
      <c r="BK532" s="41"/>
      <c r="BL532" s="41"/>
      <c r="BM532" s="41"/>
      <c r="BN532" s="41"/>
      <c r="BO532" s="41"/>
      <c r="BP532" s="41"/>
      <c r="BQ532" s="41"/>
      <c r="BR532" s="41"/>
      <c r="BS532" s="41"/>
      <c r="BT532" s="41"/>
      <c r="BU532" s="41"/>
      <c r="BV532" s="41"/>
      <c r="BW532" s="41"/>
      <c r="BX532" s="41"/>
      <c r="BY532" s="41"/>
      <c r="BZ532" s="41"/>
      <c r="CA532" s="41"/>
      <c r="CB532" s="41"/>
      <c r="CC532" s="41"/>
      <c r="CD532" s="41"/>
      <c r="CE532" s="41"/>
      <c r="CF532" s="41"/>
      <c r="CG532" s="41"/>
      <c r="CH532" s="41"/>
      <c r="CI532" s="41"/>
      <c r="CJ532" s="41"/>
      <c r="CK532" s="41"/>
      <c r="CL532" s="41"/>
      <c r="CM532" s="41"/>
      <c r="CN532" s="41"/>
      <c r="CO532" s="41"/>
      <c r="CP532" s="41"/>
      <c r="CQ532" s="41"/>
      <c r="CR532" s="41"/>
      <c r="CS532" s="41"/>
      <c r="CT532" s="41"/>
      <c r="CU532" s="41"/>
      <c r="CV532" s="41"/>
      <c r="CW532" s="41"/>
      <c r="CX532" s="41"/>
      <c r="CY532" s="41"/>
      <c r="CZ532" s="41"/>
      <c r="DA532" s="41"/>
      <c r="DB532" s="41"/>
      <c r="DC532" s="41"/>
      <c r="DD532" s="41"/>
      <c r="DE532" s="41"/>
      <c r="DF532" s="41"/>
      <c r="DG532" s="41"/>
      <c r="DH532" s="41"/>
      <c r="DI532" s="41"/>
      <c r="DJ532" s="41"/>
      <c r="DK532" s="41"/>
      <c r="DL532" s="41"/>
      <c r="DM532" s="41"/>
      <c r="DN532" s="41"/>
      <c r="DO532" s="41"/>
      <c r="DP532" s="41"/>
      <c r="DQ532" s="41"/>
      <c r="DR532" s="41"/>
      <c r="DS532" s="41"/>
      <c r="DT532" s="41"/>
      <c r="DU532" s="41"/>
      <c r="DV532" s="41"/>
      <c r="DW532" s="41"/>
      <c r="DX532" s="41"/>
      <c r="DY532" s="41"/>
      <c r="DZ532" s="41"/>
      <c r="EA532" s="41"/>
      <c r="EB532" s="41"/>
      <c r="EC532" s="41"/>
      <c r="ED532" s="41"/>
      <c r="EE532" s="41"/>
      <c r="EF532" s="41"/>
      <c r="EG532" s="41"/>
      <c r="EH532" s="41"/>
      <c r="EI532" s="41"/>
      <c r="EJ532" s="41"/>
      <c r="EK532" s="41"/>
      <c r="EL532" s="41"/>
      <c r="EM532" s="41"/>
      <c r="EN532" s="41"/>
      <c r="EO532" s="41"/>
      <c r="EP532" s="41"/>
      <c r="EQ532" s="41"/>
      <c r="ER532" s="41"/>
      <c r="ES532" s="41"/>
      <c r="ET532" s="41"/>
      <c r="EU532" s="41"/>
      <c r="EV532" s="41"/>
      <c r="EW532" s="41"/>
      <c r="EX532" s="41"/>
      <c r="EY532" s="41"/>
      <c r="EZ532" s="41"/>
      <c r="FA532" s="41"/>
      <c r="FB532" s="41"/>
      <c r="FC532" s="41"/>
      <c r="FD532" s="41"/>
      <c r="FE532" s="41"/>
      <c r="FF532" s="41"/>
      <c r="FG532" s="41"/>
      <c r="FH532" s="41"/>
      <c r="FI532" s="41"/>
      <c r="FJ532" s="41"/>
      <c r="FK532" s="41"/>
      <c r="FL532" s="41"/>
      <c r="FM532" s="41"/>
      <c r="FN532" s="41"/>
      <c r="FO532" s="41"/>
      <c r="FP532" s="41"/>
      <c r="FQ532" s="41"/>
      <c r="FR532" s="41"/>
      <c r="FS532" s="41"/>
      <c r="FT532" s="41"/>
      <c r="FU532" s="41"/>
      <c r="FV532" s="41"/>
      <c r="FW532" s="41"/>
      <c r="FX532" s="41"/>
      <c r="FY532" s="41"/>
      <c r="FZ532" s="41"/>
      <c r="GA532" s="41"/>
      <c r="GB532" s="41"/>
      <c r="GC532" s="41"/>
      <c r="GD532" s="41"/>
      <c r="GE532" s="41"/>
      <c r="GF532" s="41"/>
      <c r="GG532" s="41"/>
      <c r="GH532" s="41"/>
      <c r="GI532" s="41"/>
      <c r="GJ532" s="41"/>
      <c r="GK532" s="41"/>
      <c r="GL532" s="41"/>
      <c r="GM532" s="41"/>
      <c r="GN532" s="41"/>
      <c r="GO532" s="41"/>
      <c r="GP532" s="41"/>
      <c r="GQ532" s="41"/>
      <c r="GR532" s="41"/>
      <c r="GS532" s="41"/>
      <c r="GT532" s="41"/>
      <c r="GU532" s="41"/>
      <c r="GV532" s="41"/>
      <c r="GW532" s="41"/>
      <c r="GX532" s="41"/>
      <c r="GY532" s="41"/>
      <c r="GZ532" s="41"/>
      <c r="HA532" s="41"/>
      <c r="HB532" s="41"/>
      <c r="HC532" s="41"/>
      <c r="HD532" s="41"/>
      <c r="HE532" s="41"/>
      <c r="HF532" s="41"/>
      <c r="HG532" s="41"/>
      <c r="HH532" s="41"/>
      <c r="HI532" s="41"/>
      <c r="HJ532" s="41"/>
      <c r="HK532" s="41"/>
      <c r="HL532" s="41"/>
      <c r="HM532" s="41"/>
      <c r="HN532" s="41"/>
      <c r="HO532" s="41"/>
      <c r="HP532" s="41"/>
      <c r="HQ532" s="41"/>
      <c r="HR532" s="41"/>
      <c r="HS532" s="41"/>
      <c r="HT532" s="41"/>
      <c r="HU532" s="41"/>
      <c r="HV532" s="41"/>
      <c r="HW532" s="41"/>
      <c r="HX532" s="41"/>
      <c r="HY532" s="41"/>
      <c r="HZ532" s="41"/>
      <c r="IA532" s="41"/>
      <c r="IB532" s="41"/>
      <c r="IC532" s="41"/>
      <c r="ID532" s="41"/>
      <c r="IE532" s="41"/>
      <c r="IF532" s="41"/>
      <c r="IG532" s="41"/>
      <c r="IH532" s="41"/>
      <c r="II532" s="41"/>
      <c r="IJ532" s="41"/>
      <c r="IK532" s="41"/>
      <c r="IL532" s="41"/>
      <c r="IM532" s="41"/>
      <c r="IN532" s="41"/>
      <c r="IO532" s="41"/>
      <c r="IP532" s="41"/>
      <c r="IQ532" s="41"/>
      <c r="IR532" s="41"/>
      <c r="IS532" s="41"/>
      <c r="IT532" s="41"/>
      <c r="IU532" s="41"/>
      <c r="IV532" s="41"/>
      <c r="IW532" s="41"/>
      <c r="IX532" s="41"/>
      <c r="IY532" s="41"/>
      <c r="IZ532" s="41"/>
      <c r="JA532" s="41"/>
      <c r="JB532" s="41"/>
      <c r="JC532" s="41"/>
      <c r="JD532" s="41"/>
      <c r="JE532" s="41"/>
      <c r="JF532" s="41"/>
      <c r="JG532" s="41"/>
      <c r="JH532" s="41"/>
      <c r="JI532" s="41"/>
      <c r="JJ532" s="41"/>
      <c r="JK532" s="41"/>
      <c r="JL532" s="41"/>
      <c r="JM532" s="41"/>
      <c r="JN532" s="41"/>
      <c r="JO532" s="41"/>
      <c r="JP532" s="41"/>
      <c r="JQ532" s="41"/>
      <c r="JR532" s="41"/>
      <c r="JS532" s="41"/>
      <c r="JT532" s="41"/>
      <c r="JU532" s="41"/>
    </row>
    <row r="533" spans="20:281" x14ac:dyDescent="0.25">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c r="AU533" s="41"/>
      <c r="AV533" s="41"/>
      <c r="AW533" s="41"/>
      <c r="AX533" s="41"/>
      <c r="AY533" s="41"/>
      <c r="AZ533" s="41"/>
      <c r="BA533" s="41"/>
      <c r="BB533" s="41"/>
      <c r="BC533" s="41"/>
      <c r="BD533" s="41"/>
      <c r="BE533" s="41"/>
      <c r="BF533" s="41"/>
      <c r="BG533" s="41"/>
      <c r="BH533" s="41"/>
      <c r="BI533" s="41"/>
      <c r="BJ533" s="41"/>
      <c r="BK533" s="41"/>
      <c r="BL533" s="41"/>
      <c r="BM533" s="41"/>
      <c r="BN533" s="41"/>
      <c r="BO533" s="41"/>
      <c r="BP533" s="41"/>
      <c r="BQ533" s="41"/>
      <c r="BR533" s="41"/>
      <c r="BS533" s="41"/>
      <c r="BT533" s="41"/>
      <c r="BU533" s="41"/>
      <c r="BV533" s="41"/>
      <c r="BW533" s="41"/>
      <c r="BX533" s="41"/>
      <c r="BY533" s="41"/>
      <c r="BZ533" s="41"/>
      <c r="CA533" s="41"/>
      <c r="CB533" s="41"/>
      <c r="CC533" s="41"/>
      <c r="CD533" s="41"/>
      <c r="CE533" s="41"/>
      <c r="CF533" s="41"/>
      <c r="CG533" s="41"/>
      <c r="CH533" s="41"/>
      <c r="CI533" s="41"/>
      <c r="CJ533" s="41"/>
      <c r="CK533" s="41"/>
      <c r="CL533" s="41"/>
      <c r="CM533" s="41"/>
      <c r="CN533" s="41"/>
      <c r="CO533" s="41"/>
      <c r="CP533" s="41"/>
      <c r="CQ533" s="41"/>
      <c r="CR533" s="41"/>
      <c r="CS533" s="41"/>
      <c r="CT533" s="41"/>
      <c r="CU533" s="41"/>
      <c r="CV533" s="41"/>
      <c r="CW533" s="41"/>
      <c r="CX533" s="41"/>
      <c r="CY533" s="41"/>
      <c r="CZ533" s="41"/>
      <c r="DA533" s="41"/>
      <c r="DB533" s="41"/>
      <c r="DC533" s="41"/>
      <c r="DD533" s="41"/>
      <c r="DE533" s="41"/>
      <c r="DF533" s="41"/>
      <c r="DG533" s="41"/>
      <c r="DH533" s="41"/>
      <c r="DI533" s="41"/>
      <c r="DJ533" s="41"/>
      <c r="DK533" s="41"/>
      <c r="DL533" s="41"/>
      <c r="DM533" s="41"/>
      <c r="DN533" s="41"/>
      <c r="DO533" s="41"/>
      <c r="DP533" s="41"/>
      <c r="DQ533" s="41"/>
      <c r="DR533" s="41"/>
      <c r="DS533" s="41"/>
      <c r="DT533" s="41"/>
      <c r="DU533" s="41"/>
      <c r="DV533" s="41"/>
      <c r="DW533" s="41"/>
      <c r="DX533" s="41"/>
      <c r="DY533" s="41"/>
      <c r="DZ533" s="41"/>
      <c r="EA533" s="41"/>
      <c r="EB533" s="41"/>
      <c r="EC533" s="41"/>
      <c r="ED533" s="41"/>
      <c r="EE533" s="41"/>
      <c r="EF533" s="41"/>
      <c r="EG533" s="41"/>
      <c r="EH533" s="41"/>
      <c r="EI533" s="41"/>
      <c r="EJ533" s="41"/>
      <c r="EK533" s="41"/>
      <c r="EL533" s="41"/>
      <c r="EM533" s="41"/>
      <c r="EN533" s="41"/>
      <c r="EO533" s="41"/>
      <c r="EP533" s="41"/>
      <c r="EQ533" s="41"/>
      <c r="ER533" s="41"/>
      <c r="ES533" s="41"/>
      <c r="ET533" s="41"/>
      <c r="EU533" s="41"/>
      <c r="EV533" s="41"/>
      <c r="EW533" s="41"/>
      <c r="EX533" s="41"/>
      <c r="EY533" s="41"/>
      <c r="EZ533" s="41"/>
      <c r="FA533" s="41"/>
      <c r="FB533" s="41"/>
      <c r="FC533" s="41"/>
      <c r="FD533" s="41"/>
      <c r="FE533" s="41"/>
      <c r="FF533" s="41"/>
      <c r="FG533" s="41"/>
      <c r="FH533" s="41"/>
      <c r="FI533" s="41"/>
      <c r="FJ533" s="41"/>
      <c r="FK533" s="41"/>
      <c r="FL533" s="41"/>
      <c r="FM533" s="41"/>
      <c r="FN533" s="41"/>
      <c r="FO533" s="41"/>
      <c r="FP533" s="41"/>
      <c r="FQ533" s="41"/>
      <c r="FR533" s="41"/>
      <c r="FS533" s="41"/>
      <c r="FT533" s="41"/>
      <c r="FU533" s="41"/>
      <c r="FV533" s="41"/>
      <c r="FW533" s="41"/>
      <c r="FX533" s="41"/>
      <c r="FY533" s="41"/>
      <c r="FZ533" s="41"/>
      <c r="GA533" s="41"/>
      <c r="GB533" s="41"/>
      <c r="GC533" s="41"/>
      <c r="GD533" s="41"/>
      <c r="GE533" s="41"/>
      <c r="GF533" s="41"/>
      <c r="GG533" s="41"/>
      <c r="GH533" s="41"/>
      <c r="GI533" s="41"/>
      <c r="GJ533" s="41"/>
      <c r="GK533" s="41"/>
      <c r="GL533" s="41"/>
      <c r="GM533" s="41"/>
      <c r="GN533" s="41"/>
      <c r="GO533" s="41"/>
      <c r="GP533" s="41"/>
      <c r="GQ533" s="41"/>
      <c r="GR533" s="41"/>
      <c r="GS533" s="41"/>
      <c r="GT533" s="41"/>
      <c r="GU533" s="41"/>
      <c r="GV533" s="41"/>
      <c r="GW533" s="41"/>
      <c r="GX533" s="41"/>
      <c r="GY533" s="41"/>
      <c r="GZ533" s="41"/>
      <c r="HA533" s="41"/>
      <c r="HB533" s="41"/>
      <c r="HC533" s="41"/>
      <c r="HD533" s="41"/>
      <c r="HE533" s="41"/>
      <c r="HF533" s="41"/>
      <c r="HG533" s="41"/>
      <c r="HH533" s="41"/>
      <c r="HI533" s="41"/>
      <c r="HJ533" s="41"/>
      <c r="HK533" s="41"/>
      <c r="HL533" s="41"/>
      <c r="HM533" s="41"/>
      <c r="HN533" s="41"/>
      <c r="HO533" s="41"/>
      <c r="HP533" s="41"/>
      <c r="HQ533" s="41"/>
      <c r="HR533" s="41"/>
      <c r="HS533" s="41"/>
      <c r="HT533" s="41"/>
      <c r="HU533" s="41"/>
      <c r="HV533" s="41"/>
      <c r="HW533" s="41"/>
      <c r="HX533" s="41"/>
      <c r="HY533" s="41"/>
      <c r="HZ533" s="41"/>
      <c r="IA533" s="41"/>
      <c r="IB533" s="41"/>
      <c r="IC533" s="41"/>
      <c r="ID533" s="41"/>
      <c r="IE533" s="41"/>
      <c r="IF533" s="41"/>
      <c r="IG533" s="41"/>
      <c r="IH533" s="41"/>
      <c r="II533" s="41"/>
      <c r="IJ533" s="41"/>
      <c r="IK533" s="41"/>
      <c r="IL533" s="41"/>
      <c r="IM533" s="41"/>
      <c r="IN533" s="41"/>
      <c r="IO533" s="41"/>
      <c r="IP533" s="41"/>
      <c r="IQ533" s="41"/>
      <c r="IR533" s="41"/>
      <c r="IS533" s="41"/>
      <c r="IT533" s="41"/>
      <c r="IU533" s="41"/>
      <c r="IV533" s="41"/>
      <c r="IW533" s="41"/>
      <c r="IX533" s="41"/>
      <c r="IY533" s="41"/>
      <c r="IZ533" s="41"/>
      <c r="JA533" s="41"/>
      <c r="JB533" s="41"/>
      <c r="JC533" s="41"/>
      <c r="JD533" s="41"/>
      <c r="JE533" s="41"/>
      <c r="JF533" s="41"/>
      <c r="JG533" s="41"/>
      <c r="JH533" s="41"/>
      <c r="JI533" s="41"/>
      <c r="JJ533" s="41"/>
      <c r="JK533" s="41"/>
      <c r="JL533" s="41"/>
      <c r="JM533" s="41"/>
      <c r="JN533" s="41"/>
      <c r="JO533" s="41"/>
      <c r="JP533" s="41"/>
      <c r="JQ533" s="41"/>
      <c r="JR533" s="41"/>
      <c r="JS533" s="41"/>
      <c r="JT533" s="41"/>
      <c r="JU533" s="41"/>
    </row>
    <row r="534" spans="20:281" x14ac:dyDescent="0.25">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AR534" s="41"/>
      <c r="AS534" s="41"/>
      <c r="AT534" s="41"/>
      <c r="AU534" s="41"/>
      <c r="AV534" s="41"/>
      <c r="AW534" s="41"/>
      <c r="AX534" s="41"/>
      <c r="AY534" s="41"/>
      <c r="AZ534" s="41"/>
      <c r="BA534" s="41"/>
      <c r="BB534" s="41"/>
      <c r="BC534" s="41"/>
      <c r="BD534" s="41"/>
      <c r="BE534" s="41"/>
      <c r="BF534" s="41"/>
      <c r="BG534" s="41"/>
      <c r="BH534" s="41"/>
      <c r="BI534" s="41"/>
      <c r="BJ534" s="41"/>
      <c r="BK534" s="41"/>
      <c r="BL534" s="41"/>
      <c r="BM534" s="41"/>
      <c r="BN534" s="41"/>
      <c r="BO534" s="41"/>
      <c r="BP534" s="41"/>
      <c r="BQ534" s="41"/>
      <c r="BR534" s="41"/>
      <c r="BS534" s="41"/>
      <c r="BT534" s="41"/>
      <c r="BU534" s="41"/>
      <c r="BV534" s="41"/>
      <c r="BW534" s="41"/>
      <c r="BX534" s="41"/>
      <c r="BY534" s="41"/>
      <c r="BZ534" s="41"/>
      <c r="CA534" s="41"/>
      <c r="CB534" s="41"/>
      <c r="CC534" s="41"/>
      <c r="CD534" s="41"/>
      <c r="CE534" s="41"/>
      <c r="CF534" s="41"/>
      <c r="CG534" s="41"/>
      <c r="CH534" s="41"/>
      <c r="CI534" s="41"/>
      <c r="CJ534" s="41"/>
      <c r="CK534" s="41"/>
      <c r="CL534" s="41"/>
      <c r="CM534" s="41"/>
      <c r="CN534" s="41"/>
      <c r="CO534" s="41"/>
      <c r="CP534" s="41"/>
      <c r="CQ534" s="41"/>
      <c r="CR534" s="41"/>
      <c r="CS534" s="41"/>
      <c r="CT534" s="41"/>
      <c r="CU534" s="41"/>
      <c r="CV534" s="41"/>
      <c r="CW534" s="41"/>
      <c r="CX534" s="41"/>
      <c r="CY534" s="41"/>
      <c r="CZ534" s="41"/>
      <c r="DA534" s="41"/>
      <c r="DB534" s="41"/>
      <c r="DC534" s="41"/>
      <c r="DD534" s="41"/>
      <c r="DE534" s="41"/>
      <c r="DF534" s="41"/>
      <c r="DG534" s="41"/>
      <c r="DH534" s="41"/>
      <c r="DI534" s="41"/>
      <c r="DJ534" s="41"/>
      <c r="DK534" s="41"/>
      <c r="DL534" s="41"/>
      <c r="DM534" s="41"/>
      <c r="DN534" s="41"/>
      <c r="DO534" s="41"/>
      <c r="DP534" s="41"/>
      <c r="DQ534" s="41"/>
      <c r="DR534" s="41"/>
      <c r="DS534" s="41"/>
      <c r="DT534" s="41"/>
      <c r="DU534" s="41"/>
      <c r="DV534" s="41"/>
      <c r="DW534" s="41"/>
      <c r="DX534" s="41"/>
      <c r="DY534" s="41"/>
      <c r="DZ534" s="41"/>
      <c r="EA534" s="41"/>
      <c r="EB534" s="41"/>
      <c r="EC534" s="41"/>
      <c r="ED534" s="41"/>
      <c r="EE534" s="41"/>
      <c r="EF534" s="41"/>
      <c r="EG534" s="41"/>
      <c r="EH534" s="41"/>
      <c r="EI534" s="41"/>
      <c r="EJ534" s="41"/>
      <c r="EK534" s="41"/>
      <c r="EL534" s="41"/>
      <c r="EM534" s="41"/>
      <c r="EN534" s="41"/>
      <c r="EO534" s="41"/>
      <c r="EP534" s="41"/>
      <c r="EQ534" s="41"/>
      <c r="ER534" s="41"/>
      <c r="ES534" s="41"/>
      <c r="ET534" s="41"/>
      <c r="EU534" s="41"/>
      <c r="EV534" s="41"/>
      <c r="EW534" s="41"/>
      <c r="EX534" s="41"/>
      <c r="EY534" s="41"/>
      <c r="EZ534" s="41"/>
      <c r="FA534" s="41"/>
      <c r="FB534" s="41"/>
      <c r="FC534" s="41"/>
      <c r="FD534" s="41"/>
      <c r="FE534" s="41"/>
      <c r="FF534" s="41"/>
      <c r="FG534" s="41"/>
      <c r="FH534" s="41"/>
      <c r="FI534" s="41"/>
      <c r="FJ534" s="41"/>
      <c r="FK534" s="41"/>
      <c r="FL534" s="41"/>
      <c r="FM534" s="41"/>
      <c r="FN534" s="41"/>
      <c r="FO534" s="41"/>
      <c r="FP534" s="41"/>
      <c r="FQ534" s="41"/>
      <c r="FR534" s="41"/>
      <c r="FS534" s="41"/>
      <c r="FT534" s="41"/>
      <c r="FU534" s="41"/>
      <c r="FV534" s="41"/>
      <c r="FW534" s="41"/>
      <c r="FX534" s="41"/>
      <c r="FY534" s="41"/>
      <c r="FZ534" s="41"/>
      <c r="GA534" s="41"/>
      <c r="GB534" s="41"/>
      <c r="GC534" s="41"/>
      <c r="GD534" s="41"/>
      <c r="GE534" s="41"/>
      <c r="GF534" s="41"/>
      <c r="GG534" s="41"/>
      <c r="GH534" s="41"/>
      <c r="GI534" s="41"/>
      <c r="GJ534" s="41"/>
      <c r="GK534" s="41"/>
      <c r="GL534" s="41"/>
      <c r="GM534" s="41"/>
      <c r="GN534" s="41"/>
      <c r="GO534" s="41"/>
      <c r="GP534" s="41"/>
      <c r="GQ534" s="41"/>
      <c r="GR534" s="41"/>
      <c r="GS534" s="41"/>
      <c r="GT534" s="41"/>
      <c r="GU534" s="41"/>
      <c r="GV534" s="41"/>
      <c r="GW534" s="41"/>
      <c r="GX534" s="41"/>
      <c r="GY534" s="41"/>
      <c r="GZ534" s="41"/>
      <c r="HA534" s="41"/>
      <c r="HB534" s="41"/>
      <c r="HC534" s="41"/>
      <c r="HD534" s="41"/>
      <c r="HE534" s="41"/>
      <c r="HF534" s="41"/>
      <c r="HG534" s="41"/>
      <c r="HH534" s="41"/>
      <c r="HI534" s="41"/>
      <c r="HJ534" s="41"/>
      <c r="HK534" s="41"/>
      <c r="HL534" s="41"/>
      <c r="HM534" s="41"/>
      <c r="HN534" s="41"/>
      <c r="HO534" s="41"/>
      <c r="HP534" s="41"/>
      <c r="HQ534" s="41"/>
      <c r="HR534" s="41"/>
      <c r="HS534" s="41"/>
      <c r="HT534" s="41"/>
      <c r="HU534" s="41"/>
      <c r="HV534" s="41"/>
      <c r="HW534" s="41"/>
      <c r="HX534" s="41"/>
      <c r="HY534" s="41"/>
      <c r="HZ534" s="41"/>
      <c r="IA534" s="41"/>
      <c r="IB534" s="41"/>
      <c r="IC534" s="41"/>
      <c r="ID534" s="41"/>
      <c r="IE534" s="41"/>
      <c r="IF534" s="41"/>
      <c r="IG534" s="41"/>
      <c r="IH534" s="41"/>
      <c r="II534" s="41"/>
      <c r="IJ534" s="41"/>
      <c r="IK534" s="41"/>
      <c r="IL534" s="41"/>
      <c r="IM534" s="41"/>
      <c r="IN534" s="41"/>
      <c r="IO534" s="41"/>
      <c r="IP534" s="41"/>
      <c r="IQ534" s="41"/>
      <c r="IR534" s="41"/>
      <c r="IS534" s="41"/>
      <c r="IT534" s="41"/>
      <c r="IU534" s="41"/>
      <c r="IV534" s="41"/>
      <c r="IW534" s="41"/>
      <c r="IX534" s="41"/>
      <c r="IY534" s="41"/>
      <c r="IZ534" s="41"/>
      <c r="JA534" s="41"/>
      <c r="JB534" s="41"/>
      <c r="JC534" s="41"/>
      <c r="JD534" s="41"/>
      <c r="JE534" s="41"/>
      <c r="JF534" s="41"/>
      <c r="JG534" s="41"/>
      <c r="JH534" s="41"/>
      <c r="JI534" s="41"/>
      <c r="JJ534" s="41"/>
      <c r="JK534" s="41"/>
      <c r="JL534" s="41"/>
      <c r="JM534" s="41"/>
      <c r="JN534" s="41"/>
      <c r="JO534" s="41"/>
      <c r="JP534" s="41"/>
      <c r="JQ534" s="41"/>
      <c r="JR534" s="41"/>
      <c r="JS534" s="41"/>
      <c r="JT534" s="41"/>
      <c r="JU534" s="41"/>
    </row>
    <row r="535" spans="20:281" x14ac:dyDescent="0.25">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AR535" s="41"/>
      <c r="AS535" s="41"/>
      <c r="AT535" s="41"/>
      <c r="AU535" s="41"/>
      <c r="AV535" s="41"/>
      <c r="AW535" s="41"/>
      <c r="AX535" s="41"/>
      <c r="AY535" s="41"/>
      <c r="AZ535" s="41"/>
      <c r="BA535" s="41"/>
      <c r="BB535" s="41"/>
      <c r="BC535" s="41"/>
      <c r="BD535" s="41"/>
      <c r="BE535" s="41"/>
      <c r="BF535" s="41"/>
      <c r="BG535" s="41"/>
      <c r="BH535" s="41"/>
      <c r="BI535" s="41"/>
      <c r="BJ535" s="41"/>
      <c r="BK535" s="41"/>
      <c r="BL535" s="41"/>
      <c r="BM535" s="41"/>
      <c r="BN535" s="41"/>
      <c r="BO535" s="41"/>
      <c r="BP535" s="41"/>
      <c r="BQ535" s="41"/>
      <c r="BR535" s="41"/>
      <c r="BS535" s="41"/>
      <c r="BT535" s="41"/>
      <c r="BU535" s="41"/>
      <c r="BV535" s="41"/>
      <c r="BW535" s="41"/>
      <c r="BX535" s="41"/>
      <c r="BY535" s="41"/>
      <c r="BZ535" s="41"/>
      <c r="CA535" s="41"/>
      <c r="CB535" s="41"/>
      <c r="CC535" s="41"/>
      <c r="CD535" s="41"/>
      <c r="CE535" s="41"/>
      <c r="CF535" s="41"/>
      <c r="CG535" s="41"/>
      <c r="CH535" s="41"/>
      <c r="CI535" s="41"/>
      <c r="CJ535" s="41"/>
      <c r="CK535" s="41"/>
      <c r="CL535" s="41"/>
      <c r="CM535" s="41"/>
      <c r="CN535" s="41"/>
      <c r="CO535" s="41"/>
      <c r="CP535" s="41"/>
      <c r="CQ535" s="41"/>
      <c r="CR535" s="41"/>
      <c r="CS535" s="41"/>
      <c r="CT535" s="41"/>
      <c r="CU535" s="41"/>
      <c r="CV535" s="41"/>
      <c r="CW535" s="41"/>
      <c r="CX535" s="41"/>
      <c r="CY535" s="41"/>
      <c r="CZ535" s="41"/>
      <c r="DA535" s="41"/>
      <c r="DB535" s="41"/>
      <c r="DC535" s="41"/>
      <c r="DD535" s="41"/>
      <c r="DE535" s="41"/>
      <c r="DF535" s="41"/>
      <c r="DG535" s="41"/>
      <c r="DH535" s="41"/>
      <c r="DI535" s="41"/>
      <c r="DJ535" s="41"/>
      <c r="DK535" s="41"/>
      <c r="DL535" s="41"/>
      <c r="DM535" s="41"/>
      <c r="DN535" s="41"/>
      <c r="DO535" s="41"/>
      <c r="DP535" s="41"/>
      <c r="DQ535" s="41"/>
      <c r="DR535" s="41"/>
      <c r="DS535" s="41"/>
      <c r="DT535" s="41"/>
      <c r="DU535" s="41"/>
      <c r="DV535" s="41"/>
      <c r="DW535" s="41"/>
      <c r="DX535" s="41"/>
      <c r="DY535" s="41"/>
      <c r="DZ535" s="41"/>
      <c r="EA535" s="41"/>
      <c r="EB535" s="41"/>
      <c r="EC535" s="41"/>
      <c r="ED535" s="41"/>
      <c r="EE535" s="41"/>
      <c r="EF535" s="41"/>
      <c r="EG535" s="41"/>
      <c r="EH535" s="41"/>
      <c r="EI535" s="41"/>
      <c r="EJ535" s="41"/>
      <c r="EK535" s="41"/>
      <c r="EL535" s="41"/>
      <c r="EM535" s="41"/>
      <c r="EN535" s="41"/>
      <c r="EO535" s="41"/>
      <c r="EP535" s="41"/>
      <c r="EQ535" s="41"/>
      <c r="ER535" s="41"/>
      <c r="ES535" s="41"/>
      <c r="ET535" s="41"/>
      <c r="EU535" s="41"/>
      <c r="EV535" s="41"/>
      <c r="EW535" s="41"/>
      <c r="EX535" s="41"/>
      <c r="EY535" s="41"/>
      <c r="EZ535" s="41"/>
      <c r="FA535" s="41"/>
      <c r="FB535" s="41"/>
      <c r="FC535" s="41"/>
      <c r="FD535" s="41"/>
      <c r="FE535" s="41"/>
      <c r="FF535" s="41"/>
      <c r="FG535" s="41"/>
      <c r="FH535" s="41"/>
      <c r="FI535" s="41"/>
      <c r="FJ535" s="41"/>
      <c r="FK535" s="41"/>
      <c r="FL535" s="41"/>
      <c r="FM535" s="41"/>
      <c r="FN535" s="41"/>
      <c r="FO535" s="41"/>
      <c r="FP535" s="41"/>
      <c r="FQ535" s="41"/>
      <c r="FR535" s="41"/>
      <c r="FS535" s="41"/>
      <c r="FT535" s="41"/>
      <c r="FU535" s="41"/>
      <c r="FV535" s="41"/>
      <c r="FW535" s="41"/>
      <c r="FX535" s="41"/>
      <c r="FY535" s="41"/>
      <c r="FZ535" s="41"/>
      <c r="GA535" s="41"/>
      <c r="GB535" s="41"/>
      <c r="GC535" s="41"/>
      <c r="GD535" s="41"/>
      <c r="GE535" s="41"/>
      <c r="GF535" s="41"/>
      <c r="GG535" s="41"/>
      <c r="GH535" s="41"/>
      <c r="GI535" s="41"/>
      <c r="GJ535" s="41"/>
      <c r="GK535" s="41"/>
      <c r="GL535" s="41"/>
      <c r="GM535" s="41"/>
      <c r="GN535" s="41"/>
      <c r="GO535" s="41"/>
      <c r="GP535" s="41"/>
      <c r="GQ535" s="41"/>
      <c r="GR535" s="41"/>
      <c r="GS535" s="41"/>
      <c r="GT535" s="41"/>
      <c r="GU535" s="41"/>
      <c r="GV535" s="41"/>
      <c r="GW535" s="41"/>
      <c r="GX535" s="41"/>
      <c r="GY535" s="41"/>
      <c r="GZ535" s="41"/>
      <c r="HA535" s="41"/>
      <c r="HB535" s="41"/>
      <c r="HC535" s="41"/>
      <c r="HD535" s="41"/>
      <c r="HE535" s="41"/>
      <c r="HF535" s="41"/>
      <c r="HG535" s="41"/>
      <c r="HH535" s="41"/>
      <c r="HI535" s="41"/>
      <c r="HJ535" s="41"/>
      <c r="HK535" s="41"/>
      <c r="HL535" s="41"/>
      <c r="HM535" s="41"/>
      <c r="HN535" s="41"/>
      <c r="HO535" s="41"/>
      <c r="HP535" s="41"/>
      <c r="HQ535" s="41"/>
      <c r="HR535" s="41"/>
      <c r="HS535" s="41"/>
      <c r="HT535" s="41"/>
      <c r="HU535" s="41"/>
      <c r="HV535" s="41"/>
      <c r="HW535" s="41"/>
      <c r="HX535" s="41"/>
      <c r="HY535" s="41"/>
      <c r="HZ535" s="41"/>
      <c r="IA535" s="41"/>
      <c r="IB535" s="41"/>
      <c r="IC535" s="41"/>
      <c r="ID535" s="41"/>
      <c r="IE535" s="41"/>
      <c r="IF535" s="41"/>
      <c r="IG535" s="41"/>
      <c r="IH535" s="41"/>
      <c r="II535" s="41"/>
      <c r="IJ535" s="41"/>
      <c r="IK535" s="41"/>
      <c r="IL535" s="41"/>
      <c r="IM535" s="41"/>
      <c r="IN535" s="41"/>
      <c r="IO535" s="41"/>
      <c r="IP535" s="41"/>
      <c r="IQ535" s="41"/>
      <c r="IR535" s="41"/>
      <c r="IS535" s="41"/>
      <c r="IT535" s="41"/>
      <c r="IU535" s="41"/>
      <c r="IV535" s="41"/>
      <c r="IW535" s="41"/>
      <c r="IX535" s="41"/>
      <c r="IY535" s="41"/>
      <c r="IZ535" s="41"/>
      <c r="JA535" s="41"/>
      <c r="JB535" s="41"/>
      <c r="JC535" s="41"/>
      <c r="JD535" s="41"/>
      <c r="JE535" s="41"/>
      <c r="JF535" s="41"/>
      <c r="JG535" s="41"/>
      <c r="JH535" s="41"/>
      <c r="JI535" s="41"/>
      <c r="JJ535" s="41"/>
      <c r="JK535" s="41"/>
      <c r="JL535" s="41"/>
      <c r="JM535" s="41"/>
      <c r="JN535" s="41"/>
      <c r="JO535" s="41"/>
      <c r="JP535" s="41"/>
      <c r="JQ535" s="41"/>
      <c r="JR535" s="41"/>
      <c r="JS535" s="41"/>
      <c r="JT535" s="41"/>
      <c r="JU535" s="41"/>
    </row>
    <row r="536" spans="20:281" x14ac:dyDescent="0.25">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AR536" s="41"/>
      <c r="AS536" s="41"/>
      <c r="AT536" s="41"/>
      <c r="AU536" s="41"/>
      <c r="AV536" s="41"/>
      <c r="AW536" s="41"/>
      <c r="AX536" s="41"/>
      <c r="AY536" s="41"/>
      <c r="AZ536" s="41"/>
      <c r="BA536" s="41"/>
      <c r="BB536" s="41"/>
      <c r="BC536" s="41"/>
      <c r="BD536" s="41"/>
      <c r="BE536" s="41"/>
      <c r="BF536" s="41"/>
      <c r="BG536" s="41"/>
      <c r="BH536" s="41"/>
      <c r="BI536" s="41"/>
      <c r="BJ536" s="41"/>
      <c r="BK536" s="41"/>
      <c r="BL536" s="41"/>
      <c r="BM536" s="41"/>
      <c r="BN536" s="41"/>
      <c r="BO536" s="41"/>
      <c r="BP536" s="41"/>
      <c r="BQ536" s="41"/>
      <c r="BR536" s="41"/>
      <c r="BS536" s="41"/>
      <c r="BT536" s="41"/>
      <c r="BU536" s="41"/>
      <c r="BV536" s="41"/>
      <c r="BW536" s="41"/>
      <c r="BX536" s="41"/>
      <c r="BY536" s="41"/>
      <c r="BZ536" s="41"/>
      <c r="CA536" s="41"/>
      <c r="CB536" s="41"/>
      <c r="CC536" s="41"/>
      <c r="CD536" s="41"/>
      <c r="CE536" s="41"/>
      <c r="CF536" s="41"/>
      <c r="CG536" s="41"/>
      <c r="CH536" s="41"/>
      <c r="CI536" s="41"/>
      <c r="CJ536" s="41"/>
      <c r="CK536" s="41"/>
      <c r="CL536" s="41"/>
      <c r="CM536" s="41"/>
      <c r="CN536" s="41"/>
      <c r="CO536" s="41"/>
      <c r="CP536" s="41"/>
      <c r="CQ536" s="41"/>
      <c r="CR536" s="41"/>
      <c r="CS536" s="41"/>
      <c r="CT536" s="41"/>
      <c r="CU536" s="41"/>
      <c r="CV536" s="41"/>
      <c r="CW536" s="41"/>
      <c r="CX536" s="41"/>
      <c r="CY536" s="41"/>
      <c r="CZ536" s="41"/>
      <c r="DA536" s="41"/>
      <c r="DB536" s="41"/>
      <c r="DC536" s="41"/>
      <c r="DD536" s="41"/>
      <c r="DE536" s="41"/>
      <c r="DF536" s="41"/>
      <c r="DG536" s="41"/>
      <c r="DH536" s="41"/>
      <c r="DI536" s="41"/>
      <c r="DJ536" s="41"/>
      <c r="DK536" s="41"/>
      <c r="DL536" s="41"/>
      <c r="DM536" s="41"/>
      <c r="DN536" s="41"/>
      <c r="DO536" s="41"/>
      <c r="DP536" s="41"/>
      <c r="DQ536" s="41"/>
      <c r="DR536" s="41"/>
      <c r="DS536" s="41"/>
      <c r="DT536" s="41"/>
      <c r="DU536" s="41"/>
      <c r="DV536" s="41"/>
      <c r="DW536" s="41"/>
      <c r="DX536" s="41"/>
      <c r="DY536" s="41"/>
      <c r="DZ536" s="41"/>
      <c r="EA536" s="41"/>
      <c r="EB536" s="41"/>
      <c r="EC536" s="41"/>
      <c r="ED536" s="41"/>
      <c r="EE536" s="41"/>
      <c r="EF536" s="41"/>
      <c r="EG536" s="41"/>
      <c r="EH536" s="41"/>
      <c r="EI536" s="41"/>
      <c r="EJ536" s="41"/>
      <c r="EK536" s="41"/>
      <c r="EL536" s="41"/>
      <c r="EM536" s="41"/>
      <c r="EN536" s="41"/>
      <c r="EO536" s="41"/>
      <c r="EP536" s="41"/>
      <c r="EQ536" s="41"/>
      <c r="ER536" s="41"/>
      <c r="ES536" s="41"/>
      <c r="ET536" s="41"/>
      <c r="EU536" s="41"/>
      <c r="EV536" s="41"/>
      <c r="EW536" s="41"/>
      <c r="EX536" s="41"/>
      <c r="EY536" s="41"/>
      <c r="EZ536" s="41"/>
      <c r="FA536" s="41"/>
      <c r="FB536" s="41"/>
      <c r="FC536" s="41"/>
      <c r="FD536" s="41"/>
      <c r="FE536" s="41"/>
      <c r="FF536" s="41"/>
      <c r="FG536" s="41"/>
      <c r="FH536" s="41"/>
      <c r="FI536" s="41"/>
      <c r="FJ536" s="41"/>
      <c r="FK536" s="41"/>
      <c r="FL536" s="41"/>
      <c r="FM536" s="41"/>
      <c r="FN536" s="41"/>
      <c r="FO536" s="41"/>
      <c r="FP536" s="41"/>
      <c r="FQ536" s="41"/>
      <c r="FR536" s="41"/>
      <c r="FS536" s="41"/>
      <c r="FT536" s="41"/>
      <c r="FU536" s="41"/>
      <c r="FV536" s="41"/>
      <c r="FW536" s="41"/>
      <c r="FX536" s="41"/>
      <c r="FY536" s="41"/>
      <c r="FZ536" s="41"/>
      <c r="GA536" s="41"/>
      <c r="GB536" s="41"/>
      <c r="GC536" s="41"/>
      <c r="GD536" s="41"/>
      <c r="GE536" s="41"/>
      <c r="GF536" s="41"/>
      <c r="GG536" s="41"/>
      <c r="GH536" s="41"/>
      <c r="GI536" s="41"/>
      <c r="GJ536" s="41"/>
      <c r="GK536" s="41"/>
      <c r="GL536" s="41"/>
      <c r="GM536" s="41"/>
      <c r="GN536" s="41"/>
      <c r="GO536" s="41"/>
      <c r="GP536" s="41"/>
      <c r="GQ536" s="41"/>
      <c r="GR536" s="41"/>
      <c r="GS536" s="41"/>
      <c r="GT536" s="41"/>
      <c r="GU536" s="41"/>
      <c r="GV536" s="41"/>
      <c r="GW536" s="41"/>
      <c r="GX536" s="41"/>
      <c r="GY536" s="41"/>
      <c r="GZ536" s="41"/>
      <c r="HA536" s="41"/>
      <c r="HB536" s="41"/>
      <c r="HC536" s="41"/>
      <c r="HD536" s="41"/>
      <c r="HE536" s="41"/>
      <c r="HF536" s="41"/>
      <c r="HG536" s="41"/>
      <c r="HH536" s="41"/>
      <c r="HI536" s="41"/>
      <c r="HJ536" s="41"/>
      <c r="HK536" s="41"/>
      <c r="HL536" s="41"/>
      <c r="HM536" s="41"/>
      <c r="HN536" s="41"/>
      <c r="HO536" s="41"/>
      <c r="HP536" s="41"/>
      <c r="HQ536" s="41"/>
      <c r="HR536" s="41"/>
      <c r="HS536" s="41"/>
      <c r="HT536" s="41"/>
      <c r="HU536" s="41"/>
      <c r="HV536" s="41"/>
      <c r="HW536" s="41"/>
      <c r="HX536" s="41"/>
      <c r="HY536" s="41"/>
      <c r="HZ536" s="41"/>
      <c r="IA536" s="41"/>
      <c r="IB536" s="41"/>
      <c r="IC536" s="41"/>
      <c r="ID536" s="41"/>
      <c r="IE536" s="41"/>
      <c r="IF536" s="41"/>
      <c r="IG536" s="41"/>
      <c r="IH536" s="41"/>
      <c r="II536" s="41"/>
      <c r="IJ536" s="41"/>
      <c r="IK536" s="41"/>
      <c r="IL536" s="41"/>
      <c r="IM536" s="41"/>
      <c r="IN536" s="41"/>
      <c r="IO536" s="41"/>
      <c r="IP536" s="41"/>
      <c r="IQ536" s="41"/>
      <c r="IR536" s="41"/>
      <c r="IS536" s="41"/>
      <c r="IT536" s="41"/>
      <c r="IU536" s="41"/>
      <c r="IV536" s="41"/>
      <c r="IW536" s="41"/>
      <c r="IX536" s="41"/>
      <c r="IY536" s="41"/>
      <c r="IZ536" s="41"/>
      <c r="JA536" s="41"/>
      <c r="JB536" s="41"/>
      <c r="JC536" s="41"/>
      <c r="JD536" s="41"/>
      <c r="JE536" s="41"/>
      <c r="JF536" s="41"/>
      <c r="JG536" s="41"/>
      <c r="JH536" s="41"/>
      <c r="JI536" s="41"/>
      <c r="JJ536" s="41"/>
      <c r="JK536" s="41"/>
      <c r="JL536" s="41"/>
      <c r="JM536" s="41"/>
      <c r="JN536" s="41"/>
      <c r="JO536" s="41"/>
      <c r="JP536" s="41"/>
      <c r="JQ536" s="41"/>
      <c r="JR536" s="41"/>
      <c r="JS536" s="41"/>
      <c r="JT536" s="41"/>
      <c r="JU536" s="41"/>
    </row>
    <row r="537" spans="20:281" x14ac:dyDescent="0.25">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AR537" s="41"/>
      <c r="AS537" s="41"/>
      <c r="AT537" s="41"/>
      <c r="AU537" s="41"/>
      <c r="AV537" s="41"/>
      <c r="AW537" s="41"/>
      <c r="AX537" s="41"/>
      <c r="AY537" s="41"/>
      <c r="AZ537" s="41"/>
      <c r="BA537" s="41"/>
      <c r="BB537" s="41"/>
      <c r="BC537" s="41"/>
      <c r="BD537" s="41"/>
      <c r="BE537" s="41"/>
      <c r="BF537" s="41"/>
      <c r="BG537" s="41"/>
      <c r="BH537" s="41"/>
      <c r="BI537" s="41"/>
      <c r="BJ537" s="41"/>
      <c r="BK537" s="41"/>
      <c r="BL537" s="41"/>
      <c r="BM537" s="41"/>
      <c r="BN537" s="41"/>
      <c r="BO537" s="41"/>
      <c r="BP537" s="41"/>
      <c r="BQ537" s="41"/>
      <c r="BR537" s="41"/>
      <c r="BS537" s="41"/>
      <c r="BT537" s="41"/>
      <c r="BU537" s="41"/>
      <c r="BV537" s="41"/>
      <c r="BW537" s="41"/>
      <c r="BX537" s="41"/>
      <c r="BY537" s="41"/>
      <c r="BZ537" s="41"/>
      <c r="CA537" s="41"/>
      <c r="CB537" s="41"/>
      <c r="CC537" s="41"/>
      <c r="CD537" s="41"/>
      <c r="CE537" s="41"/>
      <c r="CF537" s="41"/>
      <c r="CG537" s="41"/>
      <c r="CH537" s="41"/>
      <c r="CI537" s="41"/>
      <c r="CJ537" s="41"/>
      <c r="CK537" s="41"/>
      <c r="CL537" s="41"/>
      <c r="CM537" s="41"/>
      <c r="CN537" s="41"/>
      <c r="CO537" s="41"/>
      <c r="CP537" s="41"/>
      <c r="CQ537" s="41"/>
      <c r="CR537" s="41"/>
      <c r="CS537" s="41"/>
      <c r="CT537" s="41"/>
      <c r="CU537" s="41"/>
      <c r="CV537" s="41"/>
      <c r="CW537" s="41"/>
      <c r="CX537" s="41"/>
      <c r="CY537" s="41"/>
      <c r="CZ537" s="41"/>
      <c r="DA537" s="41"/>
      <c r="DB537" s="41"/>
      <c r="DC537" s="41"/>
      <c r="DD537" s="41"/>
      <c r="DE537" s="41"/>
      <c r="DF537" s="41"/>
      <c r="DG537" s="41"/>
      <c r="DH537" s="41"/>
      <c r="DI537" s="41"/>
      <c r="DJ537" s="41"/>
      <c r="DK537" s="41"/>
      <c r="DL537" s="41"/>
      <c r="DM537" s="41"/>
      <c r="DN537" s="41"/>
      <c r="DO537" s="41"/>
      <c r="DP537" s="41"/>
      <c r="DQ537" s="41"/>
      <c r="DR537" s="41"/>
      <c r="DS537" s="41"/>
      <c r="DT537" s="41"/>
      <c r="DU537" s="41"/>
      <c r="DV537" s="41"/>
      <c r="DW537" s="41"/>
      <c r="DX537" s="41"/>
      <c r="DY537" s="41"/>
      <c r="DZ537" s="41"/>
      <c r="EA537" s="41"/>
      <c r="EB537" s="41"/>
      <c r="EC537" s="41"/>
      <c r="ED537" s="41"/>
      <c r="EE537" s="41"/>
      <c r="EF537" s="41"/>
      <c r="EG537" s="41"/>
      <c r="EH537" s="41"/>
      <c r="EI537" s="41"/>
      <c r="EJ537" s="41"/>
      <c r="EK537" s="41"/>
      <c r="EL537" s="41"/>
      <c r="EM537" s="41"/>
      <c r="EN537" s="41"/>
      <c r="EO537" s="41"/>
      <c r="EP537" s="41"/>
      <c r="EQ537" s="41"/>
      <c r="ER537" s="41"/>
      <c r="ES537" s="41"/>
      <c r="ET537" s="41"/>
      <c r="EU537" s="41"/>
      <c r="EV537" s="41"/>
      <c r="EW537" s="41"/>
      <c r="EX537" s="41"/>
      <c r="EY537" s="41"/>
      <c r="EZ537" s="41"/>
      <c r="FA537" s="41"/>
      <c r="FB537" s="41"/>
      <c r="FC537" s="41"/>
      <c r="FD537" s="41"/>
      <c r="FE537" s="41"/>
      <c r="FF537" s="41"/>
      <c r="FG537" s="41"/>
      <c r="FH537" s="41"/>
      <c r="FI537" s="41"/>
      <c r="FJ537" s="41"/>
      <c r="FK537" s="41"/>
      <c r="FL537" s="41"/>
      <c r="FM537" s="41"/>
      <c r="FN537" s="41"/>
      <c r="FO537" s="41"/>
      <c r="FP537" s="41"/>
      <c r="FQ537" s="41"/>
      <c r="FR537" s="41"/>
      <c r="FS537" s="41"/>
      <c r="FT537" s="41"/>
      <c r="FU537" s="41"/>
      <c r="FV537" s="41"/>
      <c r="FW537" s="41"/>
      <c r="FX537" s="41"/>
      <c r="FY537" s="41"/>
      <c r="FZ537" s="41"/>
      <c r="GA537" s="41"/>
      <c r="GB537" s="41"/>
      <c r="GC537" s="41"/>
      <c r="GD537" s="41"/>
      <c r="GE537" s="41"/>
      <c r="GF537" s="41"/>
      <c r="GG537" s="41"/>
      <c r="GH537" s="41"/>
      <c r="GI537" s="41"/>
      <c r="GJ537" s="41"/>
      <c r="GK537" s="41"/>
      <c r="GL537" s="41"/>
      <c r="GM537" s="41"/>
      <c r="GN537" s="41"/>
      <c r="GO537" s="41"/>
      <c r="GP537" s="41"/>
      <c r="GQ537" s="41"/>
      <c r="GR537" s="41"/>
      <c r="GS537" s="41"/>
      <c r="GT537" s="41"/>
      <c r="GU537" s="41"/>
      <c r="GV537" s="41"/>
      <c r="GW537" s="41"/>
      <c r="GX537" s="41"/>
      <c r="GY537" s="41"/>
      <c r="GZ537" s="41"/>
      <c r="HA537" s="41"/>
      <c r="HB537" s="41"/>
      <c r="HC537" s="41"/>
      <c r="HD537" s="41"/>
      <c r="HE537" s="41"/>
      <c r="HF537" s="41"/>
      <c r="HG537" s="41"/>
      <c r="HH537" s="41"/>
      <c r="HI537" s="41"/>
      <c r="HJ537" s="41"/>
      <c r="HK537" s="41"/>
      <c r="HL537" s="41"/>
      <c r="HM537" s="41"/>
      <c r="HN537" s="41"/>
      <c r="HO537" s="41"/>
      <c r="HP537" s="41"/>
      <c r="HQ537" s="41"/>
      <c r="HR537" s="41"/>
      <c r="HS537" s="41"/>
      <c r="HT537" s="41"/>
      <c r="HU537" s="41"/>
      <c r="HV537" s="41"/>
      <c r="HW537" s="41"/>
      <c r="HX537" s="41"/>
      <c r="HY537" s="41"/>
      <c r="HZ537" s="41"/>
      <c r="IA537" s="41"/>
      <c r="IB537" s="41"/>
      <c r="IC537" s="41"/>
      <c r="ID537" s="41"/>
      <c r="IE537" s="41"/>
      <c r="IF537" s="41"/>
      <c r="IG537" s="41"/>
      <c r="IH537" s="41"/>
      <c r="II537" s="41"/>
      <c r="IJ537" s="41"/>
      <c r="IK537" s="41"/>
      <c r="IL537" s="41"/>
      <c r="IM537" s="41"/>
      <c r="IN537" s="41"/>
      <c r="IO537" s="41"/>
      <c r="IP537" s="41"/>
      <c r="IQ537" s="41"/>
      <c r="IR537" s="41"/>
      <c r="IS537" s="41"/>
      <c r="IT537" s="41"/>
      <c r="IU537" s="41"/>
      <c r="IV537" s="41"/>
      <c r="IW537" s="41"/>
      <c r="IX537" s="41"/>
      <c r="IY537" s="41"/>
      <c r="IZ537" s="41"/>
      <c r="JA537" s="41"/>
      <c r="JB537" s="41"/>
      <c r="JC537" s="41"/>
      <c r="JD537" s="41"/>
      <c r="JE537" s="41"/>
      <c r="JF537" s="41"/>
      <c r="JG537" s="41"/>
      <c r="JH537" s="41"/>
      <c r="JI537" s="41"/>
      <c r="JJ537" s="41"/>
      <c r="JK537" s="41"/>
      <c r="JL537" s="41"/>
      <c r="JM537" s="41"/>
      <c r="JN537" s="41"/>
      <c r="JO537" s="41"/>
      <c r="JP537" s="41"/>
      <c r="JQ537" s="41"/>
      <c r="JR537" s="41"/>
      <c r="JS537" s="41"/>
      <c r="JT537" s="41"/>
      <c r="JU537" s="41"/>
    </row>
    <row r="538" spans="20:281" x14ac:dyDescent="0.25">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AR538" s="41"/>
      <c r="AS538" s="41"/>
      <c r="AT538" s="41"/>
      <c r="AU538" s="41"/>
      <c r="AV538" s="41"/>
      <c r="AW538" s="41"/>
      <c r="AX538" s="41"/>
      <c r="AY538" s="41"/>
      <c r="AZ538" s="41"/>
      <c r="BA538" s="41"/>
      <c r="BB538" s="41"/>
      <c r="BC538" s="41"/>
      <c r="BD538" s="41"/>
      <c r="BE538" s="41"/>
      <c r="BF538" s="41"/>
      <c r="BG538" s="41"/>
      <c r="BH538" s="41"/>
      <c r="BI538" s="41"/>
      <c r="BJ538" s="41"/>
      <c r="BK538" s="41"/>
      <c r="BL538" s="41"/>
      <c r="BM538" s="41"/>
      <c r="BN538" s="41"/>
      <c r="BO538" s="41"/>
      <c r="BP538" s="41"/>
      <c r="BQ538" s="41"/>
      <c r="BR538" s="41"/>
      <c r="BS538" s="41"/>
      <c r="BT538" s="41"/>
      <c r="BU538" s="41"/>
      <c r="BV538" s="41"/>
      <c r="BW538" s="41"/>
      <c r="BX538" s="41"/>
      <c r="BY538" s="41"/>
      <c r="BZ538" s="41"/>
      <c r="CA538" s="41"/>
      <c r="CB538" s="41"/>
      <c r="CC538" s="41"/>
      <c r="CD538" s="41"/>
      <c r="CE538" s="41"/>
      <c r="CF538" s="41"/>
      <c r="CG538" s="41"/>
      <c r="CH538" s="41"/>
      <c r="CI538" s="41"/>
      <c r="CJ538" s="41"/>
      <c r="CK538" s="41"/>
      <c r="CL538" s="41"/>
      <c r="CM538" s="41"/>
      <c r="CN538" s="41"/>
      <c r="CO538" s="41"/>
      <c r="CP538" s="41"/>
      <c r="CQ538" s="41"/>
      <c r="CR538" s="41"/>
      <c r="CS538" s="41"/>
      <c r="CT538" s="41"/>
      <c r="CU538" s="41"/>
      <c r="CV538" s="41"/>
      <c r="CW538" s="41"/>
      <c r="CX538" s="41"/>
      <c r="CY538" s="41"/>
      <c r="CZ538" s="41"/>
      <c r="DA538" s="41"/>
      <c r="DB538" s="41"/>
      <c r="DC538" s="41"/>
      <c r="DD538" s="41"/>
      <c r="DE538" s="41"/>
      <c r="DF538" s="41"/>
      <c r="DG538" s="41"/>
      <c r="DH538" s="41"/>
      <c r="DI538" s="41"/>
      <c r="DJ538" s="41"/>
      <c r="DK538" s="41"/>
      <c r="DL538" s="41"/>
      <c r="DM538" s="41"/>
      <c r="DN538" s="41"/>
      <c r="DO538" s="41"/>
      <c r="DP538" s="41"/>
      <c r="DQ538" s="41"/>
      <c r="DR538" s="41"/>
      <c r="DS538" s="41"/>
      <c r="DT538" s="41"/>
      <c r="DU538" s="41"/>
      <c r="DV538" s="41"/>
      <c r="DW538" s="41"/>
      <c r="DX538" s="41"/>
      <c r="DY538" s="41"/>
      <c r="DZ538" s="41"/>
      <c r="EA538" s="41"/>
      <c r="EB538" s="41"/>
      <c r="EC538" s="41"/>
      <c r="ED538" s="41"/>
      <c r="EE538" s="41"/>
      <c r="EF538" s="41"/>
      <c r="EG538" s="41"/>
      <c r="EH538" s="41"/>
      <c r="EI538" s="41"/>
      <c r="EJ538" s="41"/>
      <c r="EK538" s="41"/>
      <c r="EL538" s="41"/>
      <c r="EM538" s="41"/>
      <c r="EN538" s="41"/>
      <c r="EO538" s="41"/>
      <c r="EP538" s="41"/>
      <c r="EQ538" s="41"/>
      <c r="ER538" s="41"/>
      <c r="ES538" s="41"/>
      <c r="ET538" s="41"/>
      <c r="EU538" s="41"/>
      <c r="EV538" s="41"/>
      <c r="EW538" s="41"/>
      <c r="EX538" s="41"/>
      <c r="EY538" s="41"/>
      <c r="EZ538" s="41"/>
      <c r="FA538" s="41"/>
      <c r="FB538" s="41"/>
      <c r="FC538" s="41"/>
      <c r="FD538" s="41"/>
      <c r="FE538" s="41"/>
      <c r="FF538" s="41"/>
      <c r="FG538" s="41"/>
      <c r="FH538" s="41"/>
      <c r="FI538" s="41"/>
      <c r="FJ538" s="41"/>
      <c r="FK538" s="41"/>
      <c r="FL538" s="41"/>
      <c r="FM538" s="41"/>
      <c r="FN538" s="41"/>
      <c r="FO538" s="41"/>
      <c r="FP538" s="41"/>
      <c r="FQ538" s="41"/>
      <c r="FR538" s="41"/>
      <c r="FS538" s="41"/>
      <c r="FT538" s="41"/>
      <c r="FU538" s="41"/>
      <c r="FV538" s="41"/>
      <c r="FW538" s="41"/>
      <c r="FX538" s="41"/>
      <c r="FY538" s="41"/>
      <c r="FZ538" s="41"/>
      <c r="GA538" s="41"/>
      <c r="GB538" s="41"/>
      <c r="GC538" s="41"/>
      <c r="GD538" s="41"/>
      <c r="GE538" s="41"/>
      <c r="GF538" s="41"/>
      <c r="GG538" s="41"/>
      <c r="GH538" s="41"/>
      <c r="GI538" s="41"/>
      <c r="GJ538" s="41"/>
      <c r="GK538" s="41"/>
      <c r="GL538" s="41"/>
      <c r="GM538" s="41"/>
      <c r="GN538" s="41"/>
      <c r="GO538" s="41"/>
      <c r="GP538" s="41"/>
      <c r="GQ538" s="41"/>
      <c r="GR538" s="41"/>
      <c r="GS538" s="41"/>
      <c r="GT538" s="41"/>
      <c r="GU538" s="41"/>
      <c r="GV538" s="41"/>
      <c r="GW538" s="41"/>
      <c r="GX538" s="41"/>
      <c r="GY538" s="41"/>
      <c r="GZ538" s="41"/>
      <c r="HA538" s="41"/>
      <c r="HB538" s="41"/>
      <c r="HC538" s="41"/>
      <c r="HD538" s="41"/>
      <c r="HE538" s="41"/>
      <c r="HF538" s="41"/>
      <c r="HG538" s="41"/>
      <c r="HH538" s="41"/>
      <c r="HI538" s="41"/>
      <c r="HJ538" s="41"/>
      <c r="HK538" s="41"/>
      <c r="HL538" s="41"/>
      <c r="HM538" s="41"/>
      <c r="HN538" s="41"/>
      <c r="HO538" s="41"/>
      <c r="HP538" s="41"/>
      <c r="HQ538" s="41"/>
      <c r="HR538" s="41"/>
      <c r="HS538" s="41"/>
      <c r="HT538" s="41"/>
      <c r="HU538" s="41"/>
      <c r="HV538" s="41"/>
      <c r="HW538" s="41"/>
      <c r="HX538" s="41"/>
      <c r="HY538" s="41"/>
      <c r="HZ538" s="41"/>
      <c r="IA538" s="41"/>
      <c r="IB538" s="41"/>
      <c r="IC538" s="41"/>
      <c r="ID538" s="41"/>
      <c r="IE538" s="41"/>
      <c r="IF538" s="41"/>
      <c r="IG538" s="41"/>
      <c r="IH538" s="41"/>
      <c r="II538" s="41"/>
      <c r="IJ538" s="41"/>
      <c r="IK538" s="41"/>
      <c r="IL538" s="41"/>
      <c r="IM538" s="41"/>
      <c r="IN538" s="41"/>
      <c r="IO538" s="41"/>
      <c r="IP538" s="41"/>
      <c r="IQ538" s="41"/>
      <c r="IR538" s="41"/>
      <c r="IS538" s="41"/>
      <c r="IT538" s="41"/>
      <c r="IU538" s="41"/>
      <c r="IV538" s="41"/>
      <c r="IW538" s="41"/>
      <c r="IX538" s="41"/>
      <c r="IY538" s="41"/>
      <c r="IZ538" s="41"/>
      <c r="JA538" s="41"/>
      <c r="JB538" s="41"/>
      <c r="JC538" s="41"/>
      <c r="JD538" s="41"/>
      <c r="JE538" s="41"/>
      <c r="JF538" s="41"/>
      <c r="JG538" s="41"/>
      <c r="JH538" s="41"/>
      <c r="JI538" s="41"/>
      <c r="JJ538" s="41"/>
      <c r="JK538" s="41"/>
      <c r="JL538" s="41"/>
      <c r="JM538" s="41"/>
      <c r="JN538" s="41"/>
      <c r="JO538" s="41"/>
      <c r="JP538" s="41"/>
      <c r="JQ538" s="41"/>
      <c r="JR538" s="41"/>
      <c r="JS538" s="41"/>
      <c r="JT538" s="41"/>
      <c r="JU538" s="41"/>
    </row>
    <row r="539" spans="20:281" x14ac:dyDescent="0.25">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c r="AU539" s="41"/>
      <c r="AV539" s="41"/>
      <c r="AW539" s="41"/>
      <c r="AX539" s="41"/>
      <c r="AY539" s="41"/>
      <c r="AZ539" s="41"/>
      <c r="BA539" s="41"/>
      <c r="BB539" s="41"/>
      <c r="BC539" s="41"/>
      <c r="BD539" s="41"/>
      <c r="BE539" s="41"/>
      <c r="BF539" s="41"/>
      <c r="BG539" s="41"/>
      <c r="BH539" s="41"/>
      <c r="BI539" s="41"/>
      <c r="BJ539" s="41"/>
      <c r="BK539" s="41"/>
      <c r="BL539" s="41"/>
      <c r="BM539" s="41"/>
      <c r="BN539" s="41"/>
      <c r="BO539" s="41"/>
      <c r="BP539" s="41"/>
      <c r="BQ539" s="41"/>
      <c r="BR539" s="41"/>
      <c r="BS539" s="41"/>
      <c r="BT539" s="41"/>
      <c r="BU539" s="41"/>
      <c r="BV539" s="41"/>
      <c r="BW539" s="41"/>
      <c r="BX539" s="41"/>
      <c r="BY539" s="41"/>
      <c r="BZ539" s="41"/>
      <c r="CA539" s="41"/>
      <c r="CB539" s="41"/>
      <c r="CC539" s="41"/>
      <c r="CD539" s="41"/>
      <c r="CE539" s="41"/>
      <c r="CF539" s="41"/>
      <c r="CG539" s="41"/>
      <c r="CH539" s="41"/>
      <c r="CI539" s="41"/>
      <c r="CJ539" s="41"/>
      <c r="CK539" s="41"/>
      <c r="CL539" s="41"/>
      <c r="CM539" s="41"/>
      <c r="CN539" s="41"/>
      <c r="CO539" s="41"/>
      <c r="CP539" s="41"/>
      <c r="CQ539" s="41"/>
      <c r="CR539" s="41"/>
      <c r="CS539" s="41"/>
      <c r="CT539" s="41"/>
      <c r="CU539" s="41"/>
      <c r="CV539" s="41"/>
      <c r="CW539" s="41"/>
      <c r="CX539" s="41"/>
      <c r="CY539" s="41"/>
      <c r="CZ539" s="41"/>
      <c r="DA539" s="41"/>
      <c r="DB539" s="41"/>
      <c r="DC539" s="41"/>
      <c r="DD539" s="41"/>
      <c r="DE539" s="41"/>
      <c r="DF539" s="41"/>
      <c r="DG539" s="41"/>
      <c r="DH539" s="41"/>
      <c r="DI539" s="41"/>
      <c r="DJ539" s="41"/>
      <c r="DK539" s="41"/>
      <c r="DL539" s="41"/>
      <c r="DM539" s="41"/>
      <c r="DN539" s="41"/>
      <c r="DO539" s="41"/>
      <c r="DP539" s="41"/>
      <c r="DQ539" s="41"/>
      <c r="DR539" s="41"/>
      <c r="DS539" s="41"/>
      <c r="DT539" s="41"/>
      <c r="DU539" s="41"/>
      <c r="DV539" s="41"/>
      <c r="DW539" s="41"/>
      <c r="DX539" s="41"/>
      <c r="DY539" s="41"/>
      <c r="DZ539" s="41"/>
      <c r="EA539" s="41"/>
      <c r="EB539" s="41"/>
      <c r="EC539" s="41"/>
      <c r="ED539" s="41"/>
      <c r="EE539" s="41"/>
      <c r="EF539" s="41"/>
      <c r="EG539" s="41"/>
      <c r="EH539" s="41"/>
      <c r="EI539" s="41"/>
      <c r="EJ539" s="41"/>
      <c r="EK539" s="41"/>
      <c r="EL539" s="41"/>
      <c r="EM539" s="41"/>
      <c r="EN539" s="41"/>
      <c r="EO539" s="41"/>
      <c r="EP539" s="41"/>
      <c r="EQ539" s="41"/>
      <c r="ER539" s="41"/>
      <c r="ES539" s="41"/>
      <c r="ET539" s="41"/>
      <c r="EU539" s="41"/>
      <c r="EV539" s="41"/>
      <c r="EW539" s="41"/>
      <c r="EX539" s="41"/>
      <c r="EY539" s="41"/>
      <c r="EZ539" s="41"/>
      <c r="FA539" s="41"/>
      <c r="FB539" s="41"/>
      <c r="FC539" s="41"/>
      <c r="FD539" s="41"/>
      <c r="FE539" s="41"/>
      <c r="FF539" s="41"/>
      <c r="FG539" s="41"/>
      <c r="FH539" s="41"/>
      <c r="FI539" s="41"/>
      <c r="FJ539" s="41"/>
      <c r="FK539" s="41"/>
      <c r="FL539" s="41"/>
      <c r="FM539" s="41"/>
      <c r="FN539" s="41"/>
      <c r="FO539" s="41"/>
      <c r="FP539" s="41"/>
      <c r="FQ539" s="41"/>
      <c r="FR539" s="41"/>
      <c r="FS539" s="41"/>
      <c r="FT539" s="41"/>
      <c r="FU539" s="41"/>
      <c r="FV539" s="41"/>
      <c r="FW539" s="41"/>
      <c r="FX539" s="41"/>
      <c r="FY539" s="41"/>
      <c r="FZ539" s="41"/>
      <c r="GA539" s="41"/>
      <c r="GB539" s="41"/>
      <c r="GC539" s="41"/>
      <c r="GD539" s="41"/>
      <c r="GE539" s="41"/>
      <c r="GF539" s="41"/>
      <c r="GG539" s="41"/>
      <c r="GH539" s="41"/>
      <c r="GI539" s="41"/>
      <c r="GJ539" s="41"/>
      <c r="GK539" s="41"/>
      <c r="GL539" s="41"/>
      <c r="GM539" s="41"/>
      <c r="GN539" s="41"/>
      <c r="GO539" s="41"/>
      <c r="GP539" s="41"/>
      <c r="GQ539" s="41"/>
      <c r="GR539" s="41"/>
      <c r="GS539" s="41"/>
      <c r="GT539" s="41"/>
      <c r="GU539" s="41"/>
      <c r="GV539" s="41"/>
      <c r="GW539" s="41"/>
      <c r="GX539" s="41"/>
      <c r="GY539" s="41"/>
      <c r="GZ539" s="41"/>
      <c r="HA539" s="41"/>
      <c r="HB539" s="41"/>
      <c r="HC539" s="41"/>
      <c r="HD539" s="41"/>
      <c r="HE539" s="41"/>
      <c r="HF539" s="41"/>
      <c r="HG539" s="41"/>
      <c r="HH539" s="41"/>
      <c r="HI539" s="41"/>
      <c r="HJ539" s="41"/>
      <c r="HK539" s="41"/>
      <c r="HL539" s="41"/>
      <c r="HM539" s="41"/>
      <c r="HN539" s="41"/>
      <c r="HO539" s="41"/>
      <c r="HP539" s="41"/>
      <c r="HQ539" s="41"/>
      <c r="HR539" s="41"/>
      <c r="HS539" s="41"/>
      <c r="HT539" s="41"/>
      <c r="HU539" s="41"/>
      <c r="HV539" s="41"/>
      <c r="HW539" s="41"/>
      <c r="HX539" s="41"/>
      <c r="HY539" s="41"/>
      <c r="HZ539" s="41"/>
      <c r="IA539" s="41"/>
      <c r="IB539" s="41"/>
      <c r="IC539" s="41"/>
      <c r="ID539" s="41"/>
      <c r="IE539" s="41"/>
      <c r="IF539" s="41"/>
      <c r="IG539" s="41"/>
      <c r="IH539" s="41"/>
      <c r="II539" s="41"/>
      <c r="IJ539" s="41"/>
      <c r="IK539" s="41"/>
      <c r="IL539" s="41"/>
      <c r="IM539" s="41"/>
      <c r="IN539" s="41"/>
      <c r="IO539" s="41"/>
      <c r="IP539" s="41"/>
      <c r="IQ539" s="41"/>
      <c r="IR539" s="41"/>
      <c r="IS539" s="41"/>
      <c r="IT539" s="41"/>
      <c r="IU539" s="41"/>
      <c r="IV539" s="41"/>
      <c r="IW539" s="41"/>
      <c r="IX539" s="41"/>
      <c r="IY539" s="41"/>
      <c r="IZ539" s="41"/>
      <c r="JA539" s="41"/>
      <c r="JB539" s="41"/>
      <c r="JC539" s="41"/>
      <c r="JD539" s="41"/>
      <c r="JE539" s="41"/>
      <c r="JF539" s="41"/>
      <c r="JG539" s="41"/>
      <c r="JH539" s="41"/>
      <c r="JI539" s="41"/>
      <c r="JJ539" s="41"/>
      <c r="JK539" s="41"/>
      <c r="JL539" s="41"/>
      <c r="JM539" s="41"/>
      <c r="JN539" s="41"/>
      <c r="JO539" s="41"/>
      <c r="JP539" s="41"/>
      <c r="JQ539" s="41"/>
      <c r="JR539" s="41"/>
      <c r="JS539" s="41"/>
      <c r="JT539" s="41"/>
      <c r="JU539" s="41"/>
    </row>
    <row r="540" spans="20:281" x14ac:dyDescent="0.25">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c r="AU540" s="41"/>
      <c r="AV540" s="41"/>
      <c r="AW540" s="41"/>
      <c r="AX540" s="41"/>
      <c r="AY540" s="41"/>
      <c r="AZ540" s="41"/>
      <c r="BA540" s="41"/>
      <c r="BB540" s="41"/>
      <c r="BC540" s="41"/>
      <c r="BD540" s="41"/>
      <c r="BE540" s="41"/>
      <c r="BF540" s="41"/>
      <c r="BG540" s="41"/>
      <c r="BH540" s="41"/>
      <c r="BI540" s="41"/>
      <c r="BJ540" s="41"/>
      <c r="BK540" s="41"/>
      <c r="BL540" s="41"/>
      <c r="BM540" s="41"/>
      <c r="BN540" s="41"/>
      <c r="BO540" s="41"/>
      <c r="BP540" s="41"/>
      <c r="BQ540" s="41"/>
      <c r="BR540" s="41"/>
      <c r="BS540" s="41"/>
      <c r="BT540" s="41"/>
      <c r="BU540" s="41"/>
      <c r="BV540" s="41"/>
      <c r="BW540" s="41"/>
      <c r="BX540" s="41"/>
      <c r="BY540" s="41"/>
      <c r="BZ540" s="41"/>
      <c r="CA540" s="41"/>
      <c r="CB540" s="41"/>
      <c r="CC540" s="41"/>
      <c r="CD540" s="41"/>
      <c r="CE540" s="41"/>
      <c r="CF540" s="41"/>
      <c r="CG540" s="41"/>
      <c r="CH540" s="41"/>
      <c r="CI540" s="41"/>
      <c r="CJ540" s="41"/>
      <c r="CK540" s="41"/>
      <c r="CL540" s="41"/>
      <c r="CM540" s="41"/>
      <c r="CN540" s="41"/>
      <c r="CO540" s="41"/>
      <c r="CP540" s="41"/>
      <c r="CQ540" s="41"/>
      <c r="CR540" s="41"/>
      <c r="CS540" s="41"/>
      <c r="CT540" s="41"/>
      <c r="CU540" s="41"/>
      <c r="CV540" s="41"/>
      <c r="CW540" s="41"/>
      <c r="CX540" s="41"/>
      <c r="CY540" s="41"/>
      <c r="CZ540" s="41"/>
      <c r="DA540" s="41"/>
      <c r="DB540" s="41"/>
      <c r="DC540" s="41"/>
      <c r="DD540" s="41"/>
      <c r="DE540" s="41"/>
      <c r="DF540" s="41"/>
      <c r="DG540" s="41"/>
      <c r="DH540" s="41"/>
      <c r="DI540" s="41"/>
      <c r="DJ540" s="41"/>
      <c r="DK540" s="41"/>
      <c r="DL540" s="41"/>
      <c r="DM540" s="41"/>
      <c r="DN540" s="41"/>
      <c r="DO540" s="41"/>
      <c r="DP540" s="41"/>
      <c r="DQ540" s="41"/>
      <c r="DR540" s="41"/>
      <c r="DS540" s="41"/>
      <c r="DT540" s="41"/>
      <c r="DU540" s="41"/>
      <c r="DV540" s="41"/>
      <c r="DW540" s="41"/>
      <c r="DX540" s="41"/>
      <c r="DY540" s="41"/>
      <c r="DZ540" s="41"/>
      <c r="EA540" s="41"/>
      <c r="EB540" s="41"/>
      <c r="EC540" s="41"/>
      <c r="ED540" s="41"/>
      <c r="EE540" s="41"/>
      <c r="EF540" s="41"/>
      <c r="EG540" s="41"/>
      <c r="EH540" s="41"/>
      <c r="EI540" s="41"/>
      <c r="EJ540" s="41"/>
      <c r="EK540" s="41"/>
      <c r="EL540" s="41"/>
      <c r="EM540" s="41"/>
      <c r="EN540" s="41"/>
      <c r="EO540" s="41"/>
      <c r="EP540" s="41"/>
      <c r="EQ540" s="41"/>
      <c r="ER540" s="41"/>
      <c r="ES540" s="41"/>
      <c r="ET540" s="41"/>
      <c r="EU540" s="41"/>
      <c r="EV540" s="41"/>
      <c r="EW540" s="41"/>
      <c r="EX540" s="41"/>
      <c r="EY540" s="41"/>
      <c r="EZ540" s="41"/>
      <c r="FA540" s="41"/>
      <c r="FB540" s="41"/>
      <c r="FC540" s="41"/>
      <c r="FD540" s="41"/>
      <c r="FE540" s="41"/>
      <c r="FF540" s="41"/>
      <c r="FG540" s="41"/>
      <c r="FH540" s="41"/>
      <c r="FI540" s="41"/>
      <c r="FJ540" s="41"/>
      <c r="FK540" s="41"/>
      <c r="FL540" s="41"/>
      <c r="FM540" s="41"/>
      <c r="FN540" s="41"/>
      <c r="FO540" s="41"/>
      <c r="FP540" s="41"/>
      <c r="FQ540" s="41"/>
      <c r="FR540" s="41"/>
      <c r="FS540" s="41"/>
      <c r="FT540" s="41"/>
      <c r="FU540" s="41"/>
      <c r="FV540" s="41"/>
      <c r="FW540" s="41"/>
      <c r="FX540" s="41"/>
      <c r="FY540" s="41"/>
      <c r="FZ540" s="41"/>
      <c r="GA540" s="41"/>
      <c r="GB540" s="41"/>
      <c r="GC540" s="41"/>
      <c r="GD540" s="41"/>
      <c r="GE540" s="41"/>
      <c r="GF540" s="41"/>
      <c r="GG540" s="41"/>
      <c r="GH540" s="41"/>
      <c r="GI540" s="41"/>
      <c r="GJ540" s="41"/>
      <c r="GK540" s="41"/>
      <c r="GL540" s="41"/>
      <c r="GM540" s="41"/>
      <c r="GN540" s="41"/>
      <c r="GO540" s="41"/>
      <c r="GP540" s="41"/>
      <c r="GQ540" s="41"/>
      <c r="GR540" s="41"/>
      <c r="GS540" s="41"/>
      <c r="GT540" s="41"/>
      <c r="GU540" s="41"/>
      <c r="GV540" s="41"/>
      <c r="GW540" s="41"/>
      <c r="GX540" s="41"/>
      <c r="GY540" s="41"/>
      <c r="GZ540" s="41"/>
      <c r="HA540" s="41"/>
      <c r="HB540" s="41"/>
      <c r="HC540" s="41"/>
      <c r="HD540" s="41"/>
      <c r="HE540" s="41"/>
      <c r="HF540" s="41"/>
      <c r="HG540" s="41"/>
      <c r="HH540" s="41"/>
      <c r="HI540" s="41"/>
      <c r="HJ540" s="41"/>
      <c r="HK540" s="41"/>
      <c r="HL540" s="41"/>
      <c r="HM540" s="41"/>
      <c r="HN540" s="41"/>
      <c r="HO540" s="41"/>
      <c r="HP540" s="41"/>
      <c r="HQ540" s="41"/>
      <c r="HR540" s="41"/>
      <c r="HS540" s="41"/>
      <c r="HT540" s="41"/>
      <c r="HU540" s="41"/>
      <c r="HV540" s="41"/>
      <c r="HW540" s="41"/>
      <c r="HX540" s="41"/>
      <c r="HY540" s="41"/>
      <c r="HZ540" s="41"/>
      <c r="IA540" s="41"/>
      <c r="IB540" s="41"/>
      <c r="IC540" s="41"/>
      <c r="ID540" s="41"/>
      <c r="IE540" s="41"/>
      <c r="IF540" s="41"/>
      <c r="IG540" s="41"/>
      <c r="IH540" s="41"/>
      <c r="II540" s="41"/>
      <c r="IJ540" s="41"/>
      <c r="IK540" s="41"/>
      <c r="IL540" s="41"/>
      <c r="IM540" s="41"/>
      <c r="IN540" s="41"/>
      <c r="IO540" s="41"/>
      <c r="IP540" s="41"/>
      <c r="IQ540" s="41"/>
      <c r="IR540" s="41"/>
      <c r="IS540" s="41"/>
      <c r="IT540" s="41"/>
      <c r="IU540" s="41"/>
      <c r="IV540" s="41"/>
      <c r="IW540" s="41"/>
      <c r="IX540" s="41"/>
      <c r="IY540" s="41"/>
      <c r="IZ540" s="41"/>
      <c r="JA540" s="41"/>
      <c r="JB540" s="41"/>
      <c r="JC540" s="41"/>
      <c r="JD540" s="41"/>
      <c r="JE540" s="41"/>
      <c r="JF540" s="41"/>
      <c r="JG540" s="41"/>
      <c r="JH540" s="41"/>
      <c r="JI540" s="41"/>
      <c r="JJ540" s="41"/>
      <c r="JK540" s="41"/>
      <c r="JL540" s="41"/>
      <c r="JM540" s="41"/>
      <c r="JN540" s="41"/>
      <c r="JO540" s="41"/>
      <c r="JP540" s="41"/>
      <c r="JQ540" s="41"/>
      <c r="JR540" s="41"/>
      <c r="JS540" s="41"/>
      <c r="JT540" s="41"/>
      <c r="JU540" s="41"/>
    </row>
    <row r="541" spans="20:281" x14ac:dyDescent="0.25">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c r="AU541" s="41"/>
      <c r="AV541" s="41"/>
      <c r="AW541" s="41"/>
      <c r="AX541" s="41"/>
      <c r="AY541" s="41"/>
      <c r="AZ541" s="41"/>
      <c r="BA541" s="41"/>
      <c r="BB541" s="41"/>
      <c r="BC541" s="41"/>
      <c r="BD541" s="41"/>
      <c r="BE541" s="41"/>
      <c r="BF541" s="41"/>
      <c r="BG541" s="41"/>
      <c r="BH541" s="41"/>
      <c r="BI541" s="41"/>
      <c r="BJ541" s="41"/>
      <c r="BK541" s="41"/>
      <c r="BL541" s="41"/>
      <c r="BM541" s="41"/>
      <c r="BN541" s="41"/>
      <c r="BO541" s="41"/>
      <c r="BP541" s="41"/>
      <c r="BQ541" s="41"/>
      <c r="BR541" s="41"/>
      <c r="BS541" s="41"/>
      <c r="BT541" s="41"/>
      <c r="BU541" s="41"/>
      <c r="BV541" s="41"/>
      <c r="BW541" s="41"/>
      <c r="BX541" s="41"/>
      <c r="BY541" s="41"/>
      <c r="BZ541" s="41"/>
      <c r="CA541" s="41"/>
      <c r="CB541" s="41"/>
      <c r="CC541" s="41"/>
      <c r="CD541" s="41"/>
      <c r="CE541" s="41"/>
      <c r="CF541" s="41"/>
      <c r="CG541" s="41"/>
      <c r="CH541" s="41"/>
      <c r="CI541" s="41"/>
      <c r="CJ541" s="41"/>
      <c r="CK541" s="41"/>
      <c r="CL541" s="41"/>
      <c r="CM541" s="41"/>
      <c r="CN541" s="41"/>
      <c r="CO541" s="41"/>
      <c r="CP541" s="41"/>
      <c r="CQ541" s="41"/>
      <c r="CR541" s="41"/>
      <c r="CS541" s="41"/>
      <c r="CT541" s="41"/>
      <c r="CU541" s="41"/>
      <c r="CV541" s="41"/>
      <c r="CW541" s="41"/>
      <c r="CX541" s="41"/>
      <c r="CY541" s="41"/>
      <c r="CZ541" s="41"/>
      <c r="DA541" s="41"/>
      <c r="DB541" s="41"/>
      <c r="DC541" s="41"/>
      <c r="DD541" s="41"/>
      <c r="DE541" s="41"/>
      <c r="DF541" s="41"/>
      <c r="DG541" s="41"/>
      <c r="DH541" s="41"/>
      <c r="DI541" s="41"/>
      <c r="DJ541" s="41"/>
      <c r="DK541" s="41"/>
      <c r="DL541" s="41"/>
      <c r="DM541" s="41"/>
      <c r="DN541" s="41"/>
      <c r="DO541" s="41"/>
      <c r="DP541" s="41"/>
      <c r="DQ541" s="41"/>
      <c r="DR541" s="41"/>
      <c r="DS541" s="41"/>
      <c r="DT541" s="41"/>
      <c r="DU541" s="41"/>
      <c r="DV541" s="41"/>
      <c r="DW541" s="41"/>
      <c r="DX541" s="41"/>
      <c r="DY541" s="41"/>
      <c r="DZ541" s="41"/>
      <c r="EA541" s="41"/>
      <c r="EB541" s="41"/>
      <c r="EC541" s="41"/>
      <c r="ED541" s="41"/>
      <c r="EE541" s="41"/>
      <c r="EF541" s="41"/>
      <c r="EG541" s="41"/>
      <c r="EH541" s="41"/>
      <c r="EI541" s="41"/>
      <c r="EJ541" s="41"/>
      <c r="EK541" s="41"/>
      <c r="EL541" s="41"/>
      <c r="EM541" s="41"/>
      <c r="EN541" s="41"/>
      <c r="EO541" s="41"/>
      <c r="EP541" s="41"/>
      <c r="EQ541" s="41"/>
      <c r="ER541" s="41"/>
      <c r="ES541" s="41"/>
      <c r="ET541" s="41"/>
      <c r="EU541" s="41"/>
      <c r="EV541" s="41"/>
      <c r="EW541" s="41"/>
      <c r="EX541" s="41"/>
      <c r="EY541" s="41"/>
      <c r="EZ541" s="41"/>
      <c r="FA541" s="41"/>
      <c r="FB541" s="41"/>
      <c r="FC541" s="41"/>
      <c r="FD541" s="41"/>
      <c r="FE541" s="41"/>
      <c r="FF541" s="41"/>
      <c r="FG541" s="41"/>
      <c r="FH541" s="41"/>
      <c r="FI541" s="41"/>
      <c r="FJ541" s="41"/>
      <c r="FK541" s="41"/>
      <c r="FL541" s="41"/>
      <c r="FM541" s="41"/>
      <c r="FN541" s="41"/>
      <c r="FO541" s="41"/>
      <c r="FP541" s="41"/>
      <c r="FQ541" s="41"/>
      <c r="FR541" s="41"/>
      <c r="FS541" s="41"/>
      <c r="FT541" s="41"/>
      <c r="FU541" s="41"/>
      <c r="FV541" s="41"/>
      <c r="FW541" s="41"/>
      <c r="FX541" s="41"/>
      <c r="FY541" s="41"/>
      <c r="FZ541" s="41"/>
      <c r="GA541" s="41"/>
      <c r="GB541" s="41"/>
      <c r="GC541" s="41"/>
      <c r="GD541" s="41"/>
      <c r="GE541" s="41"/>
      <c r="GF541" s="41"/>
      <c r="GG541" s="41"/>
      <c r="GH541" s="41"/>
      <c r="GI541" s="41"/>
      <c r="GJ541" s="41"/>
      <c r="GK541" s="41"/>
      <c r="GL541" s="41"/>
      <c r="GM541" s="41"/>
      <c r="GN541" s="41"/>
      <c r="GO541" s="41"/>
      <c r="GP541" s="41"/>
      <c r="GQ541" s="41"/>
      <c r="GR541" s="41"/>
      <c r="GS541" s="41"/>
      <c r="GT541" s="41"/>
      <c r="GU541" s="41"/>
      <c r="GV541" s="41"/>
      <c r="GW541" s="41"/>
      <c r="GX541" s="41"/>
      <c r="GY541" s="41"/>
      <c r="GZ541" s="41"/>
      <c r="HA541" s="41"/>
      <c r="HB541" s="41"/>
      <c r="HC541" s="41"/>
      <c r="HD541" s="41"/>
      <c r="HE541" s="41"/>
      <c r="HF541" s="41"/>
      <c r="HG541" s="41"/>
      <c r="HH541" s="41"/>
      <c r="HI541" s="41"/>
      <c r="HJ541" s="41"/>
      <c r="HK541" s="41"/>
      <c r="HL541" s="41"/>
      <c r="HM541" s="41"/>
      <c r="HN541" s="41"/>
      <c r="HO541" s="41"/>
      <c r="HP541" s="41"/>
      <c r="HQ541" s="41"/>
      <c r="HR541" s="41"/>
      <c r="HS541" s="41"/>
      <c r="HT541" s="41"/>
      <c r="HU541" s="41"/>
      <c r="HV541" s="41"/>
      <c r="HW541" s="41"/>
      <c r="HX541" s="41"/>
      <c r="HY541" s="41"/>
      <c r="HZ541" s="41"/>
      <c r="IA541" s="41"/>
      <c r="IB541" s="41"/>
      <c r="IC541" s="41"/>
      <c r="ID541" s="41"/>
      <c r="IE541" s="41"/>
      <c r="IF541" s="41"/>
      <c r="IG541" s="41"/>
      <c r="IH541" s="41"/>
      <c r="II541" s="41"/>
      <c r="IJ541" s="41"/>
      <c r="IK541" s="41"/>
      <c r="IL541" s="41"/>
      <c r="IM541" s="41"/>
      <c r="IN541" s="41"/>
      <c r="IO541" s="41"/>
      <c r="IP541" s="41"/>
      <c r="IQ541" s="41"/>
      <c r="IR541" s="41"/>
      <c r="IS541" s="41"/>
      <c r="IT541" s="41"/>
      <c r="IU541" s="41"/>
      <c r="IV541" s="41"/>
      <c r="IW541" s="41"/>
      <c r="IX541" s="41"/>
      <c r="IY541" s="41"/>
      <c r="IZ541" s="41"/>
      <c r="JA541" s="41"/>
      <c r="JB541" s="41"/>
      <c r="JC541" s="41"/>
      <c r="JD541" s="41"/>
      <c r="JE541" s="41"/>
      <c r="JF541" s="41"/>
      <c r="JG541" s="41"/>
      <c r="JH541" s="41"/>
      <c r="JI541" s="41"/>
      <c r="JJ541" s="41"/>
      <c r="JK541" s="41"/>
      <c r="JL541" s="41"/>
      <c r="JM541" s="41"/>
      <c r="JN541" s="41"/>
      <c r="JO541" s="41"/>
      <c r="JP541" s="41"/>
      <c r="JQ541" s="41"/>
      <c r="JR541" s="41"/>
      <c r="JS541" s="41"/>
      <c r="JT541" s="41"/>
      <c r="JU541" s="41"/>
    </row>
    <row r="542" spans="20:281" x14ac:dyDescent="0.25">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c r="AU542" s="41"/>
      <c r="AV542" s="41"/>
      <c r="AW542" s="41"/>
      <c r="AX542" s="41"/>
      <c r="AY542" s="41"/>
      <c r="AZ542" s="41"/>
      <c r="BA542" s="41"/>
      <c r="BB542" s="41"/>
      <c r="BC542" s="41"/>
      <c r="BD542" s="41"/>
      <c r="BE542" s="41"/>
      <c r="BF542" s="41"/>
      <c r="BG542" s="41"/>
      <c r="BH542" s="41"/>
      <c r="BI542" s="41"/>
      <c r="BJ542" s="41"/>
      <c r="BK542" s="41"/>
      <c r="BL542" s="41"/>
      <c r="BM542" s="41"/>
      <c r="BN542" s="41"/>
      <c r="BO542" s="41"/>
      <c r="BP542" s="41"/>
      <c r="BQ542" s="41"/>
      <c r="BR542" s="41"/>
      <c r="BS542" s="41"/>
      <c r="BT542" s="41"/>
      <c r="BU542" s="41"/>
      <c r="BV542" s="41"/>
      <c r="BW542" s="41"/>
      <c r="BX542" s="41"/>
      <c r="BY542" s="41"/>
      <c r="BZ542" s="41"/>
      <c r="CA542" s="41"/>
      <c r="CB542" s="41"/>
      <c r="CC542" s="41"/>
      <c r="CD542" s="41"/>
      <c r="CE542" s="41"/>
      <c r="CF542" s="41"/>
      <c r="CG542" s="41"/>
      <c r="CH542" s="41"/>
      <c r="CI542" s="41"/>
      <c r="CJ542" s="41"/>
      <c r="CK542" s="41"/>
      <c r="CL542" s="41"/>
      <c r="CM542" s="41"/>
      <c r="CN542" s="41"/>
      <c r="CO542" s="41"/>
      <c r="CP542" s="41"/>
      <c r="CQ542" s="41"/>
      <c r="CR542" s="41"/>
      <c r="CS542" s="41"/>
      <c r="CT542" s="41"/>
      <c r="CU542" s="41"/>
      <c r="CV542" s="41"/>
      <c r="CW542" s="41"/>
      <c r="CX542" s="41"/>
      <c r="CY542" s="41"/>
      <c r="CZ542" s="41"/>
      <c r="DA542" s="41"/>
      <c r="DB542" s="41"/>
      <c r="DC542" s="41"/>
      <c r="DD542" s="41"/>
      <c r="DE542" s="41"/>
      <c r="DF542" s="41"/>
      <c r="DG542" s="41"/>
      <c r="DH542" s="41"/>
      <c r="DI542" s="41"/>
      <c r="DJ542" s="41"/>
      <c r="DK542" s="41"/>
      <c r="DL542" s="41"/>
      <c r="DM542" s="41"/>
      <c r="DN542" s="41"/>
      <c r="DO542" s="41"/>
      <c r="DP542" s="41"/>
      <c r="DQ542" s="41"/>
      <c r="DR542" s="41"/>
      <c r="DS542" s="41"/>
      <c r="DT542" s="41"/>
      <c r="DU542" s="41"/>
      <c r="DV542" s="41"/>
      <c r="DW542" s="41"/>
      <c r="DX542" s="41"/>
      <c r="DY542" s="41"/>
      <c r="DZ542" s="41"/>
      <c r="EA542" s="41"/>
      <c r="EB542" s="41"/>
      <c r="EC542" s="41"/>
      <c r="ED542" s="41"/>
      <c r="EE542" s="41"/>
      <c r="EF542" s="41"/>
      <c r="EG542" s="41"/>
      <c r="EH542" s="41"/>
      <c r="EI542" s="41"/>
      <c r="EJ542" s="41"/>
      <c r="EK542" s="41"/>
      <c r="EL542" s="41"/>
      <c r="EM542" s="41"/>
      <c r="EN542" s="41"/>
      <c r="EO542" s="41"/>
      <c r="EP542" s="41"/>
      <c r="EQ542" s="41"/>
      <c r="ER542" s="41"/>
      <c r="ES542" s="41"/>
      <c r="ET542" s="41"/>
      <c r="EU542" s="41"/>
      <c r="EV542" s="41"/>
      <c r="EW542" s="41"/>
      <c r="EX542" s="41"/>
      <c r="EY542" s="41"/>
      <c r="EZ542" s="41"/>
      <c r="FA542" s="41"/>
      <c r="FB542" s="41"/>
      <c r="FC542" s="41"/>
      <c r="FD542" s="41"/>
      <c r="FE542" s="41"/>
      <c r="FF542" s="41"/>
      <c r="FG542" s="41"/>
      <c r="FH542" s="41"/>
      <c r="FI542" s="41"/>
      <c r="FJ542" s="41"/>
      <c r="FK542" s="41"/>
      <c r="FL542" s="41"/>
      <c r="FM542" s="41"/>
      <c r="FN542" s="41"/>
      <c r="FO542" s="41"/>
      <c r="FP542" s="41"/>
      <c r="FQ542" s="41"/>
      <c r="FR542" s="41"/>
      <c r="FS542" s="41"/>
      <c r="FT542" s="41"/>
      <c r="FU542" s="41"/>
      <c r="FV542" s="41"/>
      <c r="FW542" s="41"/>
      <c r="FX542" s="41"/>
      <c r="FY542" s="41"/>
      <c r="FZ542" s="41"/>
      <c r="GA542" s="41"/>
      <c r="GB542" s="41"/>
      <c r="GC542" s="41"/>
      <c r="GD542" s="41"/>
      <c r="GE542" s="41"/>
      <c r="GF542" s="41"/>
      <c r="GG542" s="41"/>
      <c r="GH542" s="41"/>
      <c r="GI542" s="41"/>
      <c r="GJ542" s="41"/>
      <c r="GK542" s="41"/>
      <c r="GL542" s="41"/>
      <c r="GM542" s="41"/>
      <c r="GN542" s="41"/>
      <c r="GO542" s="41"/>
      <c r="GP542" s="41"/>
      <c r="GQ542" s="41"/>
      <c r="GR542" s="41"/>
      <c r="GS542" s="41"/>
      <c r="GT542" s="41"/>
      <c r="GU542" s="41"/>
      <c r="GV542" s="41"/>
      <c r="GW542" s="41"/>
      <c r="GX542" s="41"/>
      <c r="GY542" s="41"/>
      <c r="GZ542" s="41"/>
      <c r="HA542" s="41"/>
      <c r="HB542" s="41"/>
      <c r="HC542" s="41"/>
      <c r="HD542" s="41"/>
      <c r="HE542" s="41"/>
      <c r="HF542" s="41"/>
      <c r="HG542" s="41"/>
      <c r="HH542" s="41"/>
      <c r="HI542" s="41"/>
      <c r="HJ542" s="41"/>
      <c r="HK542" s="41"/>
      <c r="HL542" s="41"/>
      <c r="HM542" s="41"/>
      <c r="HN542" s="41"/>
      <c r="HO542" s="41"/>
      <c r="HP542" s="41"/>
      <c r="HQ542" s="41"/>
      <c r="HR542" s="41"/>
      <c r="HS542" s="41"/>
      <c r="HT542" s="41"/>
      <c r="HU542" s="41"/>
      <c r="HV542" s="41"/>
      <c r="HW542" s="41"/>
      <c r="HX542" s="41"/>
      <c r="HY542" s="41"/>
      <c r="HZ542" s="41"/>
      <c r="IA542" s="41"/>
      <c r="IB542" s="41"/>
      <c r="IC542" s="41"/>
      <c r="ID542" s="41"/>
      <c r="IE542" s="41"/>
      <c r="IF542" s="41"/>
      <c r="IG542" s="41"/>
      <c r="IH542" s="41"/>
      <c r="II542" s="41"/>
      <c r="IJ542" s="41"/>
      <c r="IK542" s="41"/>
      <c r="IL542" s="41"/>
      <c r="IM542" s="41"/>
      <c r="IN542" s="41"/>
      <c r="IO542" s="41"/>
      <c r="IP542" s="41"/>
      <c r="IQ542" s="41"/>
      <c r="IR542" s="41"/>
      <c r="IS542" s="41"/>
      <c r="IT542" s="41"/>
      <c r="IU542" s="41"/>
      <c r="IV542" s="41"/>
      <c r="IW542" s="41"/>
      <c r="IX542" s="41"/>
      <c r="IY542" s="41"/>
      <c r="IZ542" s="41"/>
      <c r="JA542" s="41"/>
      <c r="JB542" s="41"/>
      <c r="JC542" s="41"/>
      <c r="JD542" s="41"/>
      <c r="JE542" s="41"/>
      <c r="JF542" s="41"/>
      <c r="JG542" s="41"/>
      <c r="JH542" s="41"/>
      <c r="JI542" s="41"/>
      <c r="JJ542" s="41"/>
      <c r="JK542" s="41"/>
      <c r="JL542" s="41"/>
      <c r="JM542" s="41"/>
      <c r="JN542" s="41"/>
      <c r="JO542" s="41"/>
      <c r="JP542" s="41"/>
      <c r="JQ542" s="41"/>
      <c r="JR542" s="41"/>
      <c r="JS542" s="41"/>
      <c r="JT542" s="41"/>
      <c r="JU542" s="41"/>
    </row>
    <row r="543" spans="20:281" x14ac:dyDescent="0.25">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AR543" s="41"/>
      <c r="AS543" s="41"/>
      <c r="AT543" s="41"/>
      <c r="AU543" s="41"/>
      <c r="AV543" s="41"/>
      <c r="AW543" s="41"/>
      <c r="AX543" s="41"/>
      <c r="AY543" s="41"/>
      <c r="AZ543" s="41"/>
      <c r="BA543" s="41"/>
      <c r="BB543" s="41"/>
      <c r="BC543" s="41"/>
      <c r="BD543" s="41"/>
      <c r="BE543" s="41"/>
      <c r="BF543" s="41"/>
      <c r="BG543" s="41"/>
      <c r="BH543" s="41"/>
      <c r="BI543" s="41"/>
      <c r="BJ543" s="41"/>
      <c r="BK543" s="41"/>
      <c r="BL543" s="41"/>
      <c r="BM543" s="41"/>
      <c r="BN543" s="41"/>
      <c r="BO543" s="41"/>
      <c r="BP543" s="41"/>
      <c r="BQ543" s="41"/>
      <c r="BR543" s="41"/>
      <c r="BS543" s="41"/>
      <c r="BT543" s="41"/>
      <c r="BU543" s="41"/>
      <c r="BV543" s="41"/>
      <c r="BW543" s="41"/>
      <c r="BX543" s="41"/>
      <c r="BY543" s="41"/>
      <c r="BZ543" s="41"/>
      <c r="CA543" s="41"/>
      <c r="CB543" s="41"/>
      <c r="CC543" s="41"/>
      <c r="CD543" s="41"/>
      <c r="CE543" s="41"/>
      <c r="CF543" s="41"/>
      <c r="CG543" s="41"/>
      <c r="CH543" s="41"/>
      <c r="CI543" s="41"/>
      <c r="CJ543" s="41"/>
      <c r="CK543" s="41"/>
      <c r="CL543" s="41"/>
      <c r="CM543" s="41"/>
      <c r="CN543" s="41"/>
      <c r="CO543" s="41"/>
      <c r="CP543" s="41"/>
      <c r="CQ543" s="41"/>
      <c r="CR543" s="41"/>
      <c r="CS543" s="41"/>
      <c r="CT543" s="41"/>
      <c r="CU543" s="41"/>
      <c r="CV543" s="41"/>
      <c r="CW543" s="41"/>
      <c r="CX543" s="41"/>
      <c r="CY543" s="41"/>
      <c r="CZ543" s="41"/>
      <c r="DA543" s="41"/>
      <c r="DB543" s="41"/>
      <c r="DC543" s="41"/>
      <c r="DD543" s="41"/>
      <c r="DE543" s="41"/>
      <c r="DF543" s="41"/>
      <c r="DG543" s="41"/>
      <c r="DH543" s="41"/>
      <c r="DI543" s="41"/>
      <c r="DJ543" s="41"/>
      <c r="DK543" s="41"/>
      <c r="DL543" s="41"/>
      <c r="DM543" s="41"/>
      <c r="DN543" s="41"/>
      <c r="DO543" s="41"/>
      <c r="DP543" s="41"/>
      <c r="DQ543" s="41"/>
      <c r="DR543" s="41"/>
      <c r="DS543" s="41"/>
      <c r="DT543" s="41"/>
      <c r="DU543" s="41"/>
      <c r="DV543" s="41"/>
      <c r="DW543" s="41"/>
      <c r="DX543" s="41"/>
      <c r="DY543" s="41"/>
      <c r="DZ543" s="41"/>
      <c r="EA543" s="41"/>
      <c r="EB543" s="41"/>
      <c r="EC543" s="41"/>
      <c r="ED543" s="41"/>
      <c r="EE543" s="41"/>
      <c r="EF543" s="41"/>
      <c r="EG543" s="41"/>
      <c r="EH543" s="41"/>
      <c r="EI543" s="41"/>
      <c r="EJ543" s="41"/>
      <c r="EK543" s="41"/>
      <c r="EL543" s="41"/>
      <c r="EM543" s="41"/>
      <c r="EN543" s="41"/>
      <c r="EO543" s="41"/>
      <c r="EP543" s="41"/>
      <c r="EQ543" s="41"/>
      <c r="ER543" s="41"/>
      <c r="ES543" s="41"/>
      <c r="ET543" s="41"/>
      <c r="EU543" s="41"/>
      <c r="EV543" s="41"/>
      <c r="EW543" s="41"/>
      <c r="EX543" s="41"/>
      <c r="EY543" s="41"/>
      <c r="EZ543" s="41"/>
      <c r="FA543" s="41"/>
      <c r="FB543" s="41"/>
      <c r="FC543" s="41"/>
      <c r="FD543" s="41"/>
      <c r="FE543" s="41"/>
      <c r="FF543" s="41"/>
      <c r="FG543" s="41"/>
      <c r="FH543" s="41"/>
      <c r="FI543" s="41"/>
      <c r="FJ543" s="41"/>
      <c r="FK543" s="41"/>
      <c r="FL543" s="41"/>
      <c r="FM543" s="41"/>
      <c r="FN543" s="41"/>
      <c r="FO543" s="41"/>
      <c r="FP543" s="41"/>
      <c r="FQ543" s="41"/>
      <c r="FR543" s="41"/>
      <c r="FS543" s="41"/>
      <c r="FT543" s="41"/>
      <c r="FU543" s="41"/>
      <c r="FV543" s="41"/>
      <c r="FW543" s="41"/>
      <c r="FX543" s="41"/>
      <c r="FY543" s="41"/>
      <c r="FZ543" s="41"/>
      <c r="GA543" s="41"/>
      <c r="GB543" s="41"/>
      <c r="GC543" s="41"/>
      <c r="GD543" s="41"/>
      <c r="GE543" s="41"/>
      <c r="GF543" s="41"/>
      <c r="GG543" s="41"/>
      <c r="GH543" s="41"/>
      <c r="GI543" s="41"/>
      <c r="GJ543" s="41"/>
      <c r="GK543" s="41"/>
      <c r="GL543" s="41"/>
      <c r="GM543" s="41"/>
      <c r="GN543" s="41"/>
      <c r="GO543" s="41"/>
      <c r="GP543" s="41"/>
      <c r="GQ543" s="41"/>
      <c r="GR543" s="41"/>
      <c r="GS543" s="41"/>
      <c r="GT543" s="41"/>
      <c r="GU543" s="41"/>
      <c r="GV543" s="41"/>
      <c r="GW543" s="41"/>
      <c r="GX543" s="41"/>
      <c r="GY543" s="41"/>
      <c r="GZ543" s="41"/>
      <c r="HA543" s="41"/>
      <c r="HB543" s="41"/>
      <c r="HC543" s="41"/>
      <c r="HD543" s="41"/>
      <c r="HE543" s="41"/>
      <c r="HF543" s="41"/>
      <c r="HG543" s="41"/>
      <c r="HH543" s="41"/>
      <c r="HI543" s="41"/>
      <c r="HJ543" s="41"/>
      <c r="HK543" s="41"/>
      <c r="HL543" s="41"/>
      <c r="HM543" s="41"/>
      <c r="HN543" s="41"/>
      <c r="HO543" s="41"/>
      <c r="HP543" s="41"/>
      <c r="HQ543" s="41"/>
      <c r="HR543" s="41"/>
      <c r="HS543" s="41"/>
      <c r="HT543" s="41"/>
      <c r="HU543" s="41"/>
      <c r="HV543" s="41"/>
      <c r="HW543" s="41"/>
      <c r="HX543" s="41"/>
      <c r="HY543" s="41"/>
      <c r="HZ543" s="41"/>
      <c r="IA543" s="41"/>
      <c r="IB543" s="41"/>
      <c r="IC543" s="41"/>
      <c r="ID543" s="41"/>
      <c r="IE543" s="41"/>
      <c r="IF543" s="41"/>
      <c r="IG543" s="41"/>
      <c r="IH543" s="41"/>
      <c r="II543" s="41"/>
      <c r="IJ543" s="41"/>
      <c r="IK543" s="41"/>
      <c r="IL543" s="41"/>
      <c r="IM543" s="41"/>
      <c r="IN543" s="41"/>
      <c r="IO543" s="41"/>
      <c r="IP543" s="41"/>
      <c r="IQ543" s="41"/>
      <c r="IR543" s="41"/>
      <c r="IS543" s="41"/>
      <c r="IT543" s="41"/>
      <c r="IU543" s="41"/>
      <c r="IV543" s="41"/>
      <c r="IW543" s="41"/>
      <c r="IX543" s="41"/>
      <c r="IY543" s="41"/>
      <c r="IZ543" s="41"/>
      <c r="JA543" s="41"/>
      <c r="JB543" s="41"/>
      <c r="JC543" s="41"/>
      <c r="JD543" s="41"/>
      <c r="JE543" s="41"/>
      <c r="JF543" s="41"/>
      <c r="JG543" s="41"/>
      <c r="JH543" s="41"/>
      <c r="JI543" s="41"/>
      <c r="JJ543" s="41"/>
      <c r="JK543" s="41"/>
      <c r="JL543" s="41"/>
      <c r="JM543" s="41"/>
      <c r="JN543" s="41"/>
      <c r="JO543" s="41"/>
      <c r="JP543" s="41"/>
      <c r="JQ543" s="41"/>
      <c r="JR543" s="41"/>
      <c r="JS543" s="41"/>
      <c r="JT543" s="41"/>
      <c r="JU543" s="41"/>
    </row>
    <row r="544" spans="20:281" x14ac:dyDescent="0.25">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AR544" s="41"/>
      <c r="AS544" s="41"/>
      <c r="AT544" s="41"/>
      <c r="AU544" s="41"/>
      <c r="AV544" s="41"/>
      <c r="AW544" s="41"/>
      <c r="AX544" s="41"/>
      <c r="AY544" s="41"/>
      <c r="AZ544" s="41"/>
      <c r="BA544" s="41"/>
      <c r="BB544" s="41"/>
      <c r="BC544" s="41"/>
      <c r="BD544" s="41"/>
      <c r="BE544" s="41"/>
      <c r="BF544" s="41"/>
      <c r="BG544" s="41"/>
      <c r="BH544" s="41"/>
      <c r="BI544" s="41"/>
      <c r="BJ544" s="41"/>
      <c r="BK544" s="41"/>
      <c r="BL544" s="41"/>
      <c r="BM544" s="41"/>
      <c r="BN544" s="41"/>
      <c r="BO544" s="41"/>
      <c r="BP544" s="41"/>
      <c r="BQ544" s="41"/>
      <c r="BR544" s="41"/>
      <c r="BS544" s="41"/>
      <c r="BT544" s="41"/>
      <c r="BU544" s="41"/>
      <c r="BV544" s="41"/>
      <c r="BW544" s="41"/>
      <c r="BX544" s="41"/>
      <c r="BY544" s="41"/>
      <c r="BZ544" s="41"/>
      <c r="CA544" s="41"/>
      <c r="CB544" s="41"/>
      <c r="CC544" s="41"/>
      <c r="CD544" s="41"/>
      <c r="CE544" s="41"/>
      <c r="CF544" s="41"/>
      <c r="CG544" s="41"/>
      <c r="CH544" s="41"/>
      <c r="CI544" s="41"/>
      <c r="CJ544" s="41"/>
      <c r="CK544" s="41"/>
      <c r="CL544" s="41"/>
      <c r="CM544" s="41"/>
      <c r="CN544" s="41"/>
      <c r="CO544" s="41"/>
      <c r="CP544" s="41"/>
      <c r="CQ544" s="41"/>
      <c r="CR544" s="41"/>
      <c r="CS544" s="41"/>
      <c r="CT544" s="41"/>
      <c r="CU544" s="41"/>
      <c r="CV544" s="41"/>
      <c r="CW544" s="41"/>
      <c r="CX544" s="41"/>
      <c r="CY544" s="41"/>
      <c r="CZ544" s="41"/>
      <c r="DA544" s="41"/>
      <c r="DB544" s="41"/>
      <c r="DC544" s="41"/>
      <c r="DD544" s="41"/>
      <c r="DE544" s="41"/>
      <c r="DF544" s="41"/>
      <c r="DG544" s="41"/>
      <c r="DH544" s="41"/>
      <c r="DI544" s="41"/>
      <c r="DJ544" s="41"/>
      <c r="DK544" s="41"/>
      <c r="DL544" s="41"/>
      <c r="DM544" s="41"/>
      <c r="DN544" s="41"/>
      <c r="DO544" s="41"/>
      <c r="DP544" s="41"/>
      <c r="DQ544" s="41"/>
      <c r="DR544" s="41"/>
      <c r="DS544" s="41"/>
      <c r="DT544" s="41"/>
      <c r="DU544" s="41"/>
      <c r="DV544" s="41"/>
      <c r="DW544" s="41"/>
      <c r="DX544" s="41"/>
      <c r="DY544" s="41"/>
      <c r="DZ544" s="41"/>
      <c r="EA544" s="41"/>
      <c r="EB544" s="41"/>
      <c r="EC544" s="41"/>
      <c r="ED544" s="41"/>
      <c r="EE544" s="41"/>
      <c r="EF544" s="41"/>
      <c r="EG544" s="41"/>
      <c r="EH544" s="41"/>
      <c r="EI544" s="41"/>
      <c r="EJ544" s="41"/>
      <c r="EK544" s="41"/>
      <c r="EL544" s="41"/>
      <c r="EM544" s="41"/>
      <c r="EN544" s="41"/>
      <c r="EO544" s="41"/>
      <c r="EP544" s="41"/>
      <c r="EQ544" s="41"/>
      <c r="ER544" s="41"/>
      <c r="ES544" s="41"/>
      <c r="ET544" s="41"/>
      <c r="EU544" s="41"/>
      <c r="EV544" s="41"/>
      <c r="EW544" s="41"/>
      <c r="EX544" s="41"/>
      <c r="EY544" s="41"/>
      <c r="EZ544" s="41"/>
      <c r="FA544" s="41"/>
      <c r="FB544" s="41"/>
      <c r="FC544" s="41"/>
      <c r="FD544" s="41"/>
      <c r="FE544" s="41"/>
      <c r="FF544" s="41"/>
      <c r="FG544" s="41"/>
      <c r="FH544" s="41"/>
      <c r="FI544" s="41"/>
      <c r="FJ544" s="41"/>
      <c r="FK544" s="41"/>
      <c r="FL544" s="41"/>
      <c r="FM544" s="41"/>
      <c r="FN544" s="41"/>
      <c r="FO544" s="41"/>
      <c r="FP544" s="41"/>
      <c r="FQ544" s="41"/>
      <c r="FR544" s="41"/>
      <c r="FS544" s="41"/>
      <c r="FT544" s="41"/>
      <c r="FU544" s="41"/>
      <c r="FV544" s="41"/>
      <c r="FW544" s="41"/>
      <c r="FX544" s="41"/>
      <c r="FY544" s="41"/>
      <c r="FZ544" s="41"/>
      <c r="GA544" s="41"/>
      <c r="GB544" s="41"/>
      <c r="GC544" s="41"/>
      <c r="GD544" s="41"/>
      <c r="GE544" s="41"/>
      <c r="GF544" s="41"/>
      <c r="GG544" s="41"/>
      <c r="GH544" s="41"/>
      <c r="GI544" s="41"/>
      <c r="GJ544" s="41"/>
      <c r="GK544" s="41"/>
      <c r="GL544" s="41"/>
      <c r="GM544" s="41"/>
      <c r="GN544" s="41"/>
      <c r="GO544" s="41"/>
      <c r="GP544" s="41"/>
      <c r="GQ544" s="41"/>
      <c r="GR544" s="41"/>
      <c r="GS544" s="41"/>
      <c r="GT544" s="41"/>
      <c r="GU544" s="41"/>
      <c r="GV544" s="41"/>
      <c r="GW544" s="41"/>
      <c r="GX544" s="41"/>
      <c r="GY544" s="41"/>
      <c r="GZ544" s="41"/>
      <c r="HA544" s="41"/>
      <c r="HB544" s="41"/>
      <c r="HC544" s="41"/>
      <c r="HD544" s="41"/>
      <c r="HE544" s="41"/>
      <c r="HF544" s="41"/>
      <c r="HG544" s="41"/>
      <c r="HH544" s="41"/>
      <c r="HI544" s="41"/>
      <c r="HJ544" s="41"/>
      <c r="HK544" s="41"/>
      <c r="HL544" s="41"/>
      <c r="HM544" s="41"/>
      <c r="HN544" s="41"/>
      <c r="HO544" s="41"/>
      <c r="HP544" s="41"/>
      <c r="HQ544" s="41"/>
      <c r="HR544" s="41"/>
      <c r="HS544" s="41"/>
      <c r="HT544" s="41"/>
      <c r="HU544" s="41"/>
      <c r="HV544" s="41"/>
      <c r="HW544" s="41"/>
      <c r="HX544" s="41"/>
      <c r="HY544" s="41"/>
      <c r="HZ544" s="41"/>
      <c r="IA544" s="41"/>
      <c r="IB544" s="41"/>
      <c r="IC544" s="41"/>
      <c r="ID544" s="41"/>
      <c r="IE544" s="41"/>
      <c r="IF544" s="41"/>
      <c r="IG544" s="41"/>
      <c r="IH544" s="41"/>
      <c r="II544" s="41"/>
      <c r="IJ544" s="41"/>
      <c r="IK544" s="41"/>
      <c r="IL544" s="41"/>
      <c r="IM544" s="41"/>
      <c r="IN544" s="41"/>
      <c r="IO544" s="41"/>
      <c r="IP544" s="41"/>
      <c r="IQ544" s="41"/>
      <c r="IR544" s="41"/>
      <c r="IS544" s="41"/>
      <c r="IT544" s="41"/>
      <c r="IU544" s="41"/>
      <c r="IV544" s="41"/>
      <c r="IW544" s="41"/>
      <c r="IX544" s="41"/>
      <c r="IY544" s="41"/>
      <c r="IZ544" s="41"/>
      <c r="JA544" s="41"/>
      <c r="JB544" s="41"/>
      <c r="JC544" s="41"/>
      <c r="JD544" s="41"/>
      <c r="JE544" s="41"/>
      <c r="JF544" s="41"/>
      <c r="JG544" s="41"/>
      <c r="JH544" s="41"/>
      <c r="JI544" s="41"/>
      <c r="JJ544" s="41"/>
      <c r="JK544" s="41"/>
      <c r="JL544" s="41"/>
      <c r="JM544" s="41"/>
      <c r="JN544" s="41"/>
      <c r="JO544" s="41"/>
      <c r="JP544" s="41"/>
      <c r="JQ544" s="41"/>
      <c r="JR544" s="41"/>
      <c r="JS544" s="41"/>
      <c r="JT544" s="41"/>
      <c r="JU544" s="41"/>
    </row>
    <row r="545" spans="20:281" x14ac:dyDescent="0.25">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AR545" s="41"/>
      <c r="AS545" s="41"/>
      <c r="AT545" s="41"/>
      <c r="AU545" s="41"/>
      <c r="AV545" s="41"/>
      <c r="AW545" s="41"/>
      <c r="AX545" s="41"/>
      <c r="AY545" s="41"/>
      <c r="AZ545" s="41"/>
      <c r="BA545" s="41"/>
      <c r="BB545" s="41"/>
      <c r="BC545" s="41"/>
      <c r="BD545" s="41"/>
      <c r="BE545" s="41"/>
      <c r="BF545" s="41"/>
      <c r="BG545" s="41"/>
      <c r="BH545" s="41"/>
      <c r="BI545" s="41"/>
      <c r="BJ545" s="41"/>
      <c r="BK545" s="41"/>
      <c r="BL545" s="41"/>
      <c r="BM545" s="41"/>
      <c r="BN545" s="41"/>
      <c r="BO545" s="41"/>
      <c r="BP545" s="41"/>
      <c r="BQ545" s="41"/>
      <c r="BR545" s="41"/>
      <c r="BS545" s="41"/>
      <c r="BT545" s="41"/>
      <c r="BU545" s="41"/>
      <c r="BV545" s="41"/>
      <c r="BW545" s="41"/>
      <c r="BX545" s="41"/>
      <c r="BY545" s="41"/>
      <c r="BZ545" s="41"/>
      <c r="CA545" s="41"/>
      <c r="CB545" s="41"/>
      <c r="CC545" s="41"/>
      <c r="CD545" s="41"/>
      <c r="CE545" s="41"/>
      <c r="CF545" s="41"/>
      <c r="CG545" s="41"/>
      <c r="CH545" s="41"/>
      <c r="CI545" s="41"/>
      <c r="CJ545" s="41"/>
      <c r="CK545" s="41"/>
      <c r="CL545" s="41"/>
      <c r="CM545" s="41"/>
      <c r="CN545" s="41"/>
      <c r="CO545" s="41"/>
      <c r="CP545" s="41"/>
      <c r="CQ545" s="41"/>
      <c r="CR545" s="41"/>
      <c r="CS545" s="41"/>
      <c r="CT545" s="41"/>
      <c r="CU545" s="41"/>
      <c r="CV545" s="41"/>
      <c r="CW545" s="41"/>
      <c r="CX545" s="41"/>
      <c r="CY545" s="41"/>
      <c r="CZ545" s="41"/>
      <c r="DA545" s="41"/>
      <c r="DB545" s="41"/>
      <c r="DC545" s="41"/>
      <c r="DD545" s="41"/>
      <c r="DE545" s="41"/>
      <c r="DF545" s="41"/>
      <c r="DG545" s="41"/>
      <c r="DH545" s="41"/>
      <c r="DI545" s="41"/>
      <c r="DJ545" s="41"/>
      <c r="DK545" s="41"/>
      <c r="DL545" s="41"/>
      <c r="DM545" s="41"/>
      <c r="DN545" s="41"/>
      <c r="DO545" s="41"/>
      <c r="DP545" s="41"/>
      <c r="DQ545" s="41"/>
      <c r="DR545" s="41"/>
      <c r="DS545" s="41"/>
      <c r="DT545" s="41"/>
      <c r="DU545" s="41"/>
      <c r="DV545" s="41"/>
      <c r="DW545" s="41"/>
      <c r="DX545" s="41"/>
      <c r="DY545" s="41"/>
      <c r="DZ545" s="41"/>
      <c r="EA545" s="41"/>
      <c r="EB545" s="41"/>
      <c r="EC545" s="41"/>
      <c r="ED545" s="41"/>
      <c r="EE545" s="41"/>
      <c r="EF545" s="41"/>
      <c r="EG545" s="41"/>
      <c r="EH545" s="41"/>
      <c r="EI545" s="41"/>
      <c r="EJ545" s="41"/>
      <c r="EK545" s="41"/>
      <c r="EL545" s="41"/>
      <c r="EM545" s="41"/>
      <c r="EN545" s="41"/>
      <c r="EO545" s="41"/>
      <c r="EP545" s="41"/>
      <c r="EQ545" s="41"/>
      <c r="ER545" s="41"/>
      <c r="ES545" s="41"/>
      <c r="ET545" s="41"/>
      <c r="EU545" s="41"/>
      <c r="EV545" s="41"/>
      <c r="EW545" s="41"/>
      <c r="EX545" s="41"/>
      <c r="EY545" s="41"/>
      <c r="EZ545" s="41"/>
      <c r="FA545" s="41"/>
      <c r="FB545" s="41"/>
      <c r="FC545" s="41"/>
      <c r="FD545" s="41"/>
      <c r="FE545" s="41"/>
      <c r="FF545" s="41"/>
      <c r="FG545" s="41"/>
      <c r="FH545" s="41"/>
      <c r="FI545" s="41"/>
      <c r="FJ545" s="41"/>
      <c r="FK545" s="41"/>
      <c r="FL545" s="41"/>
      <c r="FM545" s="41"/>
      <c r="FN545" s="41"/>
      <c r="FO545" s="41"/>
      <c r="FP545" s="41"/>
      <c r="FQ545" s="41"/>
      <c r="FR545" s="41"/>
      <c r="FS545" s="41"/>
      <c r="FT545" s="41"/>
      <c r="FU545" s="41"/>
      <c r="FV545" s="41"/>
      <c r="FW545" s="41"/>
      <c r="FX545" s="41"/>
      <c r="FY545" s="41"/>
      <c r="FZ545" s="41"/>
      <c r="GA545" s="41"/>
      <c r="GB545" s="41"/>
      <c r="GC545" s="41"/>
      <c r="GD545" s="41"/>
      <c r="GE545" s="41"/>
      <c r="GF545" s="41"/>
      <c r="GG545" s="41"/>
      <c r="GH545" s="41"/>
      <c r="GI545" s="41"/>
      <c r="GJ545" s="41"/>
      <c r="GK545" s="41"/>
      <c r="GL545" s="41"/>
      <c r="GM545" s="41"/>
      <c r="GN545" s="41"/>
      <c r="GO545" s="41"/>
      <c r="GP545" s="41"/>
      <c r="GQ545" s="41"/>
      <c r="GR545" s="41"/>
      <c r="GS545" s="41"/>
      <c r="GT545" s="41"/>
      <c r="GU545" s="41"/>
      <c r="GV545" s="41"/>
      <c r="GW545" s="41"/>
      <c r="GX545" s="41"/>
      <c r="GY545" s="41"/>
      <c r="GZ545" s="41"/>
      <c r="HA545" s="41"/>
      <c r="HB545" s="41"/>
      <c r="HC545" s="41"/>
      <c r="HD545" s="41"/>
      <c r="HE545" s="41"/>
      <c r="HF545" s="41"/>
      <c r="HG545" s="41"/>
      <c r="HH545" s="41"/>
      <c r="HI545" s="41"/>
      <c r="HJ545" s="41"/>
      <c r="HK545" s="41"/>
      <c r="HL545" s="41"/>
      <c r="HM545" s="41"/>
      <c r="HN545" s="41"/>
      <c r="HO545" s="41"/>
      <c r="HP545" s="41"/>
      <c r="HQ545" s="41"/>
      <c r="HR545" s="41"/>
      <c r="HS545" s="41"/>
      <c r="HT545" s="41"/>
      <c r="HU545" s="41"/>
      <c r="HV545" s="41"/>
      <c r="HW545" s="41"/>
      <c r="HX545" s="41"/>
      <c r="HY545" s="41"/>
      <c r="HZ545" s="41"/>
      <c r="IA545" s="41"/>
      <c r="IB545" s="41"/>
      <c r="IC545" s="41"/>
      <c r="ID545" s="41"/>
      <c r="IE545" s="41"/>
      <c r="IF545" s="41"/>
      <c r="IG545" s="41"/>
      <c r="IH545" s="41"/>
      <c r="II545" s="41"/>
      <c r="IJ545" s="41"/>
      <c r="IK545" s="41"/>
      <c r="IL545" s="41"/>
      <c r="IM545" s="41"/>
      <c r="IN545" s="41"/>
      <c r="IO545" s="41"/>
      <c r="IP545" s="41"/>
      <c r="IQ545" s="41"/>
      <c r="IR545" s="41"/>
      <c r="IS545" s="41"/>
      <c r="IT545" s="41"/>
      <c r="IU545" s="41"/>
      <c r="IV545" s="41"/>
      <c r="IW545" s="41"/>
      <c r="IX545" s="41"/>
      <c r="IY545" s="41"/>
      <c r="IZ545" s="41"/>
      <c r="JA545" s="41"/>
      <c r="JB545" s="41"/>
      <c r="JC545" s="41"/>
      <c r="JD545" s="41"/>
      <c r="JE545" s="41"/>
      <c r="JF545" s="41"/>
      <c r="JG545" s="41"/>
      <c r="JH545" s="41"/>
      <c r="JI545" s="41"/>
      <c r="JJ545" s="41"/>
      <c r="JK545" s="41"/>
      <c r="JL545" s="41"/>
      <c r="JM545" s="41"/>
      <c r="JN545" s="41"/>
      <c r="JO545" s="41"/>
      <c r="JP545" s="41"/>
      <c r="JQ545" s="41"/>
      <c r="JR545" s="41"/>
      <c r="JS545" s="41"/>
      <c r="JT545" s="41"/>
      <c r="JU545" s="41"/>
    </row>
    <row r="546" spans="20:281" x14ac:dyDescent="0.25">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c r="AU546" s="41"/>
      <c r="AV546" s="41"/>
      <c r="AW546" s="41"/>
      <c r="AX546" s="41"/>
      <c r="AY546" s="41"/>
      <c r="AZ546" s="41"/>
      <c r="BA546" s="41"/>
      <c r="BB546" s="41"/>
      <c r="BC546" s="41"/>
      <c r="BD546" s="41"/>
      <c r="BE546" s="41"/>
      <c r="BF546" s="41"/>
      <c r="BG546" s="41"/>
      <c r="BH546" s="41"/>
      <c r="BI546" s="41"/>
      <c r="BJ546" s="41"/>
      <c r="BK546" s="41"/>
      <c r="BL546" s="41"/>
      <c r="BM546" s="41"/>
      <c r="BN546" s="41"/>
      <c r="BO546" s="41"/>
      <c r="BP546" s="41"/>
      <c r="BQ546" s="41"/>
      <c r="BR546" s="41"/>
      <c r="BS546" s="41"/>
      <c r="BT546" s="41"/>
      <c r="BU546" s="41"/>
      <c r="BV546" s="41"/>
      <c r="BW546" s="41"/>
      <c r="BX546" s="41"/>
      <c r="BY546" s="41"/>
      <c r="BZ546" s="41"/>
      <c r="CA546" s="41"/>
      <c r="CB546" s="41"/>
      <c r="CC546" s="41"/>
      <c r="CD546" s="41"/>
      <c r="CE546" s="41"/>
      <c r="CF546" s="41"/>
      <c r="CG546" s="41"/>
      <c r="CH546" s="41"/>
      <c r="CI546" s="41"/>
      <c r="CJ546" s="41"/>
      <c r="CK546" s="41"/>
      <c r="CL546" s="41"/>
      <c r="CM546" s="41"/>
      <c r="CN546" s="41"/>
      <c r="CO546" s="41"/>
      <c r="CP546" s="41"/>
      <c r="CQ546" s="41"/>
      <c r="CR546" s="41"/>
      <c r="CS546" s="41"/>
      <c r="CT546" s="41"/>
      <c r="CU546" s="41"/>
      <c r="CV546" s="41"/>
      <c r="CW546" s="41"/>
      <c r="CX546" s="41"/>
      <c r="CY546" s="41"/>
      <c r="CZ546" s="41"/>
      <c r="DA546" s="41"/>
      <c r="DB546" s="41"/>
      <c r="DC546" s="41"/>
      <c r="DD546" s="41"/>
      <c r="DE546" s="41"/>
      <c r="DF546" s="41"/>
      <c r="DG546" s="41"/>
      <c r="DH546" s="41"/>
      <c r="DI546" s="41"/>
      <c r="DJ546" s="41"/>
      <c r="DK546" s="41"/>
      <c r="DL546" s="41"/>
      <c r="DM546" s="41"/>
      <c r="DN546" s="41"/>
      <c r="DO546" s="41"/>
      <c r="DP546" s="41"/>
      <c r="DQ546" s="41"/>
      <c r="DR546" s="41"/>
      <c r="DS546" s="41"/>
      <c r="DT546" s="41"/>
      <c r="DU546" s="41"/>
      <c r="DV546" s="41"/>
      <c r="DW546" s="41"/>
      <c r="DX546" s="41"/>
      <c r="DY546" s="41"/>
      <c r="DZ546" s="41"/>
      <c r="EA546" s="41"/>
      <c r="EB546" s="41"/>
      <c r="EC546" s="41"/>
      <c r="ED546" s="41"/>
      <c r="EE546" s="41"/>
      <c r="EF546" s="41"/>
      <c r="EG546" s="41"/>
      <c r="EH546" s="41"/>
      <c r="EI546" s="41"/>
      <c r="EJ546" s="41"/>
      <c r="EK546" s="41"/>
      <c r="EL546" s="41"/>
      <c r="EM546" s="41"/>
      <c r="EN546" s="41"/>
      <c r="EO546" s="41"/>
      <c r="EP546" s="41"/>
      <c r="EQ546" s="41"/>
      <c r="ER546" s="41"/>
      <c r="ES546" s="41"/>
      <c r="ET546" s="41"/>
      <c r="EU546" s="41"/>
      <c r="EV546" s="41"/>
      <c r="EW546" s="41"/>
      <c r="EX546" s="41"/>
      <c r="EY546" s="41"/>
      <c r="EZ546" s="41"/>
      <c r="FA546" s="41"/>
      <c r="FB546" s="41"/>
      <c r="FC546" s="41"/>
      <c r="FD546" s="41"/>
      <c r="FE546" s="41"/>
      <c r="FF546" s="41"/>
      <c r="FG546" s="41"/>
      <c r="FH546" s="41"/>
      <c r="FI546" s="41"/>
      <c r="FJ546" s="41"/>
      <c r="FK546" s="41"/>
      <c r="FL546" s="41"/>
      <c r="FM546" s="41"/>
      <c r="FN546" s="41"/>
      <c r="FO546" s="41"/>
      <c r="FP546" s="41"/>
      <c r="FQ546" s="41"/>
      <c r="FR546" s="41"/>
      <c r="FS546" s="41"/>
      <c r="FT546" s="41"/>
      <c r="FU546" s="41"/>
      <c r="FV546" s="41"/>
      <c r="FW546" s="41"/>
      <c r="FX546" s="41"/>
      <c r="FY546" s="41"/>
      <c r="FZ546" s="41"/>
      <c r="GA546" s="41"/>
      <c r="GB546" s="41"/>
      <c r="GC546" s="41"/>
      <c r="GD546" s="41"/>
      <c r="GE546" s="41"/>
      <c r="GF546" s="41"/>
      <c r="GG546" s="41"/>
      <c r="GH546" s="41"/>
      <c r="GI546" s="41"/>
      <c r="GJ546" s="41"/>
      <c r="GK546" s="41"/>
      <c r="GL546" s="41"/>
      <c r="GM546" s="41"/>
      <c r="GN546" s="41"/>
      <c r="GO546" s="41"/>
      <c r="GP546" s="41"/>
      <c r="GQ546" s="41"/>
      <c r="GR546" s="41"/>
      <c r="GS546" s="41"/>
      <c r="GT546" s="41"/>
      <c r="GU546" s="41"/>
      <c r="GV546" s="41"/>
      <c r="GW546" s="41"/>
      <c r="GX546" s="41"/>
      <c r="GY546" s="41"/>
      <c r="GZ546" s="41"/>
      <c r="HA546" s="41"/>
      <c r="HB546" s="41"/>
      <c r="HC546" s="41"/>
      <c r="HD546" s="41"/>
      <c r="HE546" s="41"/>
      <c r="HF546" s="41"/>
      <c r="HG546" s="41"/>
      <c r="HH546" s="41"/>
      <c r="HI546" s="41"/>
      <c r="HJ546" s="41"/>
      <c r="HK546" s="41"/>
      <c r="HL546" s="41"/>
      <c r="HM546" s="41"/>
      <c r="HN546" s="41"/>
      <c r="HO546" s="41"/>
      <c r="HP546" s="41"/>
      <c r="HQ546" s="41"/>
      <c r="HR546" s="41"/>
      <c r="HS546" s="41"/>
      <c r="HT546" s="41"/>
      <c r="HU546" s="41"/>
      <c r="HV546" s="41"/>
      <c r="HW546" s="41"/>
      <c r="HX546" s="41"/>
      <c r="HY546" s="41"/>
      <c r="HZ546" s="41"/>
      <c r="IA546" s="41"/>
      <c r="IB546" s="41"/>
      <c r="IC546" s="41"/>
      <c r="ID546" s="41"/>
      <c r="IE546" s="41"/>
      <c r="IF546" s="41"/>
      <c r="IG546" s="41"/>
      <c r="IH546" s="41"/>
      <c r="II546" s="41"/>
      <c r="IJ546" s="41"/>
      <c r="IK546" s="41"/>
      <c r="IL546" s="41"/>
      <c r="IM546" s="41"/>
      <c r="IN546" s="41"/>
      <c r="IO546" s="41"/>
      <c r="IP546" s="41"/>
      <c r="IQ546" s="41"/>
      <c r="IR546" s="41"/>
      <c r="IS546" s="41"/>
      <c r="IT546" s="41"/>
      <c r="IU546" s="41"/>
      <c r="IV546" s="41"/>
      <c r="IW546" s="41"/>
      <c r="IX546" s="41"/>
      <c r="IY546" s="41"/>
      <c r="IZ546" s="41"/>
      <c r="JA546" s="41"/>
      <c r="JB546" s="41"/>
      <c r="JC546" s="41"/>
      <c r="JD546" s="41"/>
      <c r="JE546" s="41"/>
      <c r="JF546" s="41"/>
      <c r="JG546" s="41"/>
      <c r="JH546" s="41"/>
      <c r="JI546" s="41"/>
      <c r="JJ546" s="41"/>
      <c r="JK546" s="41"/>
      <c r="JL546" s="41"/>
      <c r="JM546" s="41"/>
      <c r="JN546" s="41"/>
      <c r="JO546" s="41"/>
      <c r="JP546" s="41"/>
      <c r="JQ546" s="41"/>
      <c r="JR546" s="41"/>
      <c r="JS546" s="41"/>
      <c r="JT546" s="41"/>
      <c r="JU546" s="41"/>
    </row>
    <row r="547" spans="20:281" x14ac:dyDescent="0.25">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c r="AU547" s="41"/>
      <c r="AV547" s="41"/>
      <c r="AW547" s="41"/>
      <c r="AX547" s="41"/>
      <c r="AY547" s="41"/>
      <c r="AZ547" s="41"/>
      <c r="BA547" s="41"/>
      <c r="BB547" s="41"/>
      <c r="BC547" s="41"/>
      <c r="BD547" s="41"/>
      <c r="BE547" s="41"/>
      <c r="BF547" s="41"/>
      <c r="BG547" s="41"/>
      <c r="BH547" s="41"/>
      <c r="BI547" s="41"/>
      <c r="BJ547" s="41"/>
      <c r="BK547" s="41"/>
      <c r="BL547" s="41"/>
      <c r="BM547" s="41"/>
      <c r="BN547" s="41"/>
      <c r="BO547" s="41"/>
      <c r="BP547" s="41"/>
      <c r="BQ547" s="41"/>
      <c r="BR547" s="41"/>
      <c r="BS547" s="41"/>
      <c r="BT547" s="41"/>
      <c r="BU547" s="41"/>
      <c r="BV547" s="41"/>
      <c r="BW547" s="41"/>
      <c r="BX547" s="41"/>
      <c r="BY547" s="41"/>
      <c r="BZ547" s="41"/>
      <c r="CA547" s="41"/>
      <c r="CB547" s="41"/>
      <c r="CC547" s="41"/>
      <c r="CD547" s="41"/>
      <c r="CE547" s="41"/>
      <c r="CF547" s="41"/>
      <c r="CG547" s="41"/>
      <c r="CH547" s="41"/>
      <c r="CI547" s="41"/>
      <c r="CJ547" s="41"/>
      <c r="CK547" s="41"/>
      <c r="CL547" s="41"/>
      <c r="CM547" s="41"/>
      <c r="CN547" s="41"/>
      <c r="CO547" s="41"/>
      <c r="CP547" s="41"/>
      <c r="CQ547" s="41"/>
      <c r="CR547" s="41"/>
      <c r="CS547" s="41"/>
      <c r="CT547" s="41"/>
      <c r="CU547" s="41"/>
      <c r="CV547" s="41"/>
      <c r="CW547" s="41"/>
      <c r="CX547" s="41"/>
      <c r="CY547" s="41"/>
      <c r="CZ547" s="41"/>
      <c r="DA547" s="41"/>
      <c r="DB547" s="41"/>
      <c r="DC547" s="41"/>
      <c r="DD547" s="41"/>
      <c r="DE547" s="41"/>
      <c r="DF547" s="41"/>
      <c r="DG547" s="41"/>
      <c r="DH547" s="41"/>
      <c r="DI547" s="41"/>
      <c r="DJ547" s="41"/>
      <c r="DK547" s="41"/>
      <c r="DL547" s="41"/>
      <c r="DM547" s="41"/>
      <c r="DN547" s="41"/>
      <c r="DO547" s="41"/>
      <c r="DP547" s="41"/>
      <c r="DQ547" s="41"/>
      <c r="DR547" s="41"/>
      <c r="DS547" s="41"/>
      <c r="DT547" s="41"/>
      <c r="DU547" s="41"/>
      <c r="DV547" s="41"/>
      <c r="DW547" s="41"/>
      <c r="DX547" s="41"/>
      <c r="DY547" s="41"/>
      <c r="DZ547" s="41"/>
      <c r="EA547" s="41"/>
      <c r="EB547" s="41"/>
      <c r="EC547" s="41"/>
      <c r="ED547" s="41"/>
      <c r="EE547" s="41"/>
      <c r="EF547" s="41"/>
      <c r="EG547" s="41"/>
      <c r="EH547" s="41"/>
      <c r="EI547" s="41"/>
      <c r="EJ547" s="41"/>
      <c r="EK547" s="41"/>
      <c r="EL547" s="41"/>
      <c r="EM547" s="41"/>
      <c r="EN547" s="41"/>
      <c r="EO547" s="41"/>
      <c r="EP547" s="41"/>
      <c r="EQ547" s="41"/>
      <c r="ER547" s="41"/>
      <c r="ES547" s="41"/>
      <c r="ET547" s="41"/>
      <c r="EU547" s="41"/>
      <c r="EV547" s="41"/>
      <c r="EW547" s="41"/>
      <c r="EX547" s="41"/>
      <c r="EY547" s="41"/>
      <c r="EZ547" s="41"/>
      <c r="FA547" s="41"/>
      <c r="FB547" s="41"/>
      <c r="FC547" s="41"/>
      <c r="FD547" s="41"/>
      <c r="FE547" s="41"/>
      <c r="FF547" s="41"/>
      <c r="FG547" s="41"/>
      <c r="FH547" s="41"/>
      <c r="FI547" s="41"/>
      <c r="FJ547" s="41"/>
      <c r="FK547" s="41"/>
      <c r="FL547" s="41"/>
      <c r="FM547" s="41"/>
      <c r="FN547" s="41"/>
      <c r="FO547" s="41"/>
      <c r="FP547" s="41"/>
      <c r="FQ547" s="41"/>
      <c r="FR547" s="41"/>
      <c r="FS547" s="41"/>
      <c r="FT547" s="41"/>
      <c r="FU547" s="41"/>
      <c r="FV547" s="41"/>
      <c r="FW547" s="41"/>
      <c r="FX547" s="41"/>
      <c r="FY547" s="41"/>
      <c r="FZ547" s="41"/>
      <c r="GA547" s="41"/>
      <c r="GB547" s="41"/>
      <c r="GC547" s="41"/>
      <c r="GD547" s="41"/>
      <c r="GE547" s="41"/>
      <c r="GF547" s="41"/>
      <c r="GG547" s="41"/>
      <c r="GH547" s="41"/>
      <c r="GI547" s="41"/>
      <c r="GJ547" s="41"/>
      <c r="GK547" s="41"/>
      <c r="GL547" s="41"/>
      <c r="GM547" s="41"/>
      <c r="GN547" s="41"/>
      <c r="GO547" s="41"/>
      <c r="GP547" s="41"/>
      <c r="GQ547" s="41"/>
      <c r="GR547" s="41"/>
      <c r="GS547" s="41"/>
      <c r="GT547" s="41"/>
      <c r="GU547" s="41"/>
      <c r="GV547" s="41"/>
      <c r="GW547" s="41"/>
      <c r="GX547" s="41"/>
      <c r="GY547" s="41"/>
      <c r="GZ547" s="41"/>
      <c r="HA547" s="41"/>
      <c r="HB547" s="41"/>
      <c r="HC547" s="41"/>
      <c r="HD547" s="41"/>
      <c r="HE547" s="41"/>
      <c r="HF547" s="41"/>
      <c r="HG547" s="41"/>
      <c r="HH547" s="41"/>
      <c r="HI547" s="41"/>
      <c r="HJ547" s="41"/>
      <c r="HK547" s="41"/>
      <c r="HL547" s="41"/>
      <c r="HM547" s="41"/>
      <c r="HN547" s="41"/>
      <c r="HO547" s="41"/>
      <c r="HP547" s="41"/>
      <c r="HQ547" s="41"/>
      <c r="HR547" s="41"/>
      <c r="HS547" s="41"/>
      <c r="HT547" s="41"/>
      <c r="HU547" s="41"/>
      <c r="HV547" s="41"/>
      <c r="HW547" s="41"/>
      <c r="HX547" s="41"/>
      <c r="HY547" s="41"/>
      <c r="HZ547" s="41"/>
      <c r="IA547" s="41"/>
      <c r="IB547" s="41"/>
      <c r="IC547" s="41"/>
      <c r="ID547" s="41"/>
      <c r="IE547" s="41"/>
      <c r="IF547" s="41"/>
      <c r="IG547" s="41"/>
      <c r="IH547" s="41"/>
      <c r="II547" s="41"/>
      <c r="IJ547" s="41"/>
      <c r="IK547" s="41"/>
      <c r="IL547" s="41"/>
      <c r="IM547" s="41"/>
      <c r="IN547" s="41"/>
      <c r="IO547" s="41"/>
      <c r="IP547" s="41"/>
      <c r="IQ547" s="41"/>
      <c r="IR547" s="41"/>
      <c r="IS547" s="41"/>
      <c r="IT547" s="41"/>
      <c r="IU547" s="41"/>
      <c r="IV547" s="41"/>
      <c r="IW547" s="41"/>
      <c r="IX547" s="41"/>
      <c r="IY547" s="41"/>
      <c r="IZ547" s="41"/>
      <c r="JA547" s="41"/>
      <c r="JB547" s="41"/>
      <c r="JC547" s="41"/>
      <c r="JD547" s="41"/>
      <c r="JE547" s="41"/>
      <c r="JF547" s="41"/>
      <c r="JG547" s="41"/>
      <c r="JH547" s="41"/>
      <c r="JI547" s="41"/>
      <c r="JJ547" s="41"/>
      <c r="JK547" s="41"/>
      <c r="JL547" s="41"/>
      <c r="JM547" s="41"/>
      <c r="JN547" s="41"/>
      <c r="JO547" s="41"/>
      <c r="JP547" s="41"/>
      <c r="JQ547" s="41"/>
      <c r="JR547" s="41"/>
      <c r="JS547" s="41"/>
      <c r="JT547" s="41"/>
      <c r="JU547" s="41"/>
    </row>
    <row r="548" spans="20:281" x14ac:dyDescent="0.25">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c r="AS548" s="41"/>
      <c r="AT548" s="41"/>
      <c r="AU548" s="41"/>
      <c r="AV548" s="41"/>
      <c r="AW548" s="41"/>
      <c r="AX548" s="41"/>
      <c r="AY548" s="41"/>
      <c r="AZ548" s="41"/>
      <c r="BA548" s="41"/>
      <c r="BB548" s="41"/>
      <c r="BC548" s="41"/>
      <c r="BD548" s="41"/>
      <c r="BE548" s="41"/>
      <c r="BF548" s="41"/>
      <c r="BG548" s="41"/>
      <c r="BH548" s="41"/>
      <c r="BI548" s="41"/>
      <c r="BJ548" s="41"/>
      <c r="BK548" s="41"/>
      <c r="BL548" s="41"/>
      <c r="BM548" s="41"/>
      <c r="BN548" s="41"/>
      <c r="BO548" s="41"/>
      <c r="BP548" s="41"/>
      <c r="BQ548" s="41"/>
      <c r="BR548" s="41"/>
      <c r="BS548" s="41"/>
      <c r="BT548" s="41"/>
      <c r="BU548" s="41"/>
      <c r="BV548" s="41"/>
      <c r="BW548" s="41"/>
      <c r="BX548" s="41"/>
      <c r="BY548" s="41"/>
      <c r="BZ548" s="41"/>
      <c r="CA548" s="41"/>
      <c r="CB548" s="41"/>
      <c r="CC548" s="41"/>
      <c r="CD548" s="41"/>
      <c r="CE548" s="41"/>
      <c r="CF548" s="41"/>
      <c r="CG548" s="41"/>
      <c r="CH548" s="41"/>
      <c r="CI548" s="41"/>
      <c r="CJ548" s="41"/>
      <c r="CK548" s="41"/>
      <c r="CL548" s="41"/>
      <c r="CM548" s="41"/>
      <c r="CN548" s="41"/>
      <c r="CO548" s="41"/>
      <c r="CP548" s="41"/>
      <c r="CQ548" s="41"/>
      <c r="CR548" s="41"/>
      <c r="CS548" s="41"/>
      <c r="CT548" s="41"/>
      <c r="CU548" s="41"/>
      <c r="CV548" s="41"/>
      <c r="CW548" s="41"/>
      <c r="CX548" s="41"/>
      <c r="CY548" s="41"/>
      <c r="CZ548" s="41"/>
      <c r="DA548" s="41"/>
      <c r="DB548" s="41"/>
      <c r="DC548" s="41"/>
      <c r="DD548" s="41"/>
      <c r="DE548" s="41"/>
      <c r="DF548" s="41"/>
      <c r="DG548" s="41"/>
      <c r="DH548" s="41"/>
      <c r="DI548" s="41"/>
      <c r="DJ548" s="41"/>
      <c r="DK548" s="41"/>
      <c r="DL548" s="41"/>
      <c r="DM548" s="41"/>
      <c r="DN548" s="41"/>
      <c r="DO548" s="41"/>
      <c r="DP548" s="41"/>
      <c r="DQ548" s="41"/>
      <c r="DR548" s="41"/>
      <c r="DS548" s="41"/>
      <c r="DT548" s="41"/>
      <c r="DU548" s="41"/>
      <c r="DV548" s="41"/>
      <c r="DW548" s="41"/>
      <c r="DX548" s="41"/>
      <c r="DY548" s="41"/>
      <c r="DZ548" s="41"/>
      <c r="EA548" s="41"/>
      <c r="EB548" s="41"/>
      <c r="EC548" s="41"/>
      <c r="ED548" s="41"/>
      <c r="EE548" s="41"/>
      <c r="EF548" s="41"/>
      <c r="EG548" s="41"/>
      <c r="EH548" s="41"/>
      <c r="EI548" s="41"/>
      <c r="EJ548" s="41"/>
      <c r="EK548" s="41"/>
      <c r="EL548" s="41"/>
      <c r="EM548" s="41"/>
      <c r="EN548" s="41"/>
      <c r="EO548" s="41"/>
      <c r="EP548" s="41"/>
      <c r="EQ548" s="41"/>
      <c r="ER548" s="41"/>
      <c r="ES548" s="41"/>
      <c r="ET548" s="41"/>
      <c r="EU548" s="41"/>
      <c r="EV548" s="41"/>
      <c r="EW548" s="41"/>
      <c r="EX548" s="41"/>
      <c r="EY548" s="41"/>
      <c r="EZ548" s="41"/>
      <c r="FA548" s="41"/>
      <c r="FB548" s="41"/>
      <c r="FC548" s="41"/>
      <c r="FD548" s="41"/>
      <c r="FE548" s="41"/>
      <c r="FF548" s="41"/>
      <c r="FG548" s="41"/>
      <c r="FH548" s="41"/>
      <c r="FI548" s="41"/>
      <c r="FJ548" s="41"/>
      <c r="FK548" s="41"/>
      <c r="FL548" s="41"/>
      <c r="FM548" s="41"/>
      <c r="FN548" s="41"/>
      <c r="FO548" s="41"/>
      <c r="FP548" s="41"/>
      <c r="FQ548" s="41"/>
      <c r="FR548" s="41"/>
      <c r="FS548" s="41"/>
      <c r="FT548" s="41"/>
      <c r="FU548" s="41"/>
      <c r="FV548" s="41"/>
      <c r="FW548" s="41"/>
      <c r="FX548" s="41"/>
      <c r="FY548" s="41"/>
      <c r="FZ548" s="41"/>
      <c r="GA548" s="41"/>
      <c r="GB548" s="41"/>
      <c r="GC548" s="41"/>
      <c r="GD548" s="41"/>
      <c r="GE548" s="41"/>
      <c r="GF548" s="41"/>
      <c r="GG548" s="41"/>
      <c r="GH548" s="41"/>
      <c r="GI548" s="41"/>
      <c r="GJ548" s="41"/>
      <c r="GK548" s="41"/>
      <c r="GL548" s="41"/>
      <c r="GM548" s="41"/>
      <c r="GN548" s="41"/>
      <c r="GO548" s="41"/>
      <c r="GP548" s="41"/>
      <c r="GQ548" s="41"/>
      <c r="GR548" s="41"/>
      <c r="GS548" s="41"/>
      <c r="GT548" s="41"/>
      <c r="GU548" s="41"/>
      <c r="GV548" s="41"/>
      <c r="GW548" s="41"/>
      <c r="GX548" s="41"/>
      <c r="GY548" s="41"/>
      <c r="GZ548" s="41"/>
      <c r="HA548" s="41"/>
      <c r="HB548" s="41"/>
      <c r="HC548" s="41"/>
      <c r="HD548" s="41"/>
      <c r="HE548" s="41"/>
      <c r="HF548" s="41"/>
      <c r="HG548" s="41"/>
      <c r="HH548" s="41"/>
      <c r="HI548" s="41"/>
      <c r="HJ548" s="41"/>
      <c r="HK548" s="41"/>
      <c r="HL548" s="41"/>
      <c r="HM548" s="41"/>
      <c r="HN548" s="41"/>
      <c r="HO548" s="41"/>
      <c r="HP548" s="41"/>
      <c r="HQ548" s="41"/>
      <c r="HR548" s="41"/>
      <c r="HS548" s="41"/>
      <c r="HT548" s="41"/>
      <c r="HU548" s="41"/>
      <c r="HV548" s="41"/>
      <c r="HW548" s="41"/>
      <c r="HX548" s="41"/>
      <c r="HY548" s="41"/>
      <c r="HZ548" s="41"/>
      <c r="IA548" s="41"/>
      <c r="IB548" s="41"/>
      <c r="IC548" s="41"/>
      <c r="ID548" s="41"/>
      <c r="IE548" s="41"/>
      <c r="IF548" s="41"/>
      <c r="IG548" s="41"/>
      <c r="IH548" s="41"/>
      <c r="II548" s="41"/>
      <c r="IJ548" s="41"/>
      <c r="IK548" s="41"/>
      <c r="IL548" s="41"/>
      <c r="IM548" s="41"/>
      <c r="IN548" s="41"/>
      <c r="IO548" s="41"/>
      <c r="IP548" s="41"/>
      <c r="IQ548" s="41"/>
      <c r="IR548" s="41"/>
      <c r="IS548" s="41"/>
      <c r="IT548" s="41"/>
      <c r="IU548" s="41"/>
      <c r="IV548" s="41"/>
      <c r="IW548" s="41"/>
      <c r="IX548" s="41"/>
      <c r="IY548" s="41"/>
      <c r="IZ548" s="41"/>
      <c r="JA548" s="41"/>
      <c r="JB548" s="41"/>
      <c r="JC548" s="41"/>
      <c r="JD548" s="41"/>
      <c r="JE548" s="41"/>
      <c r="JF548" s="41"/>
      <c r="JG548" s="41"/>
      <c r="JH548" s="41"/>
      <c r="JI548" s="41"/>
      <c r="JJ548" s="41"/>
      <c r="JK548" s="41"/>
      <c r="JL548" s="41"/>
      <c r="JM548" s="41"/>
      <c r="JN548" s="41"/>
      <c r="JO548" s="41"/>
      <c r="JP548" s="41"/>
      <c r="JQ548" s="41"/>
      <c r="JR548" s="41"/>
      <c r="JS548" s="41"/>
      <c r="JT548" s="41"/>
      <c r="JU548" s="41"/>
    </row>
    <row r="549" spans="20:281" x14ac:dyDescent="0.25">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AR549" s="41"/>
      <c r="AS549" s="41"/>
      <c r="AT549" s="41"/>
      <c r="AU549" s="41"/>
      <c r="AV549" s="41"/>
      <c r="AW549" s="41"/>
      <c r="AX549" s="41"/>
      <c r="AY549" s="41"/>
      <c r="AZ549" s="41"/>
      <c r="BA549" s="41"/>
      <c r="BB549" s="41"/>
      <c r="BC549" s="41"/>
      <c r="BD549" s="41"/>
      <c r="BE549" s="41"/>
      <c r="BF549" s="41"/>
      <c r="BG549" s="41"/>
      <c r="BH549" s="41"/>
      <c r="BI549" s="41"/>
      <c r="BJ549" s="41"/>
      <c r="BK549" s="41"/>
      <c r="BL549" s="41"/>
      <c r="BM549" s="41"/>
      <c r="BN549" s="41"/>
      <c r="BO549" s="41"/>
      <c r="BP549" s="41"/>
      <c r="BQ549" s="41"/>
      <c r="BR549" s="41"/>
      <c r="BS549" s="41"/>
      <c r="BT549" s="41"/>
      <c r="BU549" s="41"/>
      <c r="BV549" s="41"/>
      <c r="BW549" s="41"/>
      <c r="BX549" s="41"/>
      <c r="BY549" s="41"/>
      <c r="BZ549" s="41"/>
      <c r="CA549" s="41"/>
      <c r="CB549" s="41"/>
      <c r="CC549" s="41"/>
      <c r="CD549" s="41"/>
      <c r="CE549" s="41"/>
      <c r="CF549" s="41"/>
      <c r="CG549" s="41"/>
      <c r="CH549" s="41"/>
      <c r="CI549" s="41"/>
      <c r="CJ549" s="41"/>
      <c r="CK549" s="41"/>
      <c r="CL549" s="41"/>
      <c r="CM549" s="41"/>
      <c r="CN549" s="41"/>
      <c r="CO549" s="41"/>
      <c r="CP549" s="41"/>
      <c r="CQ549" s="41"/>
      <c r="CR549" s="41"/>
      <c r="CS549" s="41"/>
      <c r="CT549" s="41"/>
      <c r="CU549" s="41"/>
      <c r="CV549" s="41"/>
      <c r="CW549" s="41"/>
      <c r="CX549" s="41"/>
      <c r="CY549" s="41"/>
      <c r="CZ549" s="41"/>
      <c r="DA549" s="41"/>
      <c r="DB549" s="41"/>
      <c r="DC549" s="41"/>
      <c r="DD549" s="41"/>
      <c r="DE549" s="41"/>
      <c r="DF549" s="41"/>
      <c r="DG549" s="41"/>
      <c r="DH549" s="41"/>
      <c r="DI549" s="41"/>
      <c r="DJ549" s="41"/>
      <c r="DK549" s="41"/>
      <c r="DL549" s="41"/>
      <c r="DM549" s="41"/>
      <c r="DN549" s="41"/>
      <c r="DO549" s="41"/>
      <c r="DP549" s="41"/>
      <c r="DQ549" s="41"/>
      <c r="DR549" s="41"/>
      <c r="DS549" s="41"/>
      <c r="DT549" s="41"/>
      <c r="DU549" s="41"/>
      <c r="DV549" s="41"/>
      <c r="DW549" s="41"/>
      <c r="DX549" s="41"/>
      <c r="DY549" s="41"/>
      <c r="DZ549" s="41"/>
      <c r="EA549" s="41"/>
      <c r="EB549" s="41"/>
      <c r="EC549" s="41"/>
      <c r="ED549" s="41"/>
      <c r="EE549" s="41"/>
      <c r="EF549" s="41"/>
      <c r="EG549" s="41"/>
      <c r="EH549" s="41"/>
      <c r="EI549" s="41"/>
      <c r="EJ549" s="41"/>
      <c r="EK549" s="41"/>
      <c r="EL549" s="41"/>
      <c r="EM549" s="41"/>
      <c r="EN549" s="41"/>
      <c r="EO549" s="41"/>
      <c r="EP549" s="41"/>
      <c r="EQ549" s="41"/>
      <c r="ER549" s="41"/>
      <c r="ES549" s="41"/>
      <c r="ET549" s="41"/>
      <c r="EU549" s="41"/>
      <c r="EV549" s="41"/>
      <c r="EW549" s="41"/>
      <c r="EX549" s="41"/>
      <c r="EY549" s="41"/>
      <c r="EZ549" s="41"/>
      <c r="FA549" s="41"/>
      <c r="FB549" s="41"/>
      <c r="FC549" s="41"/>
      <c r="FD549" s="41"/>
      <c r="FE549" s="41"/>
      <c r="FF549" s="41"/>
      <c r="FG549" s="41"/>
      <c r="FH549" s="41"/>
      <c r="FI549" s="41"/>
      <c r="FJ549" s="41"/>
      <c r="FK549" s="41"/>
      <c r="FL549" s="41"/>
      <c r="FM549" s="41"/>
      <c r="FN549" s="41"/>
      <c r="FO549" s="41"/>
      <c r="FP549" s="41"/>
      <c r="FQ549" s="41"/>
      <c r="FR549" s="41"/>
      <c r="FS549" s="41"/>
      <c r="FT549" s="41"/>
      <c r="FU549" s="41"/>
      <c r="FV549" s="41"/>
      <c r="FW549" s="41"/>
      <c r="FX549" s="41"/>
      <c r="FY549" s="41"/>
      <c r="FZ549" s="41"/>
      <c r="GA549" s="41"/>
      <c r="GB549" s="41"/>
      <c r="GC549" s="41"/>
      <c r="GD549" s="41"/>
      <c r="GE549" s="41"/>
      <c r="GF549" s="41"/>
      <c r="GG549" s="41"/>
      <c r="GH549" s="41"/>
      <c r="GI549" s="41"/>
      <c r="GJ549" s="41"/>
      <c r="GK549" s="41"/>
      <c r="GL549" s="41"/>
      <c r="GM549" s="41"/>
      <c r="GN549" s="41"/>
      <c r="GO549" s="41"/>
      <c r="GP549" s="41"/>
      <c r="GQ549" s="41"/>
      <c r="GR549" s="41"/>
      <c r="GS549" s="41"/>
      <c r="GT549" s="41"/>
      <c r="GU549" s="41"/>
      <c r="GV549" s="41"/>
      <c r="GW549" s="41"/>
      <c r="GX549" s="41"/>
      <c r="GY549" s="41"/>
      <c r="GZ549" s="41"/>
      <c r="HA549" s="41"/>
      <c r="HB549" s="41"/>
      <c r="HC549" s="41"/>
      <c r="HD549" s="41"/>
      <c r="HE549" s="41"/>
      <c r="HF549" s="41"/>
      <c r="HG549" s="41"/>
      <c r="HH549" s="41"/>
      <c r="HI549" s="41"/>
      <c r="HJ549" s="41"/>
      <c r="HK549" s="41"/>
      <c r="HL549" s="41"/>
      <c r="HM549" s="41"/>
      <c r="HN549" s="41"/>
      <c r="HO549" s="41"/>
      <c r="HP549" s="41"/>
      <c r="HQ549" s="41"/>
      <c r="HR549" s="41"/>
      <c r="HS549" s="41"/>
      <c r="HT549" s="41"/>
      <c r="HU549" s="41"/>
      <c r="HV549" s="41"/>
      <c r="HW549" s="41"/>
      <c r="HX549" s="41"/>
      <c r="HY549" s="41"/>
      <c r="HZ549" s="41"/>
      <c r="IA549" s="41"/>
      <c r="IB549" s="41"/>
      <c r="IC549" s="41"/>
      <c r="ID549" s="41"/>
      <c r="IE549" s="41"/>
      <c r="IF549" s="41"/>
      <c r="IG549" s="41"/>
      <c r="IH549" s="41"/>
      <c r="II549" s="41"/>
      <c r="IJ549" s="41"/>
      <c r="IK549" s="41"/>
      <c r="IL549" s="41"/>
      <c r="IM549" s="41"/>
      <c r="IN549" s="41"/>
      <c r="IO549" s="41"/>
      <c r="IP549" s="41"/>
      <c r="IQ549" s="41"/>
      <c r="IR549" s="41"/>
      <c r="IS549" s="41"/>
      <c r="IT549" s="41"/>
      <c r="IU549" s="41"/>
      <c r="IV549" s="41"/>
      <c r="IW549" s="41"/>
      <c r="IX549" s="41"/>
      <c r="IY549" s="41"/>
      <c r="IZ549" s="41"/>
      <c r="JA549" s="41"/>
      <c r="JB549" s="41"/>
      <c r="JC549" s="41"/>
      <c r="JD549" s="41"/>
      <c r="JE549" s="41"/>
      <c r="JF549" s="41"/>
      <c r="JG549" s="41"/>
      <c r="JH549" s="41"/>
      <c r="JI549" s="41"/>
      <c r="JJ549" s="41"/>
      <c r="JK549" s="41"/>
      <c r="JL549" s="41"/>
      <c r="JM549" s="41"/>
      <c r="JN549" s="41"/>
      <c r="JO549" s="41"/>
      <c r="JP549" s="41"/>
      <c r="JQ549" s="41"/>
      <c r="JR549" s="41"/>
      <c r="JS549" s="41"/>
      <c r="JT549" s="41"/>
      <c r="JU549" s="41"/>
    </row>
    <row r="550" spans="20:281" x14ac:dyDescent="0.25">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AR550" s="41"/>
      <c r="AS550" s="41"/>
      <c r="AT550" s="41"/>
      <c r="AU550" s="41"/>
      <c r="AV550" s="41"/>
      <c r="AW550" s="41"/>
      <c r="AX550" s="41"/>
      <c r="AY550" s="41"/>
      <c r="AZ550" s="41"/>
      <c r="BA550" s="41"/>
      <c r="BB550" s="41"/>
      <c r="BC550" s="41"/>
      <c r="BD550" s="41"/>
      <c r="BE550" s="41"/>
      <c r="BF550" s="41"/>
      <c r="BG550" s="41"/>
      <c r="BH550" s="41"/>
      <c r="BI550" s="41"/>
      <c r="BJ550" s="41"/>
      <c r="BK550" s="41"/>
      <c r="BL550" s="41"/>
      <c r="BM550" s="41"/>
      <c r="BN550" s="41"/>
      <c r="BO550" s="41"/>
      <c r="BP550" s="41"/>
      <c r="BQ550" s="41"/>
      <c r="BR550" s="41"/>
      <c r="BS550" s="41"/>
      <c r="BT550" s="41"/>
      <c r="BU550" s="41"/>
      <c r="BV550" s="41"/>
      <c r="BW550" s="41"/>
      <c r="BX550" s="41"/>
      <c r="BY550" s="41"/>
      <c r="BZ550" s="41"/>
      <c r="CA550" s="41"/>
      <c r="CB550" s="41"/>
      <c r="CC550" s="41"/>
      <c r="CD550" s="41"/>
      <c r="CE550" s="41"/>
      <c r="CF550" s="41"/>
      <c r="CG550" s="41"/>
      <c r="CH550" s="41"/>
      <c r="CI550" s="41"/>
      <c r="CJ550" s="41"/>
      <c r="CK550" s="41"/>
      <c r="CL550" s="41"/>
      <c r="CM550" s="41"/>
      <c r="CN550" s="41"/>
      <c r="CO550" s="41"/>
      <c r="CP550" s="41"/>
      <c r="CQ550" s="41"/>
      <c r="CR550" s="41"/>
      <c r="CS550" s="41"/>
      <c r="CT550" s="41"/>
      <c r="CU550" s="41"/>
      <c r="CV550" s="41"/>
      <c r="CW550" s="41"/>
      <c r="CX550" s="41"/>
      <c r="CY550" s="41"/>
      <c r="CZ550" s="41"/>
      <c r="DA550" s="41"/>
      <c r="DB550" s="41"/>
      <c r="DC550" s="41"/>
      <c r="DD550" s="41"/>
      <c r="DE550" s="41"/>
      <c r="DF550" s="41"/>
      <c r="DG550" s="41"/>
      <c r="DH550" s="41"/>
      <c r="DI550" s="41"/>
      <c r="DJ550" s="41"/>
      <c r="DK550" s="41"/>
      <c r="DL550" s="41"/>
      <c r="DM550" s="41"/>
      <c r="DN550" s="41"/>
      <c r="DO550" s="41"/>
      <c r="DP550" s="41"/>
      <c r="DQ550" s="41"/>
      <c r="DR550" s="41"/>
      <c r="DS550" s="41"/>
      <c r="DT550" s="41"/>
      <c r="DU550" s="41"/>
      <c r="DV550" s="41"/>
      <c r="DW550" s="41"/>
      <c r="DX550" s="41"/>
      <c r="DY550" s="41"/>
      <c r="DZ550" s="41"/>
      <c r="EA550" s="41"/>
      <c r="EB550" s="41"/>
      <c r="EC550" s="41"/>
      <c r="ED550" s="41"/>
      <c r="EE550" s="41"/>
      <c r="EF550" s="41"/>
      <c r="EG550" s="41"/>
      <c r="EH550" s="41"/>
      <c r="EI550" s="41"/>
      <c r="EJ550" s="41"/>
      <c r="EK550" s="41"/>
      <c r="EL550" s="41"/>
      <c r="EM550" s="41"/>
      <c r="EN550" s="41"/>
      <c r="EO550" s="41"/>
      <c r="EP550" s="41"/>
      <c r="EQ550" s="41"/>
      <c r="ER550" s="41"/>
      <c r="ES550" s="41"/>
      <c r="ET550" s="41"/>
      <c r="EU550" s="41"/>
      <c r="EV550" s="41"/>
      <c r="EW550" s="41"/>
      <c r="EX550" s="41"/>
      <c r="EY550" s="41"/>
      <c r="EZ550" s="41"/>
      <c r="FA550" s="41"/>
      <c r="FB550" s="41"/>
      <c r="FC550" s="41"/>
      <c r="FD550" s="41"/>
      <c r="FE550" s="41"/>
      <c r="FF550" s="41"/>
      <c r="FG550" s="41"/>
      <c r="FH550" s="41"/>
      <c r="FI550" s="41"/>
      <c r="FJ550" s="41"/>
      <c r="FK550" s="41"/>
      <c r="FL550" s="41"/>
      <c r="FM550" s="41"/>
      <c r="FN550" s="41"/>
      <c r="FO550" s="41"/>
      <c r="FP550" s="41"/>
      <c r="FQ550" s="41"/>
      <c r="FR550" s="41"/>
      <c r="FS550" s="41"/>
      <c r="FT550" s="41"/>
      <c r="FU550" s="41"/>
      <c r="FV550" s="41"/>
      <c r="FW550" s="41"/>
      <c r="FX550" s="41"/>
      <c r="FY550" s="41"/>
      <c r="FZ550" s="41"/>
      <c r="GA550" s="41"/>
      <c r="GB550" s="41"/>
      <c r="GC550" s="41"/>
      <c r="GD550" s="41"/>
      <c r="GE550" s="41"/>
      <c r="GF550" s="41"/>
      <c r="GG550" s="41"/>
      <c r="GH550" s="41"/>
      <c r="GI550" s="41"/>
      <c r="GJ550" s="41"/>
      <c r="GK550" s="41"/>
      <c r="GL550" s="41"/>
      <c r="GM550" s="41"/>
      <c r="GN550" s="41"/>
      <c r="GO550" s="41"/>
      <c r="GP550" s="41"/>
      <c r="GQ550" s="41"/>
      <c r="GR550" s="41"/>
      <c r="GS550" s="41"/>
      <c r="GT550" s="41"/>
      <c r="GU550" s="41"/>
      <c r="GV550" s="41"/>
      <c r="GW550" s="41"/>
      <c r="GX550" s="41"/>
      <c r="GY550" s="41"/>
      <c r="GZ550" s="41"/>
      <c r="HA550" s="41"/>
      <c r="HB550" s="41"/>
      <c r="HC550" s="41"/>
      <c r="HD550" s="41"/>
      <c r="HE550" s="41"/>
      <c r="HF550" s="41"/>
      <c r="HG550" s="41"/>
      <c r="HH550" s="41"/>
      <c r="HI550" s="41"/>
      <c r="HJ550" s="41"/>
      <c r="HK550" s="41"/>
      <c r="HL550" s="41"/>
      <c r="HM550" s="41"/>
      <c r="HN550" s="41"/>
      <c r="HO550" s="41"/>
      <c r="HP550" s="41"/>
      <c r="HQ550" s="41"/>
      <c r="HR550" s="41"/>
      <c r="HS550" s="41"/>
      <c r="HT550" s="41"/>
      <c r="HU550" s="41"/>
      <c r="HV550" s="41"/>
      <c r="HW550" s="41"/>
      <c r="HX550" s="41"/>
      <c r="HY550" s="41"/>
      <c r="HZ550" s="41"/>
      <c r="IA550" s="41"/>
      <c r="IB550" s="41"/>
      <c r="IC550" s="41"/>
      <c r="ID550" s="41"/>
      <c r="IE550" s="41"/>
      <c r="IF550" s="41"/>
      <c r="IG550" s="41"/>
      <c r="IH550" s="41"/>
      <c r="II550" s="41"/>
      <c r="IJ550" s="41"/>
      <c r="IK550" s="41"/>
      <c r="IL550" s="41"/>
      <c r="IM550" s="41"/>
      <c r="IN550" s="41"/>
      <c r="IO550" s="41"/>
      <c r="IP550" s="41"/>
      <c r="IQ550" s="41"/>
      <c r="IR550" s="41"/>
      <c r="IS550" s="41"/>
      <c r="IT550" s="41"/>
      <c r="IU550" s="41"/>
      <c r="IV550" s="41"/>
      <c r="IW550" s="41"/>
      <c r="IX550" s="41"/>
      <c r="IY550" s="41"/>
      <c r="IZ550" s="41"/>
      <c r="JA550" s="41"/>
      <c r="JB550" s="41"/>
      <c r="JC550" s="41"/>
      <c r="JD550" s="41"/>
      <c r="JE550" s="41"/>
      <c r="JF550" s="41"/>
      <c r="JG550" s="41"/>
      <c r="JH550" s="41"/>
      <c r="JI550" s="41"/>
      <c r="JJ550" s="41"/>
      <c r="JK550" s="41"/>
      <c r="JL550" s="41"/>
      <c r="JM550" s="41"/>
      <c r="JN550" s="41"/>
      <c r="JO550" s="41"/>
      <c r="JP550" s="41"/>
      <c r="JQ550" s="41"/>
      <c r="JR550" s="41"/>
      <c r="JS550" s="41"/>
      <c r="JT550" s="41"/>
      <c r="JU550" s="41"/>
    </row>
    <row r="551" spans="20:281" x14ac:dyDescent="0.25">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c r="AU551" s="41"/>
      <c r="AV551" s="41"/>
      <c r="AW551" s="41"/>
      <c r="AX551" s="41"/>
      <c r="AY551" s="41"/>
      <c r="AZ551" s="41"/>
      <c r="BA551" s="41"/>
      <c r="BB551" s="41"/>
      <c r="BC551" s="41"/>
      <c r="BD551" s="41"/>
      <c r="BE551" s="41"/>
      <c r="BF551" s="41"/>
      <c r="BG551" s="41"/>
      <c r="BH551" s="41"/>
      <c r="BI551" s="41"/>
      <c r="BJ551" s="41"/>
      <c r="BK551" s="41"/>
      <c r="BL551" s="41"/>
      <c r="BM551" s="41"/>
      <c r="BN551" s="41"/>
      <c r="BO551" s="41"/>
      <c r="BP551" s="41"/>
      <c r="BQ551" s="41"/>
      <c r="BR551" s="41"/>
      <c r="BS551" s="41"/>
      <c r="BT551" s="41"/>
      <c r="BU551" s="41"/>
      <c r="BV551" s="41"/>
      <c r="BW551" s="41"/>
      <c r="BX551" s="41"/>
      <c r="BY551" s="41"/>
      <c r="BZ551" s="41"/>
      <c r="CA551" s="41"/>
      <c r="CB551" s="41"/>
      <c r="CC551" s="41"/>
      <c r="CD551" s="41"/>
      <c r="CE551" s="41"/>
      <c r="CF551" s="41"/>
      <c r="CG551" s="41"/>
      <c r="CH551" s="41"/>
      <c r="CI551" s="41"/>
      <c r="CJ551" s="41"/>
      <c r="CK551" s="41"/>
      <c r="CL551" s="41"/>
      <c r="CM551" s="41"/>
      <c r="CN551" s="41"/>
      <c r="CO551" s="41"/>
      <c r="CP551" s="41"/>
      <c r="CQ551" s="41"/>
      <c r="CR551" s="41"/>
      <c r="CS551" s="41"/>
      <c r="CT551" s="41"/>
      <c r="CU551" s="41"/>
      <c r="CV551" s="41"/>
      <c r="CW551" s="41"/>
      <c r="CX551" s="41"/>
      <c r="CY551" s="41"/>
      <c r="CZ551" s="41"/>
      <c r="DA551" s="41"/>
      <c r="DB551" s="41"/>
      <c r="DC551" s="41"/>
      <c r="DD551" s="41"/>
      <c r="DE551" s="41"/>
      <c r="DF551" s="41"/>
      <c r="DG551" s="41"/>
      <c r="DH551" s="41"/>
      <c r="DI551" s="41"/>
      <c r="DJ551" s="41"/>
      <c r="DK551" s="41"/>
      <c r="DL551" s="41"/>
      <c r="DM551" s="41"/>
      <c r="DN551" s="41"/>
      <c r="DO551" s="41"/>
      <c r="DP551" s="41"/>
      <c r="DQ551" s="41"/>
      <c r="DR551" s="41"/>
      <c r="DS551" s="41"/>
      <c r="DT551" s="41"/>
      <c r="DU551" s="41"/>
      <c r="DV551" s="41"/>
      <c r="DW551" s="41"/>
      <c r="DX551" s="41"/>
      <c r="DY551" s="41"/>
      <c r="DZ551" s="41"/>
      <c r="EA551" s="41"/>
      <c r="EB551" s="41"/>
      <c r="EC551" s="41"/>
      <c r="ED551" s="41"/>
      <c r="EE551" s="41"/>
      <c r="EF551" s="41"/>
      <c r="EG551" s="41"/>
      <c r="EH551" s="41"/>
      <c r="EI551" s="41"/>
      <c r="EJ551" s="41"/>
      <c r="EK551" s="41"/>
      <c r="EL551" s="41"/>
      <c r="EM551" s="41"/>
      <c r="EN551" s="41"/>
      <c r="EO551" s="41"/>
      <c r="EP551" s="41"/>
      <c r="EQ551" s="41"/>
      <c r="ER551" s="41"/>
      <c r="ES551" s="41"/>
      <c r="ET551" s="41"/>
      <c r="EU551" s="41"/>
      <c r="EV551" s="41"/>
      <c r="EW551" s="41"/>
      <c r="EX551" s="41"/>
      <c r="EY551" s="41"/>
      <c r="EZ551" s="41"/>
      <c r="FA551" s="41"/>
      <c r="FB551" s="41"/>
      <c r="FC551" s="41"/>
      <c r="FD551" s="41"/>
      <c r="FE551" s="41"/>
      <c r="FF551" s="41"/>
      <c r="FG551" s="41"/>
      <c r="FH551" s="41"/>
      <c r="FI551" s="41"/>
      <c r="FJ551" s="41"/>
      <c r="FK551" s="41"/>
      <c r="FL551" s="41"/>
      <c r="FM551" s="41"/>
      <c r="FN551" s="41"/>
      <c r="FO551" s="41"/>
      <c r="FP551" s="41"/>
      <c r="FQ551" s="41"/>
      <c r="FR551" s="41"/>
      <c r="FS551" s="41"/>
      <c r="FT551" s="41"/>
      <c r="FU551" s="41"/>
      <c r="FV551" s="41"/>
      <c r="FW551" s="41"/>
      <c r="FX551" s="41"/>
      <c r="FY551" s="41"/>
      <c r="FZ551" s="41"/>
      <c r="GA551" s="41"/>
      <c r="GB551" s="41"/>
      <c r="GC551" s="41"/>
      <c r="GD551" s="41"/>
      <c r="GE551" s="41"/>
      <c r="GF551" s="41"/>
      <c r="GG551" s="41"/>
      <c r="GH551" s="41"/>
      <c r="GI551" s="41"/>
      <c r="GJ551" s="41"/>
      <c r="GK551" s="41"/>
      <c r="GL551" s="41"/>
      <c r="GM551" s="41"/>
      <c r="GN551" s="41"/>
      <c r="GO551" s="41"/>
      <c r="GP551" s="41"/>
      <c r="GQ551" s="41"/>
      <c r="GR551" s="41"/>
      <c r="GS551" s="41"/>
      <c r="GT551" s="41"/>
      <c r="GU551" s="41"/>
      <c r="GV551" s="41"/>
      <c r="GW551" s="41"/>
      <c r="GX551" s="41"/>
      <c r="GY551" s="41"/>
      <c r="GZ551" s="41"/>
      <c r="HA551" s="41"/>
      <c r="HB551" s="41"/>
      <c r="HC551" s="41"/>
      <c r="HD551" s="41"/>
      <c r="HE551" s="41"/>
      <c r="HF551" s="41"/>
      <c r="HG551" s="41"/>
      <c r="HH551" s="41"/>
      <c r="HI551" s="41"/>
      <c r="HJ551" s="41"/>
      <c r="HK551" s="41"/>
      <c r="HL551" s="41"/>
      <c r="HM551" s="41"/>
      <c r="HN551" s="41"/>
      <c r="HO551" s="41"/>
      <c r="HP551" s="41"/>
      <c r="HQ551" s="41"/>
      <c r="HR551" s="41"/>
      <c r="HS551" s="41"/>
      <c r="HT551" s="41"/>
      <c r="HU551" s="41"/>
      <c r="HV551" s="41"/>
      <c r="HW551" s="41"/>
      <c r="HX551" s="41"/>
      <c r="HY551" s="41"/>
      <c r="HZ551" s="41"/>
      <c r="IA551" s="41"/>
      <c r="IB551" s="41"/>
      <c r="IC551" s="41"/>
      <c r="ID551" s="41"/>
      <c r="IE551" s="41"/>
      <c r="IF551" s="41"/>
      <c r="IG551" s="41"/>
      <c r="IH551" s="41"/>
      <c r="II551" s="41"/>
      <c r="IJ551" s="41"/>
      <c r="IK551" s="41"/>
      <c r="IL551" s="41"/>
      <c r="IM551" s="41"/>
      <c r="IN551" s="41"/>
      <c r="IO551" s="41"/>
      <c r="IP551" s="41"/>
      <c r="IQ551" s="41"/>
      <c r="IR551" s="41"/>
      <c r="IS551" s="41"/>
      <c r="IT551" s="41"/>
      <c r="IU551" s="41"/>
      <c r="IV551" s="41"/>
      <c r="IW551" s="41"/>
      <c r="IX551" s="41"/>
      <c r="IY551" s="41"/>
      <c r="IZ551" s="41"/>
      <c r="JA551" s="41"/>
      <c r="JB551" s="41"/>
      <c r="JC551" s="41"/>
      <c r="JD551" s="41"/>
      <c r="JE551" s="41"/>
      <c r="JF551" s="41"/>
      <c r="JG551" s="41"/>
      <c r="JH551" s="41"/>
      <c r="JI551" s="41"/>
      <c r="JJ551" s="41"/>
      <c r="JK551" s="41"/>
      <c r="JL551" s="41"/>
      <c r="JM551" s="41"/>
      <c r="JN551" s="41"/>
      <c r="JO551" s="41"/>
      <c r="JP551" s="41"/>
      <c r="JQ551" s="41"/>
      <c r="JR551" s="41"/>
      <c r="JS551" s="41"/>
      <c r="JT551" s="41"/>
      <c r="JU551" s="41"/>
    </row>
    <row r="552" spans="20:281" x14ac:dyDescent="0.25">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c r="AS552" s="41"/>
      <c r="AT552" s="41"/>
      <c r="AU552" s="41"/>
      <c r="AV552" s="41"/>
      <c r="AW552" s="41"/>
      <c r="AX552" s="41"/>
      <c r="AY552" s="41"/>
      <c r="AZ552" s="41"/>
      <c r="BA552" s="41"/>
      <c r="BB552" s="41"/>
      <c r="BC552" s="41"/>
      <c r="BD552" s="41"/>
      <c r="BE552" s="41"/>
      <c r="BF552" s="41"/>
      <c r="BG552" s="41"/>
      <c r="BH552" s="41"/>
      <c r="BI552" s="41"/>
      <c r="BJ552" s="41"/>
      <c r="BK552" s="41"/>
      <c r="BL552" s="41"/>
      <c r="BM552" s="41"/>
      <c r="BN552" s="41"/>
      <c r="BO552" s="41"/>
      <c r="BP552" s="41"/>
      <c r="BQ552" s="41"/>
      <c r="BR552" s="41"/>
      <c r="BS552" s="41"/>
      <c r="BT552" s="41"/>
      <c r="BU552" s="41"/>
      <c r="BV552" s="41"/>
      <c r="BW552" s="41"/>
      <c r="BX552" s="41"/>
      <c r="BY552" s="41"/>
      <c r="BZ552" s="41"/>
      <c r="CA552" s="41"/>
      <c r="CB552" s="41"/>
      <c r="CC552" s="41"/>
      <c r="CD552" s="41"/>
      <c r="CE552" s="41"/>
      <c r="CF552" s="41"/>
      <c r="CG552" s="41"/>
      <c r="CH552" s="41"/>
      <c r="CI552" s="41"/>
      <c r="CJ552" s="41"/>
      <c r="CK552" s="41"/>
      <c r="CL552" s="41"/>
      <c r="CM552" s="41"/>
      <c r="CN552" s="41"/>
      <c r="CO552" s="41"/>
      <c r="CP552" s="41"/>
      <c r="CQ552" s="41"/>
      <c r="CR552" s="41"/>
      <c r="CS552" s="41"/>
      <c r="CT552" s="41"/>
      <c r="CU552" s="41"/>
      <c r="CV552" s="41"/>
      <c r="CW552" s="41"/>
      <c r="CX552" s="41"/>
      <c r="CY552" s="41"/>
      <c r="CZ552" s="41"/>
      <c r="DA552" s="41"/>
      <c r="DB552" s="41"/>
      <c r="DC552" s="41"/>
      <c r="DD552" s="41"/>
      <c r="DE552" s="41"/>
      <c r="DF552" s="41"/>
      <c r="DG552" s="41"/>
      <c r="DH552" s="41"/>
      <c r="DI552" s="41"/>
      <c r="DJ552" s="41"/>
      <c r="DK552" s="41"/>
      <c r="DL552" s="41"/>
      <c r="DM552" s="41"/>
      <c r="DN552" s="41"/>
      <c r="DO552" s="41"/>
      <c r="DP552" s="41"/>
      <c r="DQ552" s="41"/>
      <c r="DR552" s="41"/>
      <c r="DS552" s="41"/>
      <c r="DT552" s="41"/>
      <c r="DU552" s="41"/>
      <c r="DV552" s="41"/>
      <c r="DW552" s="41"/>
      <c r="DX552" s="41"/>
      <c r="DY552" s="41"/>
      <c r="DZ552" s="41"/>
      <c r="EA552" s="41"/>
      <c r="EB552" s="41"/>
      <c r="EC552" s="41"/>
      <c r="ED552" s="41"/>
      <c r="EE552" s="41"/>
      <c r="EF552" s="41"/>
      <c r="EG552" s="41"/>
      <c r="EH552" s="41"/>
      <c r="EI552" s="41"/>
      <c r="EJ552" s="41"/>
      <c r="EK552" s="41"/>
      <c r="EL552" s="41"/>
      <c r="EM552" s="41"/>
      <c r="EN552" s="41"/>
      <c r="EO552" s="41"/>
      <c r="EP552" s="41"/>
      <c r="EQ552" s="41"/>
      <c r="ER552" s="41"/>
      <c r="ES552" s="41"/>
      <c r="ET552" s="41"/>
      <c r="EU552" s="41"/>
      <c r="EV552" s="41"/>
      <c r="EW552" s="41"/>
      <c r="EX552" s="41"/>
      <c r="EY552" s="41"/>
      <c r="EZ552" s="41"/>
      <c r="FA552" s="41"/>
      <c r="FB552" s="41"/>
      <c r="FC552" s="41"/>
      <c r="FD552" s="41"/>
      <c r="FE552" s="41"/>
      <c r="FF552" s="41"/>
      <c r="FG552" s="41"/>
      <c r="FH552" s="41"/>
      <c r="FI552" s="41"/>
      <c r="FJ552" s="41"/>
      <c r="FK552" s="41"/>
      <c r="FL552" s="41"/>
      <c r="FM552" s="41"/>
      <c r="FN552" s="41"/>
      <c r="FO552" s="41"/>
      <c r="FP552" s="41"/>
      <c r="FQ552" s="41"/>
      <c r="FR552" s="41"/>
      <c r="FS552" s="41"/>
      <c r="FT552" s="41"/>
      <c r="FU552" s="41"/>
      <c r="FV552" s="41"/>
      <c r="FW552" s="41"/>
      <c r="FX552" s="41"/>
      <c r="FY552" s="41"/>
      <c r="FZ552" s="41"/>
      <c r="GA552" s="41"/>
      <c r="GB552" s="41"/>
      <c r="GC552" s="41"/>
      <c r="GD552" s="41"/>
      <c r="GE552" s="41"/>
      <c r="GF552" s="41"/>
      <c r="GG552" s="41"/>
      <c r="GH552" s="41"/>
      <c r="GI552" s="41"/>
      <c r="GJ552" s="41"/>
      <c r="GK552" s="41"/>
      <c r="GL552" s="41"/>
      <c r="GM552" s="41"/>
      <c r="GN552" s="41"/>
      <c r="GO552" s="41"/>
      <c r="GP552" s="41"/>
      <c r="GQ552" s="41"/>
      <c r="GR552" s="41"/>
      <c r="GS552" s="41"/>
      <c r="GT552" s="41"/>
      <c r="GU552" s="41"/>
      <c r="GV552" s="41"/>
      <c r="GW552" s="41"/>
      <c r="GX552" s="41"/>
      <c r="GY552" s="41"/>
      <c r="GZ552" s="41"/>
      <c r="HA552" s="41"/>
      <c r="HB552" s="41"/>
      <c r="HC552" s="41"/>
      <c r="HD552" s="41"/>
      <c r="HE552" s="41"/>
      <c r="HF552" s="41"/>
      <c r="HG552" s="41"/>
      <c r="HH552" s="41"/>
      <c r="HI552" s="41"/>
      <c r="HJ552" s="41"/>
      <c r="HK552" s="41"/>
      <c r="HL552" s="41"/>
      <c r="HM552" s="41"/>
      <c r="HN552" s="41"/>
      <c r="HO552" s="41"/>
      <c r="HP552" s="41"/>
      <c r="HQ552" s="41"/>
      <c r="HR552" s="41"/>
      <c r="HS552" s="41"/>
      <c r="HT552" s="41"/>
      <c r="HU552" s="41"/>
      <c r="HV552" s="41"/>
      <c r="HW552" s="41"/>
      <c r="HX552" s="41"/>
      <c r="HY552" s="41"/>
      <c r="HZ552" s="41"/>
      <c r="IA552" s="41"/>
      <c r="IB552" s="41"/>
      <c r="IC552" s="41"/>
      <c r="ID552" s="41"/>
      <c r="IE552" s="41"/>
      <c r="IF552" s="41"/>
      <c r="IG552" s="41"/>
      <c r="IH552" s="41"/>
      <c r="II552" s="41"/>
      <c r="IJ552" s="41"/>
      <c r="IK552" s="41"/>
      <c r="IL552" s="41"/>
      <c r="IM552" s="41"/>
      <c r="IN552" s="41"/>
      <c r="IO552" s="41"/>
      <c r="IP552" s="41"/>
      <c r="IQ552" s="41"/>
      <c r="IR552" s="41"/>
      <c r="IS552" s="41"/>
      <c r="IT552" s="41"/>
      <c r="IU552" s="41"/>
      <c r="IV552" s="41"/>
      <c r="IW552" s="41"/>
      <c r="IX552" s="41"/>
      <c r="IY552" s="41"/>
      <c r="IZ552" s="41"/>
      <c r="JA552" s="41"/>
      <c r="JB552" s="41"/>
      <c r="JC552" s="41"/>
      <c r="JD552" s="41"/>
      <c r="JE552" s="41"/>
      <c r="JF552" s="41"/>
      <c r="JG552" s="41"/>
      <c r="JH552" s="41"/>
      <c r="JI552" s="41"/>
      <c r="JJ552" s="41"/>
      <c r="JK552" s="41"/>
      <c r="JL552" s="41"/>
      <c r="JM552" s="41"/>
      <c r="JN552" s="41"/>
      <c r="JO552" s="41"/>
      <c r="JP552" s="41"/>
      <c r="JQ552" s="41"/>
      <c r="JR552" s="41"/>
      <c r="JS552" s="41"/>
      <c r="JT552" s="41"/>
      <c r="JU552" s="41"/>
    </row>
    <row r="553" spans="20:281" x14ac:dyDescent="0.25">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c r="AU553" s="41"/>
      <c r="AV553" s="41"/>
      <c r="AW553" s="41"/>
      <c r="AX553" s="41"/>
      <c r="AY553" s="41"/>
      <c r="AZ553" s="41"/>
      <c r="BA553" s="41"/>
      <c r="BB553" s="41"/>
      <c r="BC553" s="41"/>
      <c r="BD553" s="41"/>
      <c r="BE553" s="41"/>
      <c r="BF553" s="41"/>
      <c r="BG553" s="41"/>
      <c r="BH553" s="41"/>
      <c r="BI553" s="41"/>
      <c r="BJ553" s="41"/>
      <c r="BK553" s="41"/>
      <c r="BL553" s="41"/>
      <c r="BM553" s="41"/>
      <c r="BN553" s="41"/>
      <c r="BO553" s="41"/>
      <c r="BP553" s="41"/>
      <c r="BQ553" s="41"/>
      <c r="BR553" s="41"/>
      <c r="BS553" s="41"/>
      <c r="BT553" s="41"/>
      <c r="BU553" s="41"/>
      <c r="BV553" s="41"/>
      <c r="BW553" s="41"/>
      <c r="BX553" s="41"/>
      <c r="BY553" s="41"/>
      <c r="BZ553" s="41"/>
      <c r="CA553" s="41"/>
      <c r="CB553" s="41"/>
      <c r="CC553" s="41"/>
      <c r="CD553" s="41"/>
      <c r="CE553" s="41"/>
      <c r="CF553" s="41"/>
      <c r="CG553" s="41"/>
      <c r="CH553" s="41"/>
      <c r="CI553" s="41"/>
      <c r="CJ553" s="41"/>
      <c r="CK553" s="41"/>
      <c r="CL553" s="41"/>
      <c r="CM553" s="41"/>
      <c r="CN553" s="41"/>
      <c r="CO553" s="41"/>
      <c r="CP553" s="41"/>
      <c r="CQ553" s="41"/>
      <c r="CR553" s="41"/>
      <c r="CS553" s="41"/>
      <c r="CT553" s="41"/>
      <c r="CU553" s="41"/>
      <c r="CV553" s="41"/>
      <c r="CW553" s="41"/>
      <c r="CX553" s="41"/>
      <c r="CY553" s="41"/>
      <c r="CZ553" s="41"/>
      <c r="DA553" s="41"/>
      <c r="DB553" s="41"/>
      <c r="DC553" s="41"/>
      <c r="DD553" s="41"/>
      <c r="DE553" s="41"/>
      <c r="DF553" s="41"/>
      <c r="DG553" s="41"/>
      <c r="DH553" s="41"/>
      <c r="DI553" s="41"/>
      <c r="DJ553" s="41"/>
      <c r="DK553" s="41"/>
      <c r="DL553" s="41"/>
      <c r="DM553" s="41"/>
      <c r="DN553" s="41"/>
      <c r="DO553" s="41"/>
      <c r="DP553" s="41"/>
      <c r="DQ553" s="41"/>
      <c r="DR553" s="41"/>
      <c r="DS553" s="41"/>
      <c r="DT553" s="41"/>
      <c r="DU553" s="41"/>
      <c r="DV553" s="41"/>
      <c r="DW553" s="41"/>
      <c r="DX553" s="41"/>
      <c r="DY553" s="41"/>
      <c r="DZ553" s="41"/>
      <c r="EA553" s="41"/>
      <c r="EB553" s="41"/>
      <c r="EC553" s="41"/>
      <c r="ED553" s="41"/>
      <c r="EE553" s="41"/>
      <c r="EF553" s="41"/>
      <c r="EG553" s="41"/>
      <c r="EH553" s="41"/>
      <c r="EI553" s="41"/>
      <c r="EJ553" s="41"/>
      <c r="EK553" s="41"/>
      <c r="EL553" s="41"/>
      <c r="EM553" s="41"/>
      <c r="EN553" s="41"/>
      <c r="EO553" s="41"/>
      <c r="EP553" s="41"/>
      <c r="EQ553" s="41"/>
      <c r="ER553" s="41"/>
      <c r="ES553" s="41"/>
      <c r="ET553" s="41"/>
      <c r="EU553" s="41"/>
      <c r="EV553" s="41"/>
      <c r="EW553" s="41"/>
      <c r="EX553" s="41"/>
      <c r="EY553" s="41"/>
      <c r="EZ553" s="41"/>
      <c r="FA553" s="41"/>
      <c r="FB553" s="41"/>
      <c r="FC553" s="41"/>
      <c r="FD553" s="41"/>
      <c r="FE553" s="41"/>
      <c r="FF553" s="41"/>
      <c r="FG553" s="41"/>
      <c r="FH553" s="41"/>
      <c r="FI553" s="41"/>
      <c r="FJ553" s="41"/>
      <c r="FK553" s="41"/>
      <c r="FL553" s="41"/>
      <c r="FM553" s="41"/>
      <c r="FN553" s="41"/>
      <c r="FO553" s="41"/>
      <c r="FP553" s="41"/>
      <c r="FQ553" s="41"/>
      <c r="FR553" s="41"/>
      <c r="FS553" s="41"/>
      <c r="FT553" s="41"/>
      <c r="FU553" s="41"/>
      <c r="FV553" s="41"/>
      <c r="FW553" s="41"/>
      <c r="FX553" s="41"/>
      <c r="FY553" s="41"/>
      <c r="FZ553" s="41"/>
      <c r="GA553" s="41"/>
      <c r="GB553" s="41"/>
      <c r="GC553" s="41"/>
      <c r="GD553" s="41"/>
      <c r="GE553" s="41"/>
      <c r="GF553" s="41"/>
      <c r="GG553" s="41"/>
      <c r="GH553" s="41"/>
      <c r="GI553" s="41"/>
      <c r="GJ553" s="41"/>
      <c r="GK553" s="41"/>
      <c r="GL553" s="41"/>
      <c r="GM553" s="41"/>
      <c r="GN553" s="41"/>
      <c r="GO553" s="41"/>
      <c r="GP553" s="41"/>
      <c r="GQ553" s="41"/>
      <c r="GR553" s="41"/>
      <c r="GS553" s="41"/>
      <c r="GT553" s="41"/>
      <c r="GU553" s="41"/>
      <c r="GV553" s="41"/>
      <c r="GW553" s="41"/>
      <c r="GX553" s="41"/>
      <c r="GY553" s="41"/>
      <c r="GZ553" s="41"/>
      <c r="HA553" s="41"/>
      <c r="HB553" s="41"/>
      <c r="HC553" s="41"/>
      <c r="HD553" s="41"/>
      <c r="HE553" s="41"/>
      <c r="HF553" s="41"/>
      <c r="HG553" s="41"/>
      <c r="HH553" s="41"/>
      <c r="HI553" s="41"/>
      <c r="HJ553" s="41"/>
      <c r="HK553" s="41"/>
      <c r="HL553" s="41"/>
      <c r="HM553" s="41"/>
      <c r="HN553" s="41"/>
      <c r="HO553" s="41"/>
      <c r="HP553" s="41"/>
      <c r="HQ553" s="41"/>
      <c r="HR553" s="41"/>
      <c r="HS553" s="41"/>
      <c r="HT553" s="41"/>
      <c r="HU553" s="41"/>
      <c r="HV553" s="41"/>
      <c r="HW553" s="41"/>
      <c r="HX553" s="41"/>
      <c r="HY553" s="41"/>
      <c r="HZ553" s="41"/>
      <c r="IA553" s="41"/>
      <c r="IB553" s="41"/>
      <c r="IC553" s="41"/>
      <c r="ID553" s="41"/>
      <c r="IE553" s="41"/>
      <c r="IF553" s="41"/>
      <c r="IG553" s="41"/>
      <c r="IH553" s="41"/>
      <c r="II553" s="41"/>
      <c r="IJ553" s="41"/>
      <c r="IK553" s="41"/>
      <c r="IL553" s="41"/>
      <c r="IM553" s="41"/>
      <c r="IN553" s="41"/>
      <c r="IO553" s="41"/>
      <c r="IP553" s="41"/>
      <c r="IQ553" s="41"/>
      <c r="IR553" s="41"/>
      <c r="IS553" s="41"/>
      <c r="IT553" s="41"/>
      <c r="IU553" s="41"/>
      <c r="IV553" s="41"/>
      <c r="IW553" s="41"/>
      <c r="IX553" s="41"/>
      <c r="IY553" s="41"/>
      <c r="IZ553" s="41"/>
      <c r="JA553" s="41"/>
      <c r="JB553" s="41"/>
      <c r="JC553" s="41"/>
      <c r="JD553" s="41"/>
      <c r="JE553" s="41"/>
      <c r="JF553" s="41"/>
      <c r="JG553" s="41"/>
      <c r="JH553" s="41"/>
      <c r="JI553" s="41"/>
      <c r="JJ553" s="41"/>
      <c r="JK553" s="41"/>
      <c r="JL553" s="41"/>
      <c r="JM553" s="41"/>
      <c r="JN553" s="41"/>
      <c r="JO553" s="41"/>
      <c r="JP553" s="41"/>
      <c r="JQ553" s="41"/>
      <c r="JR553" s="41"/>
      <c r="JS553" s="41"/>
      <c r="JT553" s="41"/>
      <c r="JU553" s="41"/>
    </row>
    <row r="554" spans="20:281" x14ac:dyDescent="0.25">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AR554" s="41"/>
      <c r="AS554" s="41"/>
      <c r="AT554" s="41"/>
      <c r="AU554" s="41"/>
      <c r="AV554" s="41"/>
      <c r="AW554" s="41"/>
      <c r="AX554" s="41"/>
      <c r="AY554" s="41"/>
      <c r="AZ554" s="41"/>
      <c r="BA554" s="41"/>
      <c r="BB554" s="41"/>
      <c r="BC554" s="41"/>
      <c r="BD554" s="41"/>
      <c r="BE554" s="41"/>
      <c r="BF554" s="41"/>
      <c r="BG554" s="41"/>
      <c r="BH554" s="41"/>
      <c r="BI554" s="41"/>
      <c r="BJ554" s="41"/>
      <c r="BK554" s="41"/>
      <c r="BL554" s="41"/>
      <c r="BM554" s="41"/>
      <c r="BN554" s="41"/>
      <c r="BO554" s="41"/>
      <c r="BP554" s="41"/>
      <c r="BQ554" s="41"/>
      <c r="BR554" s="41"/>
      <c r="BS554" s="41"/>
      <c r="BT554" s="41"/>
      <c r="BU554" s="41"/>
      <c r="BV554" s="41"/>
      <c r="BW554" s="41"/>
      <c r="BX554" s="41"/>
      <c r="BY554" s="41"/>
      <c r="BZ554" s="41"/>
      <c r="CA554" s="41"/>
      <c r="CB554" s="41"/>
      <c r="CC554" s="41"/>
      <c r="CD554" s="41"/>
      <c r="CE554" s="41"/>
      <c r="CF554" s="41"/>
      <c r="CG554" s="41"/>
      <c r="CH554" s="41"/>
      <c r="CI554" s="41"/>
      <c r="CJ554" s="41"/>
      <c r="CK554" s="41"/>
      <c r="CL554" s="41"/>
      <c r="CM554" s="41"/>
      <c r="CN554" s="41"/>
      <c r="CO554" s="41"/>
      <c r="CP554" s="41"/>
      <c r="CQ554" s="41"/>
      <c r="CR554" s="41"/>
      <c r="CS554" s="41"/>
      <c r="CT554" s="41"/>
      <c r="CU554" s="41"/>
      <c r="CV554" s="41"/>
      <c r="CW554" s="41"/>
      <c r="CX554" s="41"/>
      <c r="CY554" s="41"/>
      <c r="CZ554" s="41"/>
      <c r="DA554" s="41"/>
      <c r="DB554" s="41"/>
      <c r="DC554" s="41"/>
      <c r="DD554" s="41"/>
      <c r="DE554" s="41"/>
      <c r="DF554" s="41"/>
      <c r="DG554" s="41"/>
      <c r="DH554" s="41"/>
      <c r="DI554" s="41"/>
      <c r="DJ554" s="41"/>
      <c r="DK554" s="41"/>
      <c r="DL554" s="41"/>
      <c r="DM554" s="41"/>
      <c r="DN554" s="41"/>
      <c r="DO554" s="41"/>
      <c r="DP554" s="41"/>
      <c r="DQ554" s="41"/>
      <c r="DR554" s="41"/>
      <c r="DS554" s="41"/>
      <c r="DT554" s="41"/>
      <c r="DU554" s="41"/>
      <c r="DV554" s="41"/>
      <c r="DW554" s="41"/>
      <c r="DX554" s="41"/>
      <c r="DY554" s="41"/>
      <c r="DZ554" s="41"/>
      <c r="EA554" s="41"/>
      <c r="EB554" s="41"/>
      <c r="EC554" s="41"/>
      <c r="ED554" s="41"/>
      <c r="EE554" s="41"/>
      <c r="EF554" s="41"/>
      <c r="EG554" s="41"/>
      <c r="EH554" s="41"/>
      <c r="EI554" s="41"/>
      <c r="EJ554" s="41"/>
      <c r="EK554" s="41"/>
      <c r="EL554" s="41"/>
      <c r="EM554" s="41"/>
      <c r="EN554" s="41"/>
      <c r="EO554" s="41"/>
      <c r="EP554" s="41"/>
      <c r="EQ554" s="41"/>
      <c r="ER554" s="41"/>
      <c r="ES554" s="41"/>
      <c r="ET554" s="41"/>
      <c r="EU554" s="41"/>
      <c r="EV554" s="41"/>
      <c r="EW554" s="41"/>
      <c r="EX554" s="41"/>
      <c r="EY554" s="41"/>
      <c r="EZ554" s="41"/>
      <c r="FA554" s="41"/>
      <c r="FB554" s="41"/>
      <c r="FC554" s="41"/>
      <c r="FD554" s="41"/>
      <c r="FE554" s="41"/>
      <c r="FF554" s="41"/>
      <c r="FG554" s="41"/>
      <c r="FH554" s="41"/>
      <c r="FI554" s="41"/>
      <c r="FJ554" s="41"/>
      <c r="FK554" s="41"/>
      <c r="FL554" s="41"/>
      <c r="FM554" s="41"/>
      <c r="FN554" s="41"/>
      <c r="FO554" s="41"/>
      <c r="FP554" s="41"/>
      <c r="FQ554" s="41"/>
      <c r="FR554" s="41"/>
      <c r="FS554" s="41"/>
      <c r="FT554" s="41"/>
      <c r="FU554" s="41"/>
      <c r="FV554" s="41"/>
      <c r="FW554" s="41"/>
      <c r="FX554" s="41"/>
      <c r="FY554" s="41"/>
      <c r="FZ554" s="41"/>
      <c r="GA554" s="41"/>
      <c r="GB554" s="41"/>
      <c r="GC554" s="41"/>
      <c r="GD554" s="41"/>
      <c r="GE554" s="41"/>
      <c r="GF554" s="41"/>
      <c r="GG554" s="41"/>
      <c r="GH554" s="41"/>
      <c r="GI554" s="41"/>
      <c r="GJ554" s="41"/>
      <c r="GK554" s="41"/>
      <c r="GL554" s="41"/>
      <c r="GM554" s="41"/>
      <c r="GN554" s="41"/>
      <c r="GO554" s="41"/>
      <c r="GP554" s="41"/>
      <c r="GQ554" s="41"/>
      <c r="GR554" s="41"/>
      <c r="GS554" s="41"/>
      <c r="GT554" s="41"/>
      <c r="GU554" s="41"/>
      <c r="GV554" s="41"/>
      <c r="GW554" s="41"/>
      <c r="GX554" s="41"/>
      <c r="GY554" s="41"/>
      <c r="GZ554" s="41"/>
      <c r="HA554" s="41"/>
      <c r="HB554" s="41"/>
      <c r="HC554" s="41"/>
      <c r="HD554" s="41"/>
      <c r="HE554" s="41"/>
      <c r="HF554" s="41"/>
      <c r="HG554" s="41"/>
      <c r="HH554" s="41"/>
      <c r="HI554" s="41"/>
      <c r="HJ554" s="41"/>
      <c r="HK554" s="41"/>
      <c r="HL554" s="41"/>
      <c r="HM554" s="41"/>
      <c r="HN554" s="41"/>
      <c r="HO554" s="41"/>
      <c r="HP554" s="41"/>
      <c r="HQ554" s="41"/>
      <c r="HR554" s="41"/>
      <c r="HS554" s="41"/>
      <c r="HT554" s="41"/>
      <c r="HU554" s="41"/>
      <c r="HV554" s="41"/>
      <c r="HW554" s="41"/>
      <c r="HX554" s="41"/>
      <c r="HY554" s="41"/>
      <c r="HZ554" s="41"/>
      <c r="IA554" s="41"/>
      <c r="IB554" s="41"/>
      <c r="IC554" s="41"/>
      <c r="ID554" s="41"/>
      <c r="IE554" s="41"/>
      <c r="IF554" s="41"/>
      <c r="IG554" s="41"/>
      <c r="IH554" s="41"/>
      <c r="II554" s="41"/>
      <c r="IJ554" s="41"/>
      <c r="IK554" s="41"/>
      <c r="IL554" s="41"/>
      <c r="IM554" s="41"/>
      <c r="IN554" s="41"/>
      <c r="IO554" s="41"/>
      <c r="IP554" s="41"/>
      <c r="IQ554" s="41"/>
      <c r="IR554" s="41"/>
      <c r="IS554" s="41"/>
      <c r="IT554" s="41"/>
      <c r="IU554" s="41"/>
      <c r="IV554" s="41"/>
      <c r="IW554" s="41"/>
      <c r="IX554" s="41"/>
      <c r="IY554" s="41"/>
      <c r="IZ554" s="41"/>
      <c r="JA554" s="41"/>
      <c r="JB554" s="41"/>
      <c r="JC554" s="41"/>
      <c r="JD554" s="41"/>
      <c r="JE554" s="41"/>
      <c r="JF554" s="41"/>
      <c r="JG554" s="41"/>
      <c r="JH554" s="41"/>
      <c r="JI554" s="41"/>
      <c r="JJ554" s="41"/>
      <c r="JK554" s="41"/>
      <c r="JL554" s="41"/>
      <c r="JM554" s="41"/>
      <c r="JN554" s="41"/>
      <c r="JO554" s="41"/>
      <c r="JP554" s="41"/>
      <c r="JQ554" s="41"/>
      <c r="JR554" s="41"/>
      <c r="JS554" s="41"/>
      <c r="JT554" s="41"/>
      <c r="JU554" s="41"/>
    </row>
    <row r="555" spans="20:281" x14ac:dyDescent="0.25">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AR555" s="41"/>
      <c r="AS555" s="41"/>
      <c r="AT555" s="41"/>
      <c r="AU555" s="41"/>
      <c r="AV555" s="41"/>
      <c r="AW555" s="41"/>
      <c r="AX555" s="41"/>
      <c r="AY555" s="41"/>
      <c r="AZ555" s="41"/>
      <c r="BA555" s="41"/>
      <c r="BB555" s="41"/>
      <c r="BC555" s="41"/>
      <c r="BD555" s="41"/>
      <c r="BE555" s="41"/>
      <c r="BF555" s="41"/>
      <c r="BG555" s="41"/>
      <c r="BH555" s="41"/>
      <c r="BI555" s="41"/>
      <c r="BJ555" s="41"/>
      <c r="BK555" s="41"/>
      <c r="BL555" s="41"/>
      <c r="BM555" s="41"/>
      <c r="BN555" s="41"/>
      <c r="BO555" s="41"/>
      <c r="BP555" s="41"/>
      <c r="BQ555" s="41"/>
      <c r="BR555" s="41"/>
      <c r="BS555" s="41"/>
      <c r="BT555" s="41"/>
      <c r="BU555" s="41"/>
      <c r="BV555" s="41"/>
      <c r="BW555" s="41"/>
      <c r="BX555" s="41"/>
      <c r="BY555" s="41"/>
      <c r="BZ555" s="41"/>
      <c r="CA555" s="41"/>
      <c r="CB555" s="41"/>
      <c r="CC555" s="41"/>
      <c r="CD555" s="41"/>
      <c r="CE555" s="41"/>
      <c r="CF555" s="41"/>
      <c r="CG555" s="41"/>
      <c r="CH555" s="41"/>
      <c r="CI555" s="41"/>
      <c r="CJ555" s="41"/>
      <c r="CK555" s="41"/>
      <c r="CL555" s="41"/>
      <c r="CM555" s="41"/>
      <c r="CN555" s="41"/>
      <c r="CO555" s="41"/>
      <c r="CP555" s="41"/>
      <c r="CQ555" s="41"/>
      <c r="CR555" s="41"/>
      <c r="CS555" s="41"/>
      <c r="CT555" s="41"/>
      <c r="CU555" s="41"/>
      <c r="CV555" s="41"/>
      <c r="CW555" s="41"/>
      <c r="CX555" s="41"/>
      <c r="CY555" s="41"/>
      <c r="CZ555" s="41"/>
      <c r="DA555" s="41"/>
      <c r="DB555" s="41"/>
      <c r="DC555" s="41"/>
      <c r="DD555" s="41"/>
      <c r="DE555" s="41"/>
      <c r="DF555" s="41"/>
      <c r="DG555" s="41"/>
      <c r="DH555" s="41"/>
      <c r="DI555" s="41"/>
      <c r="DJ555" s="41"/>
      <c r="DK555" s="41"/>
      <c r="DL555" s="41"/>
      <c r="DM555" s="41"/>
      <c r="DN555" s="41"/>
      <c r="DO555" s="41"/>
      <c r="DP555" s="41"/>
      <c r="DQ555" s="41"/>
      <c r="DR555" s="41"/>
      <c r="DS555" s="41"/>
      <c r="DT555" s="41"/>
      <c r="DU555" s="41"/>
      <c r="DV555" s="41"/>
      <c r="DW555" s="41"/>
      <c r="DX555" s="41"/>
      <c r="DY555" s="41"/>
      <c r="DZ555" s="41"/>
      <c r="EA555" s="41"/>
      <c r="EB555" s="41"/>
      <c r="EC555" s="41"/>
      <c r="ED555" s="41"/>
      <c r="EE555" s="41"/>
      <c r="EF555" s="41"/>
      <c r="EG555" s="41"/>
      <c r="EH555" s="41"/>
      <c r="EI555" s="41"/>
      <c r="EJ555" s="41"/>
      <c r="EK555" s="41"/>
      <c r="EL555" s="41"/>
      <c r="EM555" s="41"/>
      <c r="EN555" s="41"/>
      <c r="EO555" s="41"/>
      <c r="EP555" s="41"/>
      <c r="EQ555" s="41"/>
      <c r="ER555" s="41"/>
      <c r="ES555" s="41"/>
      <c r="ET555" s="41"/>
      <c r="EU555" s="41"/>
      <c r="EV555" s="41"/>
      <c r="EW555" s="41"/>
      <c r="EX555" s="41"/>
      <c r="EY555" s="41"/>
      <c r="EZ555" s="41"/>
      <c r="FA555" s="41"/>
      <c r="FB555" s="41"/>
      <c r="FC555" s="41"/>
      <c r="FD555" s="41"/>
      <c r="FE555" s="41"/>
      <c r="FF555" s="41"/>
      <c r="FG555" s="41"/>
      <c r="FH555" s="41"/>
      <c r="FI555" s="41"/>
      <c r="FJ555" s="41"/>
      <c r="FK555" s="41"/>
      <c r="FL555" s="41"/>
      <c r="FM555" s="41"/>
      <c r="FN555" s="41"/>
      <c r="FO555" s="41"/>
      <c r="FP555" s="41"/>
      <c r="FQ555" s="41"/>
      <c r="FR555" s="41"/>
      <c r="FS555" s="41"/>
      <c r="FT555" s="41"/>
      <c r="FU555" s="41"/>
      <c r="FV555" s="41"/>
      <c r="FW555" s="41"/>
      <c r="FX555" s="41"/>
      <c r="FY555" s="41"/>
      <c r="FZ555" s="41"/>
      <c r="GA555" s="41"/>
      <c r="GB555" s="41"/>
      <c r="GC555" s="41"/>
      <c r="GD555" s="41"/>
      <c r="GE555" s="41"/>
      <c r="GF555" s="41"/>
      <c r="GG555" s="41"/>
      <c r="GH555" s="41"/>
      <c r="GI555" s="41"/>
      <c r="GJ555" s="41"/>
      <c r="GK555" s="41"/>
      <c r="GL555" s="41"/>
      <c r="GM555" s="41"/>
      <c r="GN555" s="41"/>
      <c r="GO555" s="41"/>
      <c r="GP555" s="41"/>
      <c r="GQ555" s="41"/>
      <c r="GR555" s="41"/>
      <c r="GS555" s="41"/>
      <c r="GT555" s="41"/>
      <c r="GU555" s="41"/>
      <c r="GV555" s="41"/>
      <c r="GW555" s="41"/>
      <c r="GX555" s="41"/>
      <c r="GY555" s="41"/>
      <c r="GZ555" s="41"/>
      <c r="HA555" s="41"/>
      <c r="HB555" s="41"/>
      <c r="HC555" s="41"/>
      <c r="HD555" s="41"/>
      <c r="HE555" s="41"/>
      <c r="HF555" s="41"/>
      <c r="HG555" s="41"/>
      <c r="HH555" s="41"/>
      <c r="HI555" s="41"/>
      <c r="HJ555" s="41"/>
      <c r="HK555" s="41"/>
      <c r="HL555" s="41"/>
      <c r="HM555" s="41"/>
      <c r="HN555" s="41"/>
      <c r="HO555" s="41"/>
      <c r="HP555" s="41"/>
      <c r="HQ555" s="41"/>
      <c r="HR555" s="41"/>
      <c r="HS555" s="41"/>
      <c r="HT555" s="41"/>
      <c r="HU555" s="41"/>
      <c r="HV555" s="41"/>
      <c r="HW555" s="41"/>
      <c r="HX555" s="41"/>
      <c r="HY555" s="41"/>
      <c r="HZ555" s="41"/>
      <c r="IA555" s="41"/>
      <c r="IB555" s="41"/>
      <c r="IC555" s="41"/>
      <c r="ID555" s="41"/>
      <c r="IE555" s="41"/>
      <c r="IF555" s="41"/>
      <c r="IG555" s="41"/>
      <c r="IH555" s="41"/>
      <c r="II555" s="41"/>
      <c r="IJ555" s="41"/>
      <c r="IK555" s="41"/>
      <c r="IL555" s="41"/>
      <c r="IM555" s="41"/>
      <c r="IN555" s="41"/>
      <c r="IO555" s="41"/>
      <c r="IP555" s="41"/>
      <c r="IQ555" s="41"/>
      <c r="IR555" s="41"/>
      <c r="IS555" s="41"/>
      <c r="IT555" s="41"/>
      <c r="IU555" s="41"/>
      <c r="IV555" s="41"/>
      <c r="IW555" s="41"/>
      <c r="IX555" s="41"/>
      <c r="IY555" s="41"/>
      <c r="IZ555" s="41"/>
      <c r="JA555" s="41"/>
      <c r="JB555" s="41"/>
      <c r="JC555" s="41"/>
      <c r="JD555" s="41"/>
      <c r="JE555" s="41"/>
      <c r="JF555" s="41"/>
      <c r="JG555" s="41"/>
      <c r="JH555" s="41"/>
      <c r="JI555" s="41"/>
      <c r="JJ555" s="41"/>
      <c r="JK555" s="41"/>
      <c r="JL555" s="41"/>
      <c r="JM555" s="41"/>
      <c r="JN555" s="41"/>
      <c r="JO555" s="41"/>
      <c r="JP555" s="41"/>
      <c r="JQ555" s="41"/>
      <c r="JR555" s="41"/>
      <c r="JS555" s="41"/>
      <c r="JT555" s="41"/>
      <c r="JU555" s="41"/>
    </row>
  </sheetData>
  <mergeCells count="1082">
    <mergeCell ref="N10:N12"/>
    <mergeCell ref="O10:O12"/>
    <mergeCell ref="P10:P12"/>
    <mergeCell ref="R13:R16"/>
    <mergeCell ref="Q7:Q9"/>
    <mergeCell ref="R7:R9"/>
    <mergeCell ref="F4:F5"/>
    <mergeCell ref="A4:A5"/>
    <mergeCell ref="B4:B5"/>
    <mergeCell ref="C4:C5"/>
    <mergeCell ref="D4:D5"/>
    <mergeCell ref="E4:E5"/>
    <mergeCell ref="A7:A9"/>
    <mergeCell ref="B7:B9"/>
    <mergeCell ref="C7:C9"/>
    <mergeCell ref="D7:D9"/>
    <mergeCell ref="E7:E9"/>
    <mergeCell ref="F7:F9"/>
    <mergeCell ref="G7:G9"/>
    <mergeCell ref="J7:J9"/>
    <mergeCell ref="K7:K9"/>
    <mergeCell ref="Q4:Q5"/>
    <mergeCell ref="R4:R5"/>
    <mergeCell ref="G4:G5"/>
    <mergeCell ref="H4:I4"/>
    <mergeCell ref="J4:J5"/>
    <mergeCell ref="G13:G16"/>
    <mergeCell ref="K4:L4"/>
    <mergeCell ref="M4:N4"/>
    <mergeCell ref="O4:P4"/>
    <mergeCell ref="L7:L9"/>
    <mergeCell ref="M7:M9"/>
    <mergeCell ref="N7:N9"/>
    <mergeCell ref="O7:O9"/>
    <mergeCell ref="P7:P9"/>
    <mergeCell ref="J13:J16"/>
    <mergeCell ref="K13:K16"/>
    <mergeCell ref="L13:L16"/>
    <mergeCell ref="M13:M16"/>
    <mergeCell ref="N13:N16"/>
    <mergeCell ref="O13:O16"/>
    <mergeCell ref="P13:P16"/>
    <mergeCell ref="Q13:Q16"/>
    <mergeCell ref="A17:A20"/>
    <mergeCell ref="B17:B20"/>
    <mergeCell ref="C17:C20"/>
    <mergeCell ref="A13:A16"/>
    <mergeCell ref="B13:B16"/>
    <mergeCell ref="C13:C16"/>
    <mergeCell ref="D13:D16"/>
    <mergeCell ref="E13:E16"/>
    <mergeCell ref="F13:F16"/>
    <mergeCell ref="D17:D20"/>
    <mergeCell ref="E17:E20"/>
    <mergeCell ref="A10:A12"/>
    <mergeCell ref="B10:B12"/>
    <mergeCell ref="C10:C12"/>
    <mergeCell ref="D10:D12"/>
    <mergeCell ref="E10:E12"/>
    <mergeCell ref="F10:F12"/>
    <mergeCell ref="J10:J12"/>
    <mergeCell ref="K10:K12"/>
    <mergeCell ref="L10:L12"/>
    <mergeCell ref="Q10:Q12"/>
    <mergeCell ref="S17:S20"/>
    <mergeCell ref="Q17:Q20"/>
    <mergeCell ref="R17:R20"/>
    <mergeCell ref="F17:F20"/>
    <mergeCell ref="G17:G19"/>
    <mergeCell ref="J17:J20"/>
    <mergeCell ref="K17:K20"/>
    <mergeCell ref="L17:L20"/>
    <mergeCell ref="M17:M20"/>
    <mergeCell ref="N17:N20"/>
    <mergeCell ref="O17:O20"/>
    <mergeCell ref="P17:P20"/>
    <mergeCell ref="J21:J25"/>
    <mergeCell ref="K21:K25"/>
    <mergeCell ref="L21:L25"/>
    <mergeCell ref="M21:M25"/>
    <mergeCell ref="Q21:Q25"/>
    <mergeCell ref="N21:N25"/>
    <mergeCell ref="O21:O25"/>
    <mergeCell ref="P21:P25"/>
    <mergeCell ref="G24:G25"/>
    <mergeCell ref="G21:G23"/>
    <mergeCell ref="R21:R25"/>
    <mergeCell ref="R10:R12"/>
    <mergeCell ref="G41:G42"/>
    <mergeCell ref="A41:A42"/>
    <mergeCell ref="B41:B42"/>
    <mergeCell ref="C41:C42"/>
    <mergeCell ref="D41:D42"/>
    <mergeCell ref="E41:E42"/>
    <mergeCell ref="F41:F42"/>
    <mergeCell ref="J41:J42"/>
    <mergeCell ref="A34:A37"/>
    <mergeCell ref="B34:B37"/>
    <mergeCell ref="C34:C37"/>
    <mergeCell ref="D34:D37"/>
    <mergeCell ref="E34:E37"/>
    <mergeCell ref="G34:G36"/>
    <mergeCell ref="J34:J37"/>
    <mergeCell ref="K34:K37"/>
    <mergeCell ref="L34:L37"/>
    <mergeCell ref="F34:F37"/>
    <mergeCell ref="M34:M37"/>
    <mergeCell ref="N34:N37"/>
    <mergeCell ref="O34:O37"/>
    <mergeCell ref="A21:A25"/>
    <mergeCell ref="B21:B25"/>
    <mergeCell ref="C21:C25"/>
    <mergeCell ref="D21:D25"/>
    <mergeCell ref="E21:E25"/>
    <mergeCell ref="F21:F25"/>
    <mergeCell ref="G10:G12"/>
    <mergeCell ref="M10:M12"/>
    <mergeCell ref="Q26:Q27"/>
    <mergeCell ref="R26:R27"/>
    <mergeCell ref="S26:S27"/>
    <mergeCell ref="G26:G27"/>
    <mergeCell ref="A26:A27"/>
    <mergeCell ref="B26:B27"/>
    <mergeCell ref="C26:C27"/>
    <mergeCell ref="D26:D27"/>
    <mergeCell ref="E26:E27"/>
    <mergeCell ref="F26:F27"/>
    <mergeCell ref="J26:J27"/>
    <mergeCell ref="K26:K27"/>
    <mergeCell ref="L26:L27"/>
    <mergeCell ref="M26:M27"/>
    <mergeCell ref="N26:N27"/>
    <mergeCell ref="O26:O27"/>
    <mergeCell ref="P26:P27"/>
    <mergeCell ref="A30:A33"/>
    <mergeCell ref="B30:B33"/>
    <mergeCell ref="C30:C33"/>
    <mergeCell ref="D30:D33"/>
    <mergeCell ref="E30:E33"/>
    <mergeCell ref="F30:F33"/>
    <mergeCell ref="G30:G31"/>
    <mergeCell ref="J30:J33"/>
    <mergeCell ref="K30:K33"/>
    <mergeCell ref="L30:L33"/>
    <mergeCell ref="M30:M33"/>
    <mergeCell ref="N30:N33"/>
    <mergeCell ref="O30:O33"/>
    <mergeCell ref="P30:P33"/>
    <mergeCell ref="Q30:Q33"/>
    <mergeCell ref="R30:R33"/>
    <mergeCell ref="G32:G33"/>
    <mergeCell ref="S38:S39"/>
    <mergeCell ref="J43:J48"/>
    <mergeCell ref="K43:K48"/>
    <mergeCell ref="L43:L48"/>
    <mergeCell ref="M43:M48"/>
    <mergeCell ref="N43:N48"/>
    <mergeCell ref="O43:O48"/>
    <mergeCell ref="P43:P48"/>
    <mergeCell ref="Q43:Q48"/>
    <mergeCell ref="R43:R48"/>
    <mergeCell ref="P34:P37"/>
    <mergeCell ref="Q34:Q37"/>
    <mergeCell ref="R34:R37"/>
    <mergeCell ref="A38:A40"/>
    <mergeCell ref="B38:B40"/>
    <mergeCell ref="C38:C40"/>
    <mergeCell ref="D38:D40"/>
    <mergeCell ref="E38:E40"/>
    <mergeCell ref="F38:F40"/>
    <mergeCell ref="G38:G40"/>
    <mergeCell ref="J38:J40"/>
    <mergeCell ref="K38:K40"/>
    <mergeCell ref="L38:L40"/>
    <mergeCell ref="M38:M40"/>
    <mergeCell ref="N38:N40"/>
    <mergeCell ref="O38:O40"/>
    <mergeCell ref="P38:P40"/>
    <mergeCell ref="Q38:Q40"/>
    <mergeCell ref="R38:R40"/>
    <mergeCell ref="A43:A48"/>
    <mergeCell ref="B43:B48"/>
    <mergeCell ref="C43:C48"/>
    <mergeCell ref="D43:D48"/>
    <mergeCell ref="E43:E48"/>
    <mergeCell ref="F43:F48"/>
    <mergeCell ref="G43:G44"/>
    <mergeCell ref="S40:S45"/>
    <mergeCell ref="G45:G46"/>
    <mergeCell ref="G47:G48"/>
    <mergeCell ref="K41:K42"/>
    <mergeCell ref="L41:L42"/>
    <mergeCell ref="M41:M42"/>
    <mergeCell ref="N41:N42"/>
    <mergeCell ref="O41:O42"/>
    <mergeCell ref="P41:P42"/>
    <mergeCell ref="Q41:Q42"/>
    <mergeCell ref="R41:R42"/>
    <mergeCell ref="A49:A50"/>
    <mergeCell ref="B49:B50"/>
    <mergeCell ref="C49:C50"/>
    <mergeCell ref="D49:D50"/>
    <mergeCell ref="E49:E50"/>
    <mergeCell ref="F49:F50"/>
    <mergeCell ref="G49:G50"/>
    <mergeCell ref="J49:J50"/>
    <mergeCell ref="K49:K50"/>
    <mergeCell ref="L49:L50"/>
    <mergeCell ref="M49:M50"/>
    <mergeCell ref="N49:N50"/>
    <mergeCell ref="O49:O50"/>
    <mergeCell ref="P49:P50"/>
    <mergeCell ref="Q49:Q50"/>
    <mergeCell ref="R49:R50"/>
    <mergeCell ref="A51:A54"/>
    <mergeCell ref="B51:B54"/>
    <mergeCell ref="C51:C54"/>
    <mergeCell ref="D51:D54"/>
    <mergeCell ref="E51:E54"/>
    <mergeCell ref="D55:D57"/>
    <mergeCell ref="E55:E57"/>
    <mergeCell ref="F55:F57"/>
    <mergeCell ref="G55:G56"/>
    <mergeCell ref="J55:J57"/>
    <mergeCell ref="K55:K57"/>
    <mergeCell ref="F51:F54"/>
    <mergeCell ref="G51:G52"/>
    <mergeCell ref="J51:J54"/>
    <mergeCell ref="L55:L57"/>
    <mergeCell ref="M55:M57"/>
    <mergeCell ref="B55:B57"/>
    <mergeCell ref="C55:C57"/>
    <mergeCell ref="N55:N57"/>
    <mergeCell ref="O55:O57"/>
    <mergeCell ref="P55:P57"/>
    <mergeCell ref="Q55:Q57"/>
    <mergeCell ref="K51:K54"/>
    <mergeCell ref="S46:S47"/>
    <mergeCell ref="I70:I71"/>
    <mergeCell ref="G73:G74"/>
    <mergeCell ref="S60:S62"/>
    <mergeCell ref="J58:J62"/>
    <mergeCell ref="K58:K62"/>
    <mergeCell ref="L58:L62"/>
    <mergeCell ref="M58:M62"/>
    <mergeCell ref="N58:N62"/>
    <mergeCell ref="O58:O62"/>
    <mergeCell ref="P58:P62"/>
    <mergeCell ref="Q58:Q62"/>
    <mergeCell ref="R58:R62"/>
    <mergeCell ref="R70:R74"/>
    <mergeCell ref="G53:G54"/>
    <mergeCell ref="A58:A62"/>
    <mergeCell ref="B58:B62"/>
    <mergeCell ref="C58:C62"/>
    <mergeCell ref="D58:D62"/>
    <mergeCell ref="E58:E62"/>
    <mergeCell ref="F58:F62"/>
    <mergeCell ref="G58:G62"/>
    <mergeCell ref="H58:H62"/>
    <mergeCell ref="I58:I62"/>
    <mergeCell ref="M75:M76"/>
    <mergeCell ref="N75:N76"/>
    <mergeCell ref="O75:O76"/>
    <mergeCell ref="P75:P76"/>
    <mergeCell ref="Q75:Q76"/>
    <mergeCell ref="R75:R76"/>
    <mergeCell ref="A75:A76"/>
    <mergeCell ref="B75:B76"/>
    <mergeCell ref="C75:C76"/>
    <mergeCell ref="D75:D76"/>
    <mergeCell ref="E75:E76"/>
    <mergeCell ref="F75:F76"/>
    <mergeCell ref="G75:G76"/>
    <mergeCell ref="J75:J76"/>
    <mergeCell ref="K75:K76"/>
    <mergeCell ref="J70:J74"/>
    <mergeCell ref="K70:K74"/>
    <mergeCell ref="L70:L74"/>
    <mergeCell ref="M70:M74"/>
    <mergeCell ref="N70:N74"/>
    <mergeCell ref="O70:O74"/>
    <mergeCell ref="P70:P74"/>
    <mergeCell ref="Q70:Q74"/>
    <mergeCell ref="A70:A74"/>
    <mergeCell ref="B70:B74"/>
    <mergeCell ref="C70:C74"/>
    <mergeCell ref="D70:D74"/>
    <mergeCell ref="E70:E74"/>
    <mergeCell ref="F70:F74"/>
    <mergeCell ref="G70:G72"/>
    <mergeCell ref="H70:H71"/>
    <mergeCell ref="P79:P85"/>
    <mergeCell ref="Q79:Q85"/>
    <mergeCell ref="R79:R85"/>
    <mergeCell ref="G82:G83"/>
    <mergeCell ref="G84:G85"/>
    <mergeCell ref="A79:A85"/>
    <mergeCell ref="B79:B85"/>
    <mergeCell ref="C79:C85"/>
    <mergeCell ref="D79:D85"/>
    <mergeCell ref="E79:E85"/>
    <mergeCell ref="F79:F85"/>
    <mergeCell ref="G79:G81"/>
    <mergeCell ref="J79:J85"/>
    <mergeCell ref="K79:K85"/>
    <mergeCell ref="K77:K78"/>
    <mergeCell ref="L77:L78"/>
    <mergeCell ref="M77:M78"/>
    <mergeCell ref="N77:N78"/>
    <mergeCell ref="O77:O78"/>
    <mergeCell ref="P77:P78"/>
    <mergeCell ref="Q77:Q78"/>
    <mergeCell ref="R77:R78"/>
    <mergeCell ref="A77:A78"/>
    <mergeCell ref="B77:B78"/>
    <mergeCell ref="C77:C78"/>
    <mergeCell ref="D77:D78"/>
    <mergeCell ref="E77:E78"/>
    <mergeCell ref="F77:F78"/>
    <mergeCell ref="G77:G78"/>
    <mergeCell ref="J77:J78"/>
    <mergeCell ref="P88:P89"/>
    <mergeCell ref="Q88:Q89"/>
    <mergeCell ref="R88:R89"/>
    <mergeCell ref="A88:A89"/>
    <mergeCell ref="B88:B89"/>
    <mergeCell ref="C88:C89"/>
    <mergeCell ref="D88:D89"/>
    <mergeCell ref="E88:E89"/>
    <mergeCell ref="F88:F89"/>
    <mergeCell ref="G88:G89"/>
    <mergeCell ref="J88:J89"/>
    <mergeCell ref="K88:K89"/>
    <mergeCell ref="L86:L87"/>
    <mergeCell ref="M86:M87"/>
    <mergeCell ref="N86:N87"/>
    <mergeCell ref="O86:O87"/>
    <mergeCell ref="P86:P87"/>
    <mergeCell ref="Q86:Q87"/>
    <mergeCell ref="R86:R87"/>
    <mergeCell ref="A86:A87"/>
    <mergeCell ref="B86:B87"/>
    <mergeCell ref="C86:C87"/>
    <mergeCell ref="D86:D87"/>
    <mergeCell ref="E86:E87"/>
    <mergeCell ref="F86:F87"/>
    <mergeCell ref="G86:G87"/>
    <mergeCell ref="J86:J87"/>
    <mergeCell ref="K86:K87"/>
    <mergeCell ref="L265:L267"/>
    <mergeCell ref="M265:O265"/>
    <mergeCell ref="M266:M267"/>
    <mergeCell ref="N266:O266"/>
    <mergeCell ref="A28:A29"/>
    <mergeCell ref="B28:B29"/>
    <mergeCell ref="C28:C29"/>
    <mergeCell ref="D28:D29"/>
    <mergeCell ref="E28:E29"/>
    <mergeCell ref="F28:F29"/>
    <mergeCell ref="G28:G29"/>
    <mergeCell ref="J28:J29"/>
    <mergeCell ref="K28:K29"/>
    <mergeCell ref="L28:L29"/>
    <mergeCell ref="M28:M29"/>
    <mergeCell ref="N28:N29"/>
    <mergeCell ref="O28:O29"/>
    <mergeCell ref="A91:A93"/>
    <mergeCell ref="B91:B93"/>
    <mergeCell ref="C91:C93"/>
    <mergeCell ref="D91:D93"/>
    <mergeCell ref="E91:E93"/>
    <mergeCell ref="F91:F93"/>
    <mergeCell ref="L88:L89"/>
    <mergeCell ref="M88:M89"/>
    <mergeCell ref="N88:N89"/>
    <mergeCell ref="O88:O89"/>
    <mergeCell ref="L79:L85"/>
    <mergeCell ref="M79:M85"/>
    <mergeCell ref="N79:N85"/>
    <mergeCell ref="O79:O85"/>
    <mergeCell ref="L75:L76"/>
    <mergeCell ref="P28:P29"/>
    <mergeCell ref="Q28:Q29"/>
    <mergeCell ref="R28:R29"/>
    <mergeCell ref="A63:A69"/>
    <mergeCell ref="B63:B69"/>
    <mergeCell ref="C63:C69"/>
    <mergeCell ref="D63:D69"/>
    <mergeCell ref="E63:E69"/>
    <mergeCell ref="F63:F69"/>
    <mergeCell ref="G63:G65"/>
    <mergeCell ref="J63:J69"/>
    <mergeCell ref="K63:K69"/>
    <mergeCell ref="L63:L69"/>
    <mergeCell ref="M63:M69"/>
    <mergeCell ref="N63:N69"/>
    <mergeCell ref="O63:O69"/>
    <mergeCell ref="P63:P69"/>
    <mergeCell ref="Q63:Q69"/>
    <mergeCell ref="R63:R69"/>
    <mergeCell ref="G66:G67"/>
    <mergeCell ref="G68:G69"/>
    <mergeCell ref="R55:R57"/>
    <mergeCell ref="L51:L54"/>
    <mergeCell ref="M51:M54"/>
    <mergeCell ref="N51:N54"/>
    <mergeCell ref="O51:O54"/>
    <mergeCell ref="P51:P54"/>
    <mergeCell ref="Q51:Q54"/>
    <mergeCell ref="R51:R54"/>
    <mergeCell ref="A55:A57"/>
    <mergeCell ref="R91:R93"/>
    <mergeCell ref="A94:A101"/>
    <mergeCell ref="B94:B101"/>
    <mergeCell ref="C94:C101"/>
    <mergeCell ref="D94:D101"/>
    <mergeCell ref="E94:E101"/>
    <mergeCell ref="F94:F101"/>
    <mergeCell ref="G94:G97"/>
    <mergeCell ref="J94:J101"/>
    <mergeCell ref="K94:K101"/>
    <mergeCell ref="L94:L101"/>
    <mergeCell ref="M94:M101"/>
    <mergeCell ref="N94:N101"/>
    <mergeCell ref="O94:O101"/>
    <mergeCell ref="P94:P101"/>
    <mergeCell ref="Q94:Q101"/>
    <mergeCell ref="R94:R101"/>
    <mergeCell ref="G98:G99"/>
    <mergeCell ref="G100:G101"/>
    <mergeCell ref="G91:G93"/>
    <mergeCell ref="J91:J93"/>
    <mergeCell ref="K91:K93"/>
    <mergeCell ref="L91:L93"/>
    <mergeCell ref="M91:M93"/>
    <mergeCell ref="N91:N93"/>
    <mergeCell ref="O91:O93"/>
    <mergeCell ref="P91:P93"/>
    <mergeCell ref="Q91:Q93"/>
    <mergeCell ref="A106:A108"/>
    <mergeCell ref="B106:B108"/>
    <mergeCell ref="C106:C108"/>
    <mergeCell ref="D106:D108"/>
    <mergeCell ref="E106:E108"/>
    <mergeCell ref="F106:F108"/>
    <mergeCell ref="G106:G107"/>
    <mergeCell ref="J106:J108"/>
    <mergeCell ref="K106:K108"/>
    <mergeCell ref="L106:L108"/>
    <mergeCell ref="M106:M108"/>
    <mergeCell ref="N106:N108"/>
    <mergeCell ref="O106:O108"/>
    <mergeCell ref="P106:P108"/>
    <mergeCell ref="Q106:Q108"/>
    <mergeCell ref="R106:R108"/>
    <mergeCell ref="A102:A105"/>
    <mergeCell ref="B102:B105"/>
    <mergeCell ref="C102:C105"/>
    <mergeCell ref="D102:D105"/>
    <mergeCell ref="E102:E105"/>
    <mergeCell ref="F102:F105"/>
    <mergeCell ref="G102:G105"/>
    <mergeCell ref="J102:J105"/>
    <mergeCell ref="K102:K105"/>
    <mergeCell ref="L102:L105"/>
    <mergeCell ref="M102:M105"/>
    <mergeCell ref="N102:N105"/>
    <mergeCell ref="O102:O105"/>
    <mergeCell ref="P102:P105"/>
    <mergeCell ref="Q102:Q105"/>
    <mergeCell ref="R102:R105"/>
    <mergeCell ref="A109:A114"/>
    <mergeCell ref="B109:B114"/>
    <mergeCell ref="C109:C114"/>
    <mergeCell ref="D109:D114"/>
    <mergeCell ref="E109:E114"/>
    <mergeCell ref="F109:F114"/>
    <mergeCell ref="G109:G112"/>
    <mergeCell ref="J109:J114"/>
    <mergeCell ref="K109:K114"/>
    <mergeCell ref="L109:L114"/>
    <mergeCell ref="M109:M114"/>
    <mergeCell ref="N109:N114"/>
    <mergeCell ref="O109:O114"/>
    <mergeCell ref="P109:P114"/>
    <mergeCell ref="Q109:Q114"/>
    <mergeCell ref="R109:R114"/>
    <mergeCell ref="G113:G114"/>
    <mergeCell ref="A115:A120"/>
    <mergeCell ref="B115:B120"/>
    <mergeCell ref="C115:C120"/>
    <mergeCell ref="D115:D120"/>
    <mergeCell ref="E115:E120"/>
    <mergeCell ref="F115:F120"/>
    <mergeCell ref="G115:G118"/>
    <mergeCell ref="J115:J120"/>
    <mergeCell ref="K115:K120"/>
    <mergeCell ref="L115:L120"/>
    <mergeCell ref="M115:M120"/>
    <mergeCell ref="N115:N120"/>
    <mergeCell ref="O115:O120"/>
    <mergeCell ref="P115:P120"/>
    <mergeCell ref="Q115:Q120"/>
    <mergeCell ref="R115:R120"/>
    <mergeCell ref="G119:G120"/>
    <mergeCell ref="H119:H120"/>
    <mergeCell ref="I119:I120"/>
    <mergeCell ref="A123:A126"/>
    <mergeCell ref="B123:B126"/>
    <mergeCell ref="C123:C126"/>
    <mergeCell ref="D123:D126"/>
    <mergeCell ref="E123:E126"/>
    <mergeCell ref="F123:F126"/>
    <mergeCell ref="G123:G126"/>
    <mergeCell ref="J123:J126"/>
    <mergeCell ref="K123:K126"/>
    <mergeCell ref="L123:L126"/>
    <mergeCell ref="M123:M126"/>
    <mergeCell ref="N123:N126"/>
    <mergeCell ref="O123:O126"/>
    <mergeCell ref="P123:P126"/>
    <mergeCell ref="Q123:Q126"/>
    <mergeCell ref="R123:R126"/>
    <mergeCell ref="A121:A122"/>
    <mergeCell ref="B121:B122"/>
    <mergeCell ref="C121:C122"/>
    <mergeCell ref="D121:D122"/>
    <mergeCell ref="E121:E122"/>
    <mergeCell ref="F121:F122"/>
    <mergeCell ref="J121:J122"/>
    <mergeCell ref="K121:K122"/>
    <mergeCell ref="L121:L122"/>
    <mergeCell ref="M121:M122"/>
    <mergeCell ref="N121:N122"/>
    <mergeCell ref="O121:O122"/>
    <mergeCell ref="P121:P122"/>
    <mergeCell ref="Q121:Q122"/>
    <mergeCell ref="R121:R122"/>
    <mergeCell ref="A127:A133"/>
    <mergeCell ref="B127:B133"/>
    <mergeCell ref="C127:C133"/>
    <mergeCell ref="D127:D133"/>
    <mergeCell ref="E127:E133"/>
    <mergeCell ref="F127:F133"/>
    <mergeCell ref="G127:G129"/>
    <mergeCell ref="J127:J133"/>
    <mergeCell ref="K127:K133"/>
    <mergeCell ref="L127:L133"/>
    <mergeCell ref="M127:M133"/>
    <mergeCell ref="N127:N133"/>
    <mergeCell ref="O127:O133"/>
    <mergeCell ref="P127:P133"/>
    <mergeCell ref="Q127:Q133"/>
    <mergeCell ref="R127:R133"/>
    <mergeCell ref="G130:G133"/>
    <mergeCell ref="H130:H131"/>
    <mergeCell ref="I130:I131"/>
    <mergeCell ref="H132:H133"/>
    <mergeCell ref="I132:I133"/>
    <mergeCell ref="P137:P142"/>
    <mergeCell ref="Q137:Q142"/>
    <mergeCell ref="R137:R142"/>
    <mergeCell ref="H138:H140"/>
    <mergeCell ref="I138:I140"/>
    <mergeCell ref="G141:G142"/>
    <mergeCell ref="H141:H142"/>
    <mergeCell ref="I141:I142"/>
    <mergeCell ref="A134:A136"/>
    <mergeCell ref="B134:B136"/>
    <mergeCell ref="C134:C136"/>
    <mergeCell ref="D134:D136"/>
    <mergeCell ref="E134:E136"/>
    <mergeCell ref="F134:F136"/>
    <mergeCell ref="G134:G136"/>
    <mergeCell ref="J134:J136"/>
    <mergeCell ref="K134:K136"/>
    <mergeCell ref="L134:L136"/>
    <mergeCell ref="M134:M136"/>
    <mergeCell ref="N134:N136"/>
    <mergeCell ref="O134:O136"/>
    <mergeCell ref="P134:P136"/>
    <mergeCell ref="Q134:Q136"/>
    <mergeCell ref="R134:R136"/>
    <mergeCell ref="H144:H146"/>
    <mergeCell ref="I144:I146"/>
    <mergeCell ref="G147:G148"/>
    <mergeCell ref="G149:G150"/>
    <mergeCell ref="A137:A142"/>
    <mergeCell ref="B137:B142"/>
    <mergeCell ref="C137:C142"/>
    <mergeCell ref="D137:D142"/>
    <mergeCell ref="E137:E142"/>
    <mergeCell ref="F137:F142"/>
    <mergeCell ref="G137:G140"/>
    <mergeCell ref="J137:J142"/>
    <mergeCell ref="K137:K142"/>
    <mergeCell ref="L137:L142"/>
    <mergeCell ref="M137:M142"/>
    <mergeCell ref="N137:N142"/>
    <mergeCell ref="O137:O142"/>
    <mergeCell ref="A151:A154"/>
    <mergeCell ref="B151:B154"/>
    <mergeCell ref="C151:C154"/>
    <mergeCell ref="D151:D154"/>
    <mergeCell ref="E151:E154"/>
    <mergeCell ref="F151:F154"/>
    <mergeCell ref="G151:G154"/>
    <mergeCell ref="J151:J154"/>
    <mergeCell ref="K151:K154"/>
    <mergeCell ref="L151:L154"/>
    <mergeCell ref="M151:M154"/>
    <mergeCell ref="N151:N154"/>
    <mergeCell ref="O151:O154"/>
    <mergeCell ref="P151:P154"/>
    <mergeCell ref="Q151:Q154"/>
    <mergeCell ref="R151:R154"/>
    <mergeCell ref="A143:A150"/>
    <mergeCell ref="B143:B150"/>
    <mergeCell ref="C143:C150"/>
    <mergeCell ref="D143:D150"/>
    <mergeCell ref="E143:E150"/>
    <mergeCell ref="F143:F150"/>
    <mergeCell ref="G143:G146"/>
    <mergeCell ref="J143:J150"/>
    <mergeCell ref="K143:K150"/>
    <mergeCell ref="L143:L150"/>
    <mergeCell ref="M143:M150"/>
    <mergeCell ref="N143:N150"/>
    <mergeCell ref="O143:O150"/>
    <mergeCell ref="P143:P150"/>
    <mergeCell ref="Q143:Q150"/>
    <mergeCell ref="R143:R150"/>
    <mergeCell ref="O161:O162"/>
    <mergeCell ref="P161:P162"/>
    <mergeCell ref="Q161:Q162"/>
    <mergeCell ref="R161:R162"/>
    <mergeCell ref="A155:A160"/>
    <mergeCell ref="B155:B160"/>
    <mergeCell ref="C155:C160"/>
    <mergeCell ref="D155:D160"/>
    <mergeCell ref="E155:E160"/>
    <mergeCell ref="F155:F160"/>
    <mergeCell ref="J155:J160"/>
    <mergeCell ref="K155:K160"/>
    <mergeCell ref="L155:L160"/>
    <mergeCell ref="M155:M160"/>
    <mergeCell ref="N155:N160"/>
    <mergeCell ref="O155:O160"/>
    <mergeCell ref="P155:P160"/>
    <mergeCell ref="Q155:Q160"/>
    <mergeCell ref="R155:R160"/>
    <mergeCell ref="G156:G157"/>
    <mergeCell ref="G158:G160"/>
    <mergeCell ref="H165:H166"/>
    <mergeCell ref="I165:I166"/>
    <mergeCell ref="G167:G170"/>
    <mergeCell ref="H169:H170"/>
    <mergeCell ref="I169:I170"/>
    <mergeCell ref="A161:A162"/>
    <mergeCell ref="B161:B162"/>
    <mergeCell ref="C161:C162"/>
    <mergeCell ref="D161:D162"/>
    <mergeCell ref="E161:E162"/>
    <mergeCell ref="F161:F162"/>
    <mergeCell ref="G161:G162"/>
    <mergeCell ref="J161:J162"/>
    <mergeCell ref="K161:K162"/>
    <mergeCell ref="L161:L162"/>
    <mergeCell ref="M161:M162"/>
    <mergeCell ref="N161:N162"/>
    <mergeCell ref="A171:A172"/>
    <mergeCell ref="B171:B172"/>
    <mergeCell ref="C171:C172"/>
    <mergeCell ref="D171:D172"/>
    <mergeCell ref="E171:E172"/>
    <mergeCell ref="F171:F172"/>
    <mergeCell ref="G171:G172"/>
    <mergeCell ref="J171:J172"/>
    <mergeCell ref="K171:K172"/>
    <mergeCell ref="L171:L172"/>
    <mergeCell ref="M171:M172"/>
    <mergeCell ref="N171:N172"/>
    <mergeCell ref="O171:O172"/>
    <mergeCell ref="P171:P172"/>
    <mergeCell ref="Q171:Q172"/>
    <mergeCell ref="R171:R172"/>
    <mergeCell ref="A163:A170"/>
    <mergeCell ref="B163:B170"/>
    <mergeCell ref="C163:C170"/>
    <mergeCell ref="D163:D170"/>
    <mergeCell ref="E163:E170"/>
    <mergeCell ref="F163:F170"/>
    <mergeCell ref="G163:G165"/>
    <mergeCell ref="J163:J170"/>
    <mergeCell ref="K163:K170"/>
    <mergeCell ref="L163:L170"/>
    <mergeCell ref="M163:M170"/>
    <mergeCell ref="N163:N170"/>
    <mergeCell ref="O163:O170"/>
    <mergeCell ref="P163:P170"/>
    <mergeCell ref="Q163:Q170"/>
    <mergeCell ref="R163:R170"/>
    <mergeCell ref="A175:A176"/>
    <mergeCell ref="B175:B176"/>
    <mergeCell ref="C175:C176"/>
    <mergeCell ref="D175:D176"/>
    <mergeCell ref="E175:E176"/>
    <mergeCell ref="F175:F176"/>
    <mergeCell ref="G175:G176"/>
    <mergeCell ref="J175:J176"/>
    <mergeCell ref="K175:K176"/>
    <mergeCell ref="L175:L176"/>
    <mergeCell ref="M175:M176"/>
    <mergeCell ref="N175:N176"/>
    <mergeCell ref="O175:O176"/>
    <mergeCell ref="P175:P176"/>
    <mergeCell ref="Q175:Q176"/>
    <mergeCell ref="R175:R176"/>
    <mergeCell ref="A173:A174"/>
    <mergeCell ref="B173:B174"/>
    <mergeCell ref="C173:C174"/>
    <mergeCell ref="D173:D174"/>
    <mergeCell ref="E173:E174"/>
    <mergeCell ref="F173:F174"/>
    <mergeCell ref="G173:G174"/>
    <mergeCell ref="J173:J174"/>
    <mergeCell ref="K173:K174"/>
    <mergeCell ref="L173:L174"/>
    <mergeCell ref="M173:M174"/>
    <mergeCell ref="N173:N174"/>
    <mergeCell ref="O173:O174"/>
    <mergeCell ref="P173:P174"/>
    <mergeCell ref="Q173:Q174"/>
    <mergeCell ref="R173:R174"/>
    <mergeCell ref="A177:A180"/>
    <mergeCell ref="B177:B180"/>
    <mergeCell ref="C177:C180"/>
    <mergeCell ref="D177:D180"/>
    <mergeCell ref="E177:E180"/>
    <mergeCell ref="F177:F180"/>
    <mergeCell ref="G177:G178"/>
    <mergeCell ref="J177:J180"/>
    <mergeCell ref="K177:K180"/>
    <mergeCell ref="L177:L180"/>
    <mergeCell ref="M177:M180"/>
    <mergeCell ref="N177:N180"/>
    <mergeCell ref="O177:O180"/>
    <mergeCell ref="P177:P180"/>
    <mergeCell ref="Q177:Q180"/>
    <mergeCell ref="R177:R180"/>
    <mergeCell ref="G179:G180"/>
    <mergeCell ref="A181:A184"/>
    <mergeCell ref="B181:B184"/>
    <mergeCell ref="C181:C184"/>
    <mergeCell ref="D181:D184"/>
    <mergeCell ref="E181:E184"/>
    <mergeCell ref="F181:F184"/>
    <mergeCell ref="G181:G182"/>
    <mergeCell ref="J181:J184"/>
    <mergeCell ref="K181:K184"/>
    <mergeCell ref="L181:L184"/>
    <mergeCell ref="M181:M184"/>
    <mergeCell ref="N181:N184"/>
    <mergeCell ref="O181:O184"/>
    <mergeCell ref="P181:P184"/>
    <mergeCell ref="Q181:Q184"/>
    <mergeCell ref="R181:R184"/>
    <mergeCell ref="G183:G184"/>
    <mergeCell ref="A185:A191"/>
    <mergeCell ref="B185:B191"/>
    <mergeCell ref="C185:C191"/>
    <mergeCell ref="D185:D191"/>
    <mergeCell ref="E185:E191"/>
    <mergeCell ref="F185:F191"/>
    <mergeCell ref="G185:G187"/>
    <mergeCell ref="J185:J191"/>
    <mergeCell ref="K185:K191"/>
    <mergeCell ref="L185:L191"/>
    <mergeCell ref="M185:M191"/>
    <mergeCell ref="N185:N191"/>
    <mergeCell ref="O185:O191"/>
    <mergeCell ref="P185:P191"/>
    <mergeCell ref="Q185:Q191"/>
    <mergeCell ref="R185:R191"/>
    <mergeCell ref="H186:H187"/>
    <mergeCell ref="I186:I187"/>
    <mergeCell ref="G188:G189"/>
    <mergeCell ref="G190:G191"/>
    <mergeCell ref="Q197:Q201"/>
    <mergeCell ref="R197:R201"/>
    <mergeCell ref="A192:A196"/>
    <mergeCell ref="B192:B196"/>
    <mergeCell ref="C192:C196"/>
    <mergeCell ref="D192:D196"/>
    <mergeCell ref="E192:E196"/>
    <mergeCell ref="F192:F196"/>
    <mergeCell ref="G192:G194"/>
    <mergeCell ref="H192:H193"/>
    <mergeCell ref="I192:I193"/>
    <mergeCell ref="J192:J196"/>
    <mergeCell ref="K192:K196"/>
    <mergeCell ref="L192:L196"/>
    <mergeCell ref="M192:M196"/>
    <mergeCell ref="N192:N196"/>
    <mergeCell ref="O192:O196"/>
    <mergeCell ref="P192:P196"/>
    <mergeCell ref="Q192:Q196"/>
    <mergeCell ref="R192:R196"/>
    <mergeCell ref="G195:G196"/>
    <mergeCell ref="A202:A204"/>
    <mergeCell ref="B202:B204"/>
    <mergeCell ref="C202:C204"/>
    <mergeCell ref="D202:D204"/>
    <mergeCell ref="E202:E204"/>
    <mergeCell ref="F202:F204"/>
    <mergeCell ref="G202:G204"/>
    <mergeCell ref="J202:J204"/>
    <mergeCell ref="K202:K204"/>
    <mergeCell ref="L202:L204"/>
    <mergeCell ref="M202:M204"/>
    <mergeCell ref="N202:N204"/>
    <mergeCell ref="O202:O204"/>
    <mergeCell ref="P202:P204"/>
    <mergeCell ref="Q202:Q204"/>
    <mergeCell ref="R202:R204"/>
    <mergeCell ref="A197:A201"/>
    <mergeCell ref="B197:B201"/>
    <mergeCell ref="C197:C201"/>
    <mergeCell ref="D197:D201"/>
    <mergeCell ref="E197:E201"/>
    <mergeCell ref="F197:F201"/>
    <mergeCell ref="G197:G201"/>
    <mergeCell ref="H197:H201"/>
    <mergeCell ref="I197:I201"/>
    <mergeCell ref="J197:J201"/>
    <mergeCell ref="K197:K201"/>
    <mergeCell ref="L197:L201"/>
    <mergeCell ref="M197:M201"/>
    <mergeCell ref="N197:N201"/>
    <mergeCell ref="O197:O201"/>
    <mergeCell ref="P197:P201"/>
    <mergeCell ref="A207:A210"/>
    <mergeCell ref="B207:B210"/>
    <mergeCell ref="C207:C210"/>
    <mergeCell ref="D207:D210"/>
    <mergeCell ref="E207:E210"/>
    <mergeCell ref="F207:F210"/>
    <mergeCell ref="G207:G210"/>
    <mergeCell ref="J207:J210"/>
    <mergeCell ref="K207:K210"/>
    <mergeCell ref="L207:L210"/>
    <mergeCell ref="M207:M210"/>
    <mergeCell ref="N207:N210"/>
    <mergeCell ref="O207:O210"/>
    <mergeCell ref="P207:P210"/>
    <mergeCell ref="Q207:Q210"/>
    <mergeCell ref="R207:R210"/>
    <mergeCell ref="A205:A206"/>
    <mergeCell ref="B205:B206"/>
    <mergeCell ref="C205:C206"/>
    <mergeCell ref="D205:D206"/>
    <mergeCell ref="E205:E206"/>
    <mergeCell ref="F205:F206"/>
    <mergeCell ref="G205:G206"/>
    <mergeCell ref="J205:J206"/>
    <mergeCell ref="K205:K206"/>
    <mergeCell ref="L205:L206"/>
    <mergeCell ref="M205:M206"/>
    <mergeCell ref="N205:N206"/>
    <mergeCell ref="O205:O206"/>
    <mergeCell ref="P205:P206"/>
    <mergeCell ref="Q205:Q206"/>
    <mergeCell ref="R205:R206"/>
    <mergeCell ref="A211:A216"/>
    <mergeCell ref="B211:B216"/>
    <mergeCell ref="C211:C216"/>
    <mergeCell ref="D211:D216"/>
    <mergeCell ref="E211:E216"/>
    <mergeCell ref="F211:F216"/>
    <mergeCell ref="J211:J216"/>
    <mergeCell ref="K211:K216"/>
    <mergeCell ref="L211:L216"/>
    <mergeCell ref="M211:M216"/>
    <mergeCell ref="N211:N216"/>
    <mergeCell ref="O211:O216"/>
    <mergeCell ref="P211:P216"/>
    <mergeCell ref="Q211:Q216"/>
    <mergeCell ref="R211:R216"/>
    <mergeCell ref="G212:G213"/>
    <mergeCell ref="G214:G216"/>
    <mergeCell ref="R221:R225"/>
    <mergeCell ref="G223:G225"/>
    <mergeCell ref="A217:A220"/>
    <mergeCell ref="B217:B220"/>
    <mergeCell ref="C217:C220"/>
    <mergeCell ref="D217:D220"/>
    <mergeCell ref="E217:E220"/>
    <mergeCell ref="F217:F220"/>
    <mergeCell ref="G217:G218"/>
    <mergeCell ref="J217:J220"/>
    <mergeCell ref="K217:K220"/>
    <mergeCell ref="L217:L220"/>
    <mergeCell ref="M217:M220"/>
    <mergeCell ref="N217:N220"/>
    <mergeCell ref="O217:O220"/>
    <mergeCell ref="P217:P220"/>
    <mergeCell ref="Q217:Q220"/>
    <mergeCell ref="R217:R220"/>
    <mergeCell ref="G219:G220"/>
    <mergeCell ref="A221:A225"/>
    <mergeCell ref="B221:B225"/>
    <mergeCell ref="C221:C225"/>
    <mergeCell ref="D221:D225"/>
    <mergeCell ref="E221:E225"/>
    <mergeCell ref="F221:F225"/>
    <mergeCell ref="G221:G222"/>
    <mergeCell ref="H221:H222"/>
    <mergeCell ref="I221:I222"/>
    <mergeCell ref="J221:J225"/>
    <mergeCell ref="K221:K225"/>
    <mergeCell ref="L221:L225"/>
    <mergeCell ref="M221:M225"/>
    <mergeCell ref="N221:N225"/>
    <mergeCell ref="O221:O225"/>
    <mergeCell ref="P221:P225"/>
    <mergeCell ref="Q221:Q225"/>
    <mergeCell ref="G230:G232"/>
    <mergeCell ref="A226:A227"/>
    <mergeCell ref="B226:B227"/>
    <mergeCell ref="C226:C227"/>
    <mergeCell ref="D226:D227"/>
    <mergeCell ref="E226:E227"/>
    <mergeCell ref="F226:F227"/>
    <mergeCell ref="G226:G227"/>
    <mergeCell ref="J226:J227"/>
    <mergeCell ref="K226:K227"/>
    <mergeCell ref="L226:L227"/>
    <mergeCell ref="M226:M227"/>
    <mergeCell ref="N226:N227"/>
    <mergeCell ref="O226:O227"/>
    <mergeCell ref="P226:P227"/>
    <mergeCell ref="Q226:Q227"/>
    <mergeCell ref="R226:R227"/>
    <mergeCell ref="A233:A235"/>
    <mergeCell ref="B233:B235"/>
    <mergeCell ref="C233:C235"/>
    <mergeCell ref="D233:D235"/>
    <mergeCell ref="E233:E235"/>
    <mergeCell ref="F233:F235"/>
    <mergeCell ref="G233:G235"/>
    <mergeCell ref="J233:J235"/>
    <mergeCell ref="K233:K235"/>
    <mergeCell ref="L233:L235"/>
    <mergeCell ref="M233:M235"/>
    <mergeCell ref="N233:N235"/>
    <mergeCell ref="O233:O235"/>
    <mergeCell ref="P233:P235"/>
    <mergeCell ref="Q233:Q235"/>
    <mergeCell ref="R233:R235"/>
    <mergeCell ref="A228:A232"/>
    <mergeCell ref="B228:B232"/>
    <mergeCell ref="C228:C232"/>
    <mergeCell ref="D228:D232"/>
    <mergeCell ref="E228:E232"/>
    <mergeCell ref="F228:F232"/>
    <mergeCell ref="G228:G229"/>
    <mergeCell ref="J228:J232"/>
    <mergeCell ref="K228:K232"/>
    <mergeCell ref="L228:L232"/>
    <mergeCell ref="M228:M232"/>
    <mergeCell ref="N228:N232"/>
    <mergeCell ref="O228:O232"/>
    <mergeCell ref="P228:P232"/>
    <mergeCell ref="Q228:Q232"/>
    <mergeCell ref="R228:R232"/>
    <mergeCell ref="A236:A242"/>
    <mergeCell ref="B236:B242"/>
    <mergeCell ref="C236:C242"/>
    <mergeCell ref="D236:D242"/>
    <mergeCell ref="E236:E242"/>
    <mergeCell ref="F236:F242"/>
    <mergeCell ref="G236:G238"/>
    <mergeCell ref="J236:J242"/>
    <mergeCell ref="K236:K242"/>
    <mergeCell ref="L236:L242"/>
    <mergeCell ref="M236:M242"/>
    <mergeCell ref="N236:N242"/>
    <mergeCell ref="O236:O242"/>
    <mergeCell ref="P236:P242"/>
    <mergeCell ref="Q236:Q242"/>
    <mergeCell ref="R236:R242"/>
    <mergeCell ref="G239:G240"/>
    <mergeCell ref="G241:G242"/>
    <mergeCell ref="A243:A246"/>
    <mergeCell ref="B243:B246"/>
    <mergeCell ref="C243:C246"/>
    <mergeCell ref="D243:D246"/>
    <mergeCell ref="E243:E246"/>
    <mergeCell ref="F243:F246"/>
    <mergeCell ref="G243:G244"/>
    <mergeCell ref="J243:J246"/>
    <mergeCell ref="K243:K246"/>
    <mergeCell ref="L243:L246"/>
    <mergeCell ref="M243:M246"/>
    <mergeCell ref="N243:N246"/>
    <mergeCell ref="O243:O246"/>
    <mergeCell ref="P243:P246"/>
    <mergeCell ref="Q243:Q246"/>
    <mergeCell ref="R243:R246"/>
    <mergeCell ref="G245:G246"/>
    <mergeCell ref="H245:H246"/>
    <mergeCell ref="I245:I246"/>
    <mergeCell ref="A247:A252"/>
    <mergeCell ref="B247:B252"/>
    <mergeCell ref="C247:C252"/>
    <mergeCell ref="D247:D252"/>
    <mergeCell ref="E247:E252"/>
    <mergeCell ref="F247:F252"/>
    <mergeCell ref="G247:G248"/>
    <mergeCell ref="J247:J252"/>
    <mergeCell ref="K247:K252"/>
    <mergeCell ref="L247:L252"/>
    <mergeCell ref="M247:M252"/>
    <mergeCell ref="N247:N252"/>
    <mergeCell ref="O247:O252"/>
    <mergeCell ref="P247:P252"/>
    <mergeCell ref="Q247:Q252"/>
    <mergeCell ref="R247:R252"/>
    <mergeCell ref="G249:G250"/>
    <mergeCell ref="G251:G252"/>
    <mergeCell ref="H251:H252"/>
    <mergeCell ref="I251:I252"/>
    <mergeCell ref="G260:G261"/>
    <mergeCell ref="A253:A257"/>
    <mergeCell ref="B253:B257"/>
    <mergeCell ref="C253:C257"/>
    <mergeCell ref="D253:D257"/>
    <mergeCell ref="E253:E257"/>
    <mergeCell ref="F253:F257"/>
    <mergeCell ref="G253:G255"/>
    <mergeCell ref="J253:J257"/>
    <mergeCell ref="K253:K257"/>
    <mergeCell ref="L253:L257"/>
    <mergeCell ref="M253:M257"/>
    <mergeCell ref="N253:N257"/>
    <mergeCell ref="O253:O257"/>
    <mergeCell ref="P253:P257"/>
    <mergeCell ref="Q253:Q257"/>
    <mergeCell ref="R253:R257"/>
    <mergeCell ref="A262:A263"/>
    <mergeCell ref="B262:B263"/>
    <mergeCell ref="C262:C263"/>
    <mergeCell ref="D262:D263"/>
    <mergeCell ref="E262:E263"/>
    <mergeCell ref="F262:F263"/>
    <mergeCell ref="G262:G263"/>
    <mergeCell ref="J262:J263"/>
    <mergeCell ref="K262:K263"/>
    <mergeCell ref="L262:L263"/>
    <mergeCell ref="M262:M263"/>
    <mergeCell ref="N262:N263"/>
    <mergeCell ref="O262:O263"/>
    <mergeCell ref="P262:P263"/>
    <mergeCell ref="Q262:Q263"/>
    <mergeCell ref="R262:R263"/>
    <mergeCell ref="A258:A261"/>
    <mergeCell ref="B258:B261"/>
    <mergeCell ref="C258:C261"/>
    <mergeCell ref="D258:D261"/>
    <mergeCell ref="E258:E261"/>
    <mergeCell ref="F258:F261"/>
    <mergeCell ref="G258:G259"/>
    <mergeCell ref="J258:J261"/>
    <mergeCell ref="K258:K261"/>
    <mergeCell ref="L258:L261"/>
    <mergeCell ref="M258:M261"/>
    <mergeCell ref="N258:N261"/>
    <mergeCell ref="O258:O261"/>
    <mergeCell ref="P258:P261"/>
    <mergeCell ref="Q258:Q261"/>
    <mergeCell ref="R258:R26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44"/>
  <sheetViews>
    <sheetView topLeftCell="A3"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6" t="s">
        <v>3574</v>
      </c>
    </row>
    <row r="4" spans="1:19" s="8" customFormat="1" ht="5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19" s="8" customFormat="1" x14ac:dyDescent="0.2">
      <c r="A5" s="407"/>
      <c r="B5" s="405"/>
      <c r="C5" s="405"/>
      <c r="D5" s="405"/>
      <c r="E5" s="407"/>
      <c r="F5" s="407"/>
      <c r="G5" s="407"/>
      <c r="H5" s="86" t="s">
        <v>15</v>
      </c>
      <c r="I5" s="86" t="s">
        <v>16</v>
      </c>
      <c r="J5" s="407"/>
      <c r="K5" s="88">
        <v>2020</v>
      </c>
      <c r="L5" s="88">
        <v>2021</v>
      </c>
      <c r="M5" s="90">
        <v>2020</v>
      </c>
      <c r="N5" s="90">
        <v>2021</v>
      </c>
      <c r="O5" s="90">
        <v>2020</v>
      </c>
      <c r="P5" s="90">
        <v>2021</v>
      </c>
      <c r="Q5" s="407"/>
      <c r="R5" s="405"/>
      <c r="S5" s="7"/>
    </row>
    <row r="6" spans="1:19" s="8" customFormat="1" x14ac:dyDescent="0.2">
      <c r="A6" s="87" t="s">
        <v>17</v>
      </c>
      <c r="B6" s="86" t="s">
        <v>18</v>
      </c>
      <c r="C6" s="86" t="s">
        <v>19</v>
      </c>
      <c r="D6" s="86" t="s">
        <v>20</v>
      </c>
      <c r="E6" s="87" t="s">
        <v>21</v>
      </c>
      <c r="F6" s="87" t="s">
        <v>22</v>
      </c>
      <c r="G6" s="87" t="s">
        <v>23</v>
      </c>
      <c r="H6" s="86" t="s">
        <v>24</v>
      </c>
      <c r="I6" s="86" t="s">
        <v>25</v>
      </c>
      <c r="J6" s="87" t="s">
        <v>26</v>
      </c>
      <c r="K6" s="88" t="s">
        <v>27</v>
      </c>
      <c r="L6" s="88" t="s">
        <v>28</v>
      </c>
      <c r="M6" s="89" t="s">
        <v>29</v>
      </c>
      <c r="N6" s="89" t="s">
        <v>30</v>
      </c>
      <c r="O6" s="89" t="s">
        <v>31</v>
      </c>
      <c r="P6" s="89" t="s">
        <v>32</v>
      </c>
      <c r="Q6" s="87" t="s">
        <v>33</v>
      </c>
      <c r="R6" s="86" t="s">
        <v>34</v>
      </c>
      <c r="S6" s="7"/>
    </row>
    <row r="7" spans="1:19" s="3" customFormat="1" ht="108" x14ac:dyDescent="0.25">
      <c r="A7" s="248">
        <v>1</v>
      </c>
      <c r="B7" s="248">
        <v>2</v>
      </c>
      <c r="C7" s="248">
        <v>2</v>
      </c>
      <c r="D7" s="245">
        <v>3</v>
      </c>
      <c r="E7" s="245" t="s">
        <v>969</v>
      </c>
      <c r="F7" s="245" t="s">
        <v>970</v>
      </c>
      <c r="G7" s="245" t="s">
        <v>128</v>
      </c>
      <c r="H7" s="245" t="s">
        <v>971</v>
      </c>
      <c r="I7" s="247" t="s">
        <v>1258</v>
      </c>
      <c r="J7" s="245" t="s">
        <v>972</v>
      </c>
      <c r="K7" s="246" t="s">
        <v>58</v>
      </c>
      <c r="L7" s="246"/>
      <c r="M7" s="249">
        <v>14756.1</v>
      </c>
      <c r="N7" s="249"/>
      <c r="O7" s="249">
        <v>12000</v>
      </c>
      <c r="P7" s="249"/>
      <c r="Q7" s="245" t="s">
        <v>973</v>
      </c>
      <c r="R7" s="245" t="s">
        <v>974</v>
      </c>
      <c r="S7" s="14"/>
    </row>
    <row r="8" spans="1:19" s="3" customFormat="1" ht="132" x14ac:dyDescent="0.25">
      <c r="A8" s="248">
        <v>2</v>
      </c>
      <c r="B8" s="248">
        <v>6</v>
      </c>
      <c r="C8" s="248">
        <v>5</v>
      </c>
      <c r="D8" s="245">
        <v>4</v>
      </c>
      <c r="E8" s="245" t="s">
        <v>977</v>
      </c>
      <c r="F8" s="245" t="s">
        <v>978</v>
      </c>
      <c r="G8" s="245" t="s">
        <v>975</v>
      </c>
      <c r="H8" s="245" t="s">
        <v>979</v>
      </c>
      <c r="I8" s="247" t="s">
        <v>589</v>
      </c>
      <c r="J8" s="245" t="s">
        <v>976</v>
      </c>
      <c r="K8" s="246" t="s">
        <v>58</v>
      </c>
      <c r="L8" s="246"/>
      <c r="M8" s="249">
        <v>21925.41</v>
      </c>
      <c r="N8" s="249"/>
      <c r="O8" s="249">
        <v>21925.41</v>
      </c>
      <c r="P8" s="249"/>
      <c r="Q8" s="245" t="s">
        <v>980</v>
      </c>
      <c r="R8" s="245" t="s">
        <v>981</v>
      </c>
      <c r="S8" s="14"/>
    </row>
    <row r="9" spans="1:19" s="3" customFormat="1" ht="192" x14ac:dyDescent="0.25">
      <c r="A9" s="248">
        <v>3</v>
      </c>
      <c r="B9" s="248">
        <v>1</v>
      </c>
      <c r="C9" s="248">
        <v>1</v>
      </c>
      <c r="D9" s="245">
        <v>6</v>
      </c>
      <c r="E9" s="245" t="s">
        <v>982</v>
      </c>
      <c r="F9" s="245" t="s">
        <v>983</v>
      </c>
      <c r="G9" s="245" t="s">
        <v>146</v>
      </c>
      <c r="H9" s="245" t="s">
        <v>984</v>
      </c>
      <c r="I9" s="247" t="s">
        <v>618</v>
      </c>
      <c r="J9" s="245" t="s">
        <v>985</v>
      </c>
      <c r="K9" s="246" t="s">
        <v>986</v>
      </c>
      <c r="L9" s="246"/>
      <c r="M9" s="249">
        <v>9512.23</v>
      </c>
      <c r="N9" s="249"/>
      <c r="O9" s="249">
        <v>7768.43</v>
      </c>
      <c r="P9" s="249"/>
      <c r="Q9" s="245" t="s">
        <v>973</v>
      </c>
      <c r="R9" s="245" t="s">
        <v>974</v>
      </c>
      <c r="S9" s="14"/>
    </row>
    <row r="10" spans="1:19" s="3" customFormat="1" ht="144" x14ac:dyDescent="0.25">
      <c r="A10" s="248">
        <v>4</v>
      </c>
      <c r="B10" s="248">
        <v>1</v>
      </c>
      <c r="C10" s="248">
        <v>1</v>
      </c>
      <c r="D10" s="245">
        <v>6</v>
      </c>
      <c r="E10" s="245" t="s">
        <v>987</v>
      </c>
      <c r="F10" s="245" t="s">
        <v>988</v>
      </c>
      <c r="G10" s="245" t="s">
        <v>93</v>
      </c>
      <c r="H10" s="245" t="s">
        <v>989</v>
      </c>
      <c r="I10" s="247" t="s">
        <v>990</v>
      </c>
      <c r="J10" s="245" t="s">
        <v>991</v>
      </c>
      <c r="K10" s="246" t="s">
        <v>58</v>
      </c>
      <c r="L10" s="246"/>
      <c r="M10" s="249">
        <v>6299.43</v>
      </c>
      <c r="N10" s="249"/>
      <c r="O10" s="249">
        <v>5456.91</v>
      </c>
      <c r="P10" s="249"/>
      <c r="Q10" s="245" t="s">
        <v>992</v>
      </c>
      <c r="R10" s="245" t="s">
        <v>993</v>
      </c>
      <c r="S10" s="14"/>
    </row>
    <row r="11" spans="1:19" s="3" customFormat="1" ht="84" x14ac:dyDescent="0.25">
      <c r="A11" s="248">
        <v>5</v>
      </c>
      <c r="B11" s="248">
        <v>6</v>
      </c>
      <c r="C11" s="248">
        <v>1</v>
      </c>
      <c r="D11" s="245">
        <v>6</v>
      </c>
      <c r="E11" s="245" t="s">
        <v>994</v>
      </c>
      <c r="F11" s="245" t="s">
        <v>1083</v>
      </c>
      <c r="G11" s="245" t="s">
        <v>995</v>
      </c>
      <c r="H11" s="245" t="s">
        <v>1286</v>
      </c>
      <c r="I11" s="247" t="s">
        <v>1287</v>
      </c>
      <c r="J11" s="245" t="s">
        <v>996</v>
      </c>
      <c r="K11" s="246" t="s">
        <v>58</v>
      </c>
      <c r="L11" s="246"/>
      <c r="M11" s="249">
        <v>25110.53</v>
      </c>
      <c r="N11" s="249"/>
      <c r="O11" s="249">
        <v>20030</v>
      </c>
      <c r="P11" s="249"/>
      <c r="Q11" s="245" t="s">
        <v>997</v>
      </c>
      <c r="R11" s="245" t="s">
        <v>998</v>
      </c>
      <c r="S11" s="14"/>
    </row>
    <row r="12" spans="1:19" s="3" customFormat="1" ht="144" x14ac:dyDescent="0.25">
      <c r="A12" s="248">
        <v>6</v>
      </c>
      <c r="B12" s="248">
        <v>1</v>
      </c>
      <c r="C12" s="248">
        <v>1</v>
      </c>
      <c r="D12" s="245">
        <v>6</v>
      </c>
      <c r="E12" s="245" t="s">
        <v>999</v>
      </c>
      <c r="F12" s="245" t="s">
        <v>1084</v>
      </c>
      <c r="G12" s="245" t="s">
        <v>125</v>
      </c>
      <c r="H12" s="245" t="s">
        <v>1085</v>
      </c>
      <c r="I12" s="247" t="s">
        <v>1000</v>
      </c>
      <c r="J12" s="245" t="s">
        <v>1001</v>
      </c>
      <c r="K12" s="246" t="s">
        <v>54</v>
      </c>
      <c r="L12" s="246"/>
      <c r="M12" s="249">
        <v>17952.43</v>
      </c>
      <c r="N12" s="249"/>
      <c r="O12" s="249">
        <v>15059.76</v>
      </c>
      <c r="P12" s="249"/>
      <c r="Q12" s="245" t="s">
        <v>1002</v>
      </c>
      <c r="R12" s="245" t="s">
        <v>1003</v>
      </c>
      <c r="S12" s="14"/>
    </row>
    <row r="13" spans="1:19" s="3" customFormat="1" ht="144" x14ac:dyDescent="0.25">
      <c r="A13" s="248">
        <v>7</v>
      </c>
      <c r="B13" s="248">
        <v>1</v>
      </c>
      <c r="C13" s="248">
        <v>1</v>
      </c>
      <c r="D13" s="245">
        <v>6</v>
      </c>
      <c r="E13" s="245" t="s">
        <v>1004</v>
      </c>
      <c r="F13" s="245" t="s">
        <v>1005</v>
      </c>
      <c r="G13" s="245" t="s">
        <v>1006</v>
      </c>
      <c r="H13" s="245" t="s">
        <v>984</v>
      </c>
      <c r="I13" s="247" t="s">
        <v>1288</v>
      </c>
      <c r="J13" s="245" t="s">
        <v>985</v>
      </c>
      <c r="K13" s="246" t="s">
        <v>54</v>
      </c>
      <c r="L13" s="246"/>
      <c r="M13" s="249">
        <v>36546.79</v>
      </c>
      <c r="N13" s="249"/>
      <c r="O13" s="249">
        <v>32446.799999999999</v>
      </c>
      <c r="P13" s="249"/>
      <c r="Q13" s="245" t="s">
        <v>967</v>
      </c>
      <c r="R13" s="245" t="s">
        <v>968</v>
      </c>
      <c r="S13" s="14"/>
    </row>
    <row r="14" spans="1:19" s="3" customFormat="1" ht="120" x14ac:dyDescent="0.25">
      <c r="A14" s="248">
        <v>8</v>
      </c>
      <c r="B14" s="248">
        <v>6</v>
      </c>
      <c r="C14" s="248">
        <v>1</v>
      </c>
      <c r="D14" s="245">
        <v>13</v>
      </c>
      <c r="E14" s="245" t="s">
        <v>1007</v>
      </c>
      <c r="F14" s="245" t="s">
        <v>1008</v>
      </c>
      <c r="G14" s="245" t="s">
        <v>1009</v>
      </c>
      <c r="H14" s="245" t="s">
        <v>1010</v>
      </c>
      <c r="I14" s="247" t="s">
        <v>1011</v>
      </c>
      <c r="J14" s="245" t="s">
        <v>1012</v>
      </c>
      <c r="K14" s="246" t="s">
        <v>43</v>
      </c>
      <c r="L14" s="246"/>
      <c r="M14" s="249">
        <v>38482.769999999997</v>
      </c>
      <c r="N14" s="249"/>
      <c r="O14" s="249">
        <v>34282.769999999997</v>
      </c>
      <c r="P14" s="249"/>
      <c r="Q14" s="245" t="s">
        <v>1013</v>
      </c>
      <c r="R14" s="245" t="s">
        <v>1014</v>
      </c>
      <c r="S14" s="14"/>
    </row>
    <row r="15" spans="1:19" s="3" customFormat="1" ht="132" x14ac:dyDescent="0.25">
      <c r="A15" s="248">
        <v>9</v>
      </c>
      <c r="B15" s="248">
        <v>6</v>
      </c>
      <c r="C15" s="248">
        <v>1</v>
      </c>
      <c r="D15" s="245">
        <v>13</v>
      </c>
      <c r="E15" s="245" t="s">
        <v>1015</v>
      </c>
      <c r="F15" s="245" t="s">
        <v>1016</v>
      </c>
      <c r="G15" s="245" t="s">
        <v>56</v>
      </c>
      <c r="H15" s="245" t="s">
        <v>1017</v>
      </c>
      <c r="I15" s="247" t="s">
        <v>1018</v>
      </c>
      <c r="J15" s="245" t="s">
        <v>1019</v>
      </c>
      <c r="K15" s="246" t="s">
        <v>58</v>
      </c>
      <c r="L15" s="246"/>
      <c r="M15" s="249">
        <v>18655.5</v>
      </c>
      <c r="N15" s="249"/>
      <c r="O15" s="249">
        <v>14275.5</v>
      </c>
      <c r="P15" s="249"/>
      <c r="Q15" s="245" t="s">
        <v>1020</v>
      </c>
      <c r="R15" s="245" t="s">
        <v>1021</v>
      </c>
      <c r="S15" s="14"/>
    </row>
    <row r="16" spans="1:19" s="3" customFormat="1" ht="60" x14ac:dyDescent="0.25">
      <c r="A16" s="248">
        <v>10</v>
      </c>
      <c r="B16" s="248">
        <v>6</v>
      </c>
      <c r="C16" s="248">
        <v>5</v>
      </c>
      <c r="D16" s="245">
        <v>11</v>
      </c>
      <c r="E16" s="245" t="s">
        <v>1022</v>
      </c>
      <c r="F16" s="245" t="s">
        <v>1023</v>
      </c>
      <c r="G16" s="245" t="s">
        <v>128</v>
      </c>
      <c r="H16" s="245" t="s">
        <v>971</v>
      </c>
      <c r="I16" s="247" t="s">
        <v>1289</v>
      </c>
      <c r="J16" s="245" t="s">
        <v>1024</v>
      </c>
      <c r="K16" s="246" t="s">
        <v>1025</v>
      </c>
      <c r="L16" s="246"/>
      <c r="M16" s="249">
        <v>12970</v>
      </c>
      <c r="N16" s="249"/>
      <c r="O16" s="249">
        <v>11680</v>
      </c>
      <c r="P16" s="249"/>
      <c r="Q16" s="245" t="s">
        <v>1026</v>
      </c>
      <c r="R16" s="245" t="s">
        <v>1027</v>
      </c>
      <c r="S16" s="14"/>
    </row>
    <row r="17" spans="1:19" s="3" customFormat="1" ht="48" x14ac:dyDescent="0.25">
      <c r="A17" s="248">
        <v>11</v>
      </c>
      <c r="B17" s="248">
        <v>6</v>
      </c>
      <c r="C17" s="248">
        <v>5</v>
      </c>
      <c r="D17" s="245">
        <v>11</v>
      </c>
      <c r="E17" s="245" t="s">
        <v>1028</v>
      </c>
      <c r="F17" s="245" t="s">
        <v>1029</v>
      </c>
      <c r="G17" s="245" t="s">
        <v>1030</v>
      </c>
      <c r="H17" s="245" t="s">
        <v>1031</v>
      </c>
      <c r="I17" s="247" t="s">
        <v>1032</v>
      </c>
      <c r="J17" s="245" t="s">
        <v>1033</v>
      </c>
      <c r="K17" s="246" t="s">
        <v>94</v>
      </c>
      <c r="L17" s="246"/>
      <c r="M17" s="249">
        <v>9589.4500000000007</v>
      </c>
      <c r="N17" s="249"/>
      <c r="O17" s="249">
        <v>8200</v>
      </c>
      <c r="P17" s="249"/>
      <c r="Q17" s="245" t="s">
        <v>1034</v>
      </c>
      <c r="R17" s="245" t="s">
        <v>1035</v>
      </c>
      <c r="S17" s="14"/>
    </row>
    <row r="18" spans="1:19" s="3" customFormat="1" ht="60" x14ac:dyDescent="0.25">
      <c r="A18" s="248">
        <v>12</v>
      </c>
      <c r="B18" s="248">
        <v>6</v>
      </c>
      <c r="C18" s="248">
        <v>5</v>
      </c>
      <c r="D18" s="245">
        <v>11</v>
      </c>
      <c r="E18" s="245" t="s">
        <v>1036</v>
      </c>
      <c r="F18" s="245" t="s">
        <v>1086</v>
      </c>
      <c r="G18" s="245" t="s">
        <v>1037</v>
      </c>
      <c r="H18" s="245" t="s">
        <v>1087</v>
      </c>
      <c r="I18" s="247" t="s">
        <v>1290</v>
      </c>
      <c r="J18" s="245" t="s">
        <v>1033</v>
      </c>
      <c r="K18" s="246" t="s">
        <v>58</v>
      </c>
      <c r="L18" s="246"/>
      <c r="M18" s="249">
        <v>25699.37</v>
      </c>
      <c r="N18" s="249"/>
      <c r="O18" s="249">
        <v>20662.14</v>
      </c>
      <c r="P18" s="249"/>
      <c r="Q18" s="245" t="s">
        <v>997</v>
      </c>
      <c r="R18" s="245" t="s">
        <v>998</v>
      </c>
      <c r="S18" s="14"/>
    </row>
    <row r="19" spans="1:19" s="3" customFormat="1" ht="96" x14ac:dyDescent="0.25">
      <c r="A19" s="248">
        <v>13</v>
      </c>
      <c r="B19" s="248">
        <v>6</v>
      </c>
      <c r="C19" s="248">
        <v>3</v>
      </c>
      <c r="D19" s="245">
        <v>13</v>
      </c>
      <c r="E19" s="245" t="s">
        <v>1038</v>
      </c>
      <c r="F19" s="245" t="s">
        <v>1082</v>
      </c>
      <c r="G19" s="245" t="s">
        <v>128</v>
      </c>
      <c r="H19" s="245" t="s">
        <v>1259</v>
      </c>
      <c r="I19" s="247" t="s">
        <v>1260</v>
      </c>
      <c r="J19" s="245" t="s">
        <v>1039</v>
      </c>
      <c r="K19" s="246" t="s">
        <v>94</v>
      </c>
      <c r="L19" s="246"/>
      <c r="M19" s="249">
        <v>13103</v>
      </c>
      <c r="N19" s="249"/>
      <c r="O19" s="249">
        <v>11994</v>
      </c>
      <c r="P19" s="249"/>
      <c r="Q19" s="245" t="s">
        <v>973</v>
      </c>
      <c r="R19" s="245" t="s">
        <v>974</v>
      </c>
      <c r="S19" s="14"/>
    </row>
    <row r="20" spans="1:19" s="3" customFormat="1" ht="180" x14ac:dyDescent="0.25">
      <c r="A20" s="343">
        <v>14</v>
      </c>
      <c r="B20" s="343">
        <v>5</v>
      </c>
      <c r="C20" s="343">
        <v>1</v>
      </c>
      <c r="D20" s="344">
        <v>3</v>
      </c>
      <c r="E20" s="344" t="s">
        <v>2495</v>
      </c>
      <c r="F20" s="344" t="s">
        <v>3505</v>
      </c>
      <c r="G20" s="344" t="s">
        <v>77</v>
      </c>
      <c r="H20" s="344" t="s">
        <v>2496</v>
      </c>
      <c r="I20" s="342" t="s">
        <v>2497</v>
      </c>
      <c r="J20" s="344" t="s">
        <v>2498</v>
      </c>
      <c r="K20" s="246"/>
      <c r="L20" s="246" t="s">
        <v>54</v>
      </c>
      <c r="M20" s="356"/>
      <c r="N20" s="356">
        <v>29410</v>
      </c>
      <c r="O20" s="356"/>
      <c r="P20" s="356">
        <v>25210</v>
      </c>
      <c r="Q20" s="245" t="s">
        <v>967</v>
      </c>
      <c r="R20" s="344" t="s">
        <v>2499</v>
      </c>
      <c r="S20" s="14"/>
    </row>
    <row r="21" spans="1:19" ht="108" x14ac:dyDescent="0.25">
      <c r="A21" s="343">
        <v>15</v>
      </c>
      <c r="B21" s="343">
        <v>2</v>
      </c>
      <c r="C21" s="343">
        <v>2</v>
      </c>
      <c r="D21" s="344">
        <v>3</v>
      </c>
      <c r="E21" s="344" t="s">
        <v>2500</v>
      </c>
      <c r="F21" s="344" t="s">
        <v>970</v>
      </c>
      <c r="G21" s="344" t="s">
        <v>128</v>
      </c>
      <c r="H21" s="344" t="s">
        <v>971</v>
      </c>
      <c r="I21" s="342" t="s">
        <v>2501</v>
      </c>
      <c r="J21" s="344" t="s">
        <v>972</v>
      </c>
      <c r="K21" s="341"/>
      <c r="L21" s="341" t="s">
        <v>268</v>
      </c>
      <c r="M21" s="356"/>
      <c r="N21" s="356">
        <v>14756.1</v>
      </c>
      <c r="O21" s="356"/>
      <c r="P21" s="356">
        <v>12000</v>
      </c>
      <c r="Q21" s="344" t="s">
        <v>973</v>
      </c>
      <c r="R21" s="344" t="s">
        <v>974</v>
      </c>
    </row>
    <row r="22" spans="1:19" ht="192" x14ac:dyDescent="0.25">
      <c r="A22" s="343">
        <v>16</v>
      </c>
      <c r="B22" s="343">
        <v>6</v>
      </c>
      <c r="C22" s="343">
        <v>5</v>
      </c>
      <c r="D22" s="344">
        <v>4</v>
      </c>
      <c r="E22" s="344" t="s">
        <v>2502</v>
      </c>
      <c r="F22" s="344" t="s">
        <v>3433</v>
      </c>
      <c r="G22" s="344" t="s">
        <v>975</v>
      </c>
      <c r="H22" s="344" t="s">
        <v>244</v>
      </c>
      <c r="I22" s="342" t="s">
        <v>2503</v>
      </c>
      <c r="J22" s="344" t="s">
        <v>976</v>
      </c>
      <c r="K22" s="341"/>
      <c r="L22" s="341" t="s">
        <v>94</v>
      </c>
      <c r="M22" s="356"/>
      <c r="N22" s="356">
        <v>19920.099999999999</v>
      </c>
      <c r="O22" s="356"/>
      <c r="P22" s="356">
        <v>19920.099999999999</v>
      </c>
      <c r="Q22" s="344" t="s">
        <v>2504</v>
      </c>
      <c r="R22" s="344" t="s">
        <v>2505</v>
      </c>
    </row>
    <row r="23" spans="1:19" ht="192" x14ac:dyDescent="0.25">
      <c r="A23" s="343">
        <v>17</v>
      </c>
      <c r="B23" s="343">
        <v>6</v>
      </c>
      <c r="C23" s="343">
        <v>5</v>
      </c>
      <c r="D23" s="344">
        <v>4</v>
      </c>
      <c r="E23" s="344" t="s">
        <v>2506</v>
      </c>
      <c r="F23" s="344" t="s">
        <v>3497</v>
      </c>
      <c r="G23" s="344" t="s">
        <v>975</v>
      </c>
      <c r="H23" s="344" t="s">
        <v>244</v>
      </c>
      <c r="I23" s="342" t="s">
        <v>2507</v>
      </c>
      <c r="J23" s="344" t="s">
        <v>976</v>
      </c>
      <c r="K23" s="341"/>
      <c r="L23" s="341" t="s">
        <v>94</v>
      </c>
      <c r="M23" s="356"/>
      <c r="N23" s="356" t="s">
        <v>2508</v>
      </c>
      <c r="O23" s="356"/>
      <c r="P23" s="356">
        <v>57668.480000000003</v>
      </c>
      <c r="Q23" s="344" t="s">
        <v>2504</v>
      </c>
      <c r="R23" s="344" t="s">
        <v>2505</v>
      </c>
    </row>
    <row r="24" spans="1:19" ht="132" x14ac:dyDescent="0.25">
      <c r="A24" s="343">
        <v>18</v>
      </c>
      <c r="B24" s="343">
        <v>1</v>
      </c>
      <c r="C24" s="343">
        <v>5</v>
      </c>
      <c r="D24" s="344">
        <v>4</v>
      </c>
      <c r="E24" s="344" t="s">
        <v>2509</v>
      </c>
      <c r="F24" s="344" t="s">
        <v>2510</v>
      </c>
      <c r="G24" s="344" t="s">
        <v>2511</v>
      </c>
      <c r="H24" s="344" t="s">
        <v>2512</v>
      </c>
      <c r="I24" s="342" t="s">
        <v>2513</v>
      </c>
      <c r="J24" s="344" t="s">
        <v>976</v>
      </c>
      <c r="K24" s="341"/>
      <c r="L24" s="341" t="s">
        <v>58</v>
      </c>
      <c r="M24" s="356"/>
      <c r="N24" s="356" t="s">
        <v>2514</v>
      </c>
      <c r="O24" s="356"/>
      <c r="P24" s="356">
        <v>4675.57</v>
      </c>
      <c r="Q24" s="245" t="s">
        <v>2515</v>
      </c>
      <c r="R24" s="344" t="s">
        <v>2516</v>
      </c>
    </row>
    <row r="25" spans="1:19" ht="108" x14ac:dyDescent="0.25">
      <c r="A25" s="343">
        <v>19</v>
      </c>
      <c r="B25" s="343">
        <v>6</v>
      </c>
      <c r="C25" s="343">
        <v>5</v>
      </c>
      <c r="D25" s="344">
        <v>4</v>
      </c>
      <c r="E25" s="344" t="s">
        <v>2517</v>
      </c>
      <c r="F25" s="344" t="s">
        <v>3498</v>
      </c>
      <c r="G25" s="344" t="s">
        <v>975</v>
      </c>
      <c r="H25" s="344" t="s">
        <v>979</v>
      </c>
      <c r="I25" s="342" t="s">
        <v>589</v>
      </c>
      <c r="J25" s="344" t="s">
        <v>976</v>
      </c>
      <c r="K25" s="341"/>
      <c r="L25" s="341" t="s">
        <v>58</v>
      </c>
      <c r="M25" s="356"/>
      <c r="N25" s="356" t="s">
        <v>2518</v>
      </c>
      <c r="O25" s="356"/>
      <c r="P25" s="356">
        <v>21743.599999999999</v>
      </c>
      <c r="Q25" s="245" t="s">
        <v>980</v>
      </c>
      <c r="R25" s="344" t="s">
        <v>981</v>
      </c>
    </row>
    <row r="26" spans="1:19" ht="228" x14ac:dyDescent="0.25">
      <c r="A26" s="343">
        <v>20</v>
      </c>
      <c r="B26" s="343">
        <v>6</v>
      </c>
      <c r="C26" s="343">
        <v>1</v>
      </c>
      <c r="D26" s="344">
        <v>6</v>
      </c>
      <c r="E26" s="344" t="s">
        <v>2519</v>
      </c>
      <c r="F26" s="344" t="s">
        <v>3499</v>
      </c>
      <c r="G26" s="344" t="s">
        <v>641</v>
      </c>
      <c r="H26" s="344" t="s">
        <v>2520</v>
      </c>
      <c r="I26" s="342" t="s">
        <v>1453</v>
      </c>
      <c r="J26" s="344" t="s">
        <v>2521</v>
      </c>
      <c r="K26" s="341"/>
      <c r="L26" s="341" t="s">
        <v>2522</v>
      </c>
      <c r="M26" s="356"/>
      <c r="N26" s="356">
        <v>22815.72</v>
      </c>
      <c r="O26" s="356"/>
      <c r="P26" s="356">
        <v>18207</v>
      </c>
      <c r="Q26" s="344" t="s">
        <v>228</v>
      </c>
      <c r="R26" s="344" t="s">
        <v>2523</v>
      </c>
    </row>
    <row r="27" spans="1:19" ht="240" x14ac:dyDescent="0.25">
      <c r="A27" s="343">
        <v>21</v>
      </c>
      <c r="B27" s="343">
        <v>1</v>
      </c>
      <c r="C27" s="343">
        <v>1</v>
      </c>
      <c r="D27" s="344">
        <v>6</v>
      </c>
      <c r="E27" s="344" t="s">
        <v>3556</v>
      </c>
      <c r="F27" s="344" t="s">
        <v>2524</v>
      </c>
      <c r="G27" s="344" t="s">
        <v>146</v>
      </c>
      <c r="H27" s="344" t="s">
        <v>984</v>
      </c>
      <c r="I27" s="342" t="s">
        <v>1270</v>
      </c>
      <c r="J27" s="344" t="s">
        <v>2525</v>
      </c>
      <c r="K27" s="341"/>
      <c r="L27" s="341" t="s">
        <v>467</v>
      </c>
      <c r="M27" s="356"/>
      <c r="N27" s="356">
        <v>58531.8</v>
      </c>
      <c r="O27" s="356"/>
      <c r="P27" s="356">
        <v>53011.8</v>
      </c>
      <c r="Q27" s="245" t="s">
        <v>967</v>
      </c>
      <c r="R27" s="344" t="s">
        <v>2499</v>
      </c>
    </row>
    <row r="28" spans="1:19" ht="180" x14ac:dyDescent="0.25">
      <c r="A28" s="343">
        <v>22</v>
      </c>
      <c r="B28" s="343">
        <v>1</v>
      </c>
      <c r="C28" s="343">
        <v>1</v>
      </c>
      <c r="D28" s="344">
        <v>6</v>
      </c>
      <c r="E28" s="344" t="s">
        <v>2526</v>
      </c>
      <c r="F28" s="344" t="s">
        <v>2527</v>
      </c>
      <c r="G28" s="344" t="s">
        <v>119</v>
      </c>
      <c r="H28" s="344" t="s">
        <v>984</v>
      </c>
      <c r="I28" s="342" t="s">
        <v>618</v>
      </c>
      <c r="J28" s="344" t="s">
        <v>2528</v>
      </c>
      <c r="K28" s="341"/>
      <c r="L28" s="341" t="s">
        <v>1025</v>
      </c>
      <c r="M28" s="341"/>
      <c r="N28" s="356">
        <v>10779.8</v>
      </c>
      <c r="O28" s="356"/>
      <c r="P28" s="356">
        <v>9036</v>
      </c>
      <c r="Q28" s="344" t="s">
        <v>973</v>
      </c>
      <c r="R28" s="344" t="s">
        <v>974</v>
      </c>
    </row>
    <row r="29" spans="1:19" ht="156" x14ac:dyDescent="0.25">
      <c r="A29" s="343">
        <v>23</v>
      </c>
      <c r="B29" s="343">
        <v>6</v>
      </c>
      <c r="C29" s="343">
        <v>1</v>
      </c>
      <c r="D29" s="344">
        <v>6</v>
      </c>
      <c r="E29" s="344" t="s">
        <v>2529</v>
      </c>
      <c r="F29" s="344" t="s">
        <v>2530</v>
      </c>
      <c r="G29" s="344" t="s">
        <v>93</v>
      </c>
      <c r="H29" s="344" t="s">
        <v>989</v>
      </c>
      <c r="I29" s="342" t="s">
        <v>2531</v>
      </c>
      <c r="J29" s="344" t="s">
        <v>991</v>
      </c>
      <c r="K29" s="341"/>
      <c r="L29" s="341" t="s">
        <v>58</v>
      </c>
      <c r="M29" s="356"/>
      <c r="N29" s="356">
        <v>9540</v>
      </c>
      <c r="O29" s="356"/>
      <c r="P29" s="356">
        <v>6940</v>
      </c>
      <c r="Q29" s="344" t="s">
        <v>992</v>
      </c>
      <c r="R29" s="344" t="s">
        <v>993</v>
      </c>
    </row>
    <row r="30" spans="1:19" ht="72" x14ac:dyDescent="0.25">
      <c r="A30" s="343">
        <v>24</v>
      </c>
      <c r="B30" s="343">
        <v>6</v>
      </c>
      <c r="C30" s="343">
        <v>1</v>
      </c>
      <c r="D30" s="344">
        <v>6</v>
      </c>
      <c r="E30" s="344" t="s">
        <v>2532</v>
      </c>
      <c r="F30" s="344" t="s">
        <v>3500</v>
      </c>
      <c r="G30" s="344" t="s">
        <v>995</v>
      </c>
      <c r="H30" s="344" t="s">
        <v>3501</v>
      </c>
      <c r="I30" s="342" t="s">
        <v>2533</v>
      </c>
      <c r="J30" s="344" t="s">
        <v>2534</v>
      </c>
      <c r="K30" s="341"/>
      <c r="L30" s="341" t="s">
        <v>58</v>
      </c>
      <c r="M30" s="356"/>
      <c r="N30" s="356">
        <v>35150.74</v>
      </c>
      <c r="O30" s="356"/>
      <c r="P30" s="356">
        <v>27900</v>
      </c>
      <c r="Q30" s="344" t="s">
        <v>997</v>
      </c>
      <c r="R30" s="344" t="s">
        <v>998</v>
      </c>
    </row>
    <row r="31" spans="1:19" ht="144" x14ac:dyDescent="0.25">
      <c r="A31" s="343">
        <v>25</v>
      </c>
      <c r="B31" s="343">
        <v>1</v>
      </c>
      <c r="C31" s="343">
        <v>1</v>
      </c>
      <c r="D31" s="344">
        <v>6</v>
      </c>
      <c r="E31" s="344" t="s">
        <v>2535</v>
      </c>
      <c r="F31" s="344" t="s">
        <v>1084</v>
      </c>
      <c r="G31" s="344" t="s">
        <v>125</v>
      </c>
      <c r="H31" s="344" t="s">
        <v>1085</v>
      </c>
      <c r="I31" s="342" t="s">
        <v>1000</v>
      </c>
      <c r="J31" s="344" t="s">
        <v>1001</v>
      </c>
      <c r="K31" s="341"/>
      <c r="L31" s="341" t="s">
        <v>54</v>
      </c>
      <c r="M31" s="356"/>
      <c r="N31" s="356">
        <v>22403</v>
      </c>
      <c r="O31" s="356"/>
      <c r="P31" s="356">
        <v>18856.45</v>
      </c>
      <c r="Q31" s="344" t="s">
        <v>1002</v>
      </c>
      <c r="R31" s="344" t="s">
        <v>2536</v>
      </c>
    </row>
    <row r="32" spans="1:19" ht="168" x14ac:dyDescent="0.25">
      <c r="A32" s="343">
        <v>26</v>
      </c>
      <c r="B32" s="343">
        <v>1</v>
      </c>
      <c r="C32" s="343">
        <v>1</v>
      </c>
      <c r="D32" s="344">
        <v>9</v>
      </c>
      <c r="E32" s="344" t="s">
        <v>2537</v>
      </c>
      <c r="F32" s="344" t="s">
        <v>2538</v>
      </c>
      <c r="G32" s="344" t="s">
        <v>2539</v>
      </c>
      <c r="H32" s="344" t="s">
        <v>2540</v>
      </c>
      <c r="I32" s="342" t="s">
        <v>2541</v>
      </c>
      <c r="J32" s="344" t="s">
        <v>3502</v>
      </c>
      <c r="K32" s="341"/>
      <c r="L32" s="341" t="s">
        <v>54</v>
      </c>
      <c r="M32" s="356"/>
      <c r="N32" s="356">
        <v>75214</v>
      </c>
      <c r="O32" s="356"/>
      <c r="P32" s="356">
        <v>48820</v>
      </c>
      <c r="Q32" s="344" t="s">
        <v>973</v>
      </c>
      <c r="R32" s="344" t="s">
        <v>974</v>
      </c>
    </row>
    <row r="33" spans="1:18" ht="192" x14ac:dyDescent="0.25">
      <c r="A33" s="343">
        <v>27</v>
      </c>
      <c r="B33" s="343">
        <v>2</v>
      </c>
      <c r="C33" s="343">
        <v>1</v>
      </c>
      <c r="D33" s="344">
        <v>9</v>
      </c>
      <c r="E33" s="344" t="s">
        <v>2542</v>
      </c>
      <c r="F33" s="344" t="s">
        <v>2543</v>
      </c>
      <c r="G33" s="344" t="s">
        <v>65</v>
      </c>
      <c r="H33" s="344" t="s">
        <v>979</v>
      </c>
      <c r="I33" s="342" t="s">
        <v>206</v>
      </c>
      <c r="J33" s="344" t="s">
        <v>2544</v>
      </c>
      <c r="K33" s="341"/>
      <c r="L33" s="341" t="s">
        <v>54</v>
      </c>
      <c r="M33" s="356"/>
      <c r="N33" s="356">
        <v>33110</v>
      </c>
      <c r="O33" s="356"/>
      <c r="P33" s="356">
        <v>29850</v>
      </c>
      <c r="Q33" s="245" t="s">
        <v>967</v>
      </c>
      <c r="R33" s="344" t="s">
        <v>2499</v>
      </c>
    </row>
    <row r="34" spans="1:18" ht="168" x14ac:dyDescent="0.25">
      <c r="A34" s="343">
        <v>28</v>
      </c>
      <c r="B34" s="343">
        <v>6</v>
      </c>
      <c r="C34" s="343">
        <v>5</v>
      </c>
      <c r="D34" s="344">
        <v>11</v>
      </c>
      <c r="E34" s="344" t="s">
        <v>2545</v>
      </c>
      <c r="F34" s="344" t="s">
        <v>2546</v>
      </c>
      <c r="G34" s="344" t="s">
        <v>2547</v>
      </c>
      <c r="H34" s="344" t="s">
        <v>2548</v>
      </c>
      <c r="I34" s="342" t="s">
        <v>2549</v>
      </c>
      <c r="J34" s="344" t="s">
        <v>2550</v>
      </c>
      <c r="K34" s="341"/>
      <c r="L34" s="341" t="s">
        <v>58</v>
      </c>
      <c r="M34" s="356"/>
      <c r="N34" s="356">
        <v>27761</v>
      </c>
      <c r="O34" s="356"/>
      <c r="P34" s="356">
        <v>25061</v>
      </c>
      <c r="Q34" s="344" t="s">
        <v>2551</v>
      </c>
      <c r="R34" s="344" t="s">
        <v>2552</v>
      </c>
    </row>
    <row r="35" spans="1:18" ht="108" x14ac:dyDescent="0.25">
      <c r="A35" s="343">
        <v>29</v>
      </c>
      <c r="B35" s="343">
        <v>6</v>
      </c>
      <c r="C35" s="343">
        <v>5</v>
      </c>
      <c r="D35" s="344">
        <v>11</v>
      </c>
      <c r="E35" s="344" t="s">
        <v>2553</v>
      </c>
      <c r="F35" s="344" t="s">
        <v>2554</v>
      </c>
      <c r="G35" s="344" t="s">
        <v>2555</v>
      </c>
      <c r="H35" s="344" t="s">
        <v>2556</v>
      </c>
      <c r="I35" s="342" t="s">
        <v>2557</v>
      </c>
      <c r="J35" s="344" t="s">
        <v>2558</v>
      </c>
      <c r="K35" s="341"/>
      <c r="L35" s="341" t="s">
        <v>268</v>
      </c>
      <c r="M35" s="356"/>
      <c r="N35" s="356">
        <v>14450</v>
      </c>
      <c r="O35" s="356"/>
      <c r="P35" s="356">
        <v>13100</v>
      </c>
      <c r="Q35" s="344" t="s">
        <v>1026</v>
      </c>
      <c r="R35" s="344" t="s">
        <v>2559</v>
      </c>
    </row>
    <row r="36" spans="1:18" ht="120" x14ac:dyDescent="0.25">
      <c r="A36" s="343">
        <v>30</v>
      </c>
      <c r="B36" s="343">
        <v>6</v>
      </c>
      <c r="C36" s="343">
        <v>5</v>
      </c>
      <c r="D36" s="344">
        <v>11</v>
      </c>
      <c r="E36" s="344" t="s">
        <v>2560</v>
      </c>
      <c r="F36" s="344" t="s">
        <v>3503</v>
      </c>
      <c r="G36" s="344" t="s">
        <v>2561</v>
      </c>
      <c r="H36" s="344" t="s">
        <v>2562</v>
      </c>
      <c r="I36" s="342" t="s">
        <v>2563</v>
      </c>
      <c r="J36" s="344" t="s">
        <v>2564</v>
      </c>
      <c r="K36" s="341"/>
      <c r="L36" s="341" t="s">
        <v>58</v>
      </c>
      <c r="M36" s="356"/>
      <c r="N36" s="356">
        <v>34890</v>
      </c>
      <c r="O36" s="356"/>
      <c r="P36" s="356">
        <v>28000</v>
      </c>
      <c r="Q36" s="344" t="s">
        <v>997</v>
      </c>
      <c r="R36" s="344" t="s">
        <v>998</v>
      </c>
    </row>
    <row r="37" spans="1:18" ht="180" x14ac:dyDescent="0.25">
      <c r="A37" s="343">
        <v>31</v>
      </c>
      <c r="B37" s="343">
        <v>3</v>
      </c>
      <c r="C37" s="343" t="s">
        <v>499</v>
      </c>
      <c r="D37" s="344">
        <v>13</v>
      </c>
      <c r="E37" s="344" t="s">
        <v>2565</v>
      </c>
      <c r="F37" s="344" t="s">
        <v>2566</v>
      </c>
      <c r="G37" s="344" t="s">
        <v>56</v>
      </c>
      <c r="H37" s="344" t="s">
        <v>1017</v>
      </c>
      <c r="I37" s="342" t="s">
        <v>2567</v>
      </c>
      <c r="J37" s="344" t="s">
        <v>2568</v>
      </c>
      <c r="K37" s="341"/>
      <c r="L37" s="341" t="s">
        <v>58</v>
      </c>
      <c r="M37" s="356"/>
      <c r="N37" s="356">
        <v>41708</v>
      </c>
      <c r="O37" s="356"/>
      <c r="P37" s="356">
        <v>29988</v>
      </c>
      <c r="Q37" s="344" t="s">
        <v>2569</v>
      </c>
      <c r="R37" s="344" t="s">
        <v>2570</v>
      </c>
    </row>
    <row r="38" spans="1:18" ht="120" x14ac:dyDescent="0.25">
      <c r="A38" s="343">
        <v>32</v>
      </c>
      <c r="B38" s="343">
        <v>6</v>
      </c>
      <c r="C38" s="343">
        <v>3</v>
      </c>
      <c r="D38" s="344">
        <v>13</v>
      </c>
      <c r="E38" s="344" t="s">
        <v>2571</v>
      </c>
      <c r="F38" s="344" t="s">
        <v>2572</v>
      </c>
      <c r="G38" s="344" t="s">
        <v>119</v>
      </c>
      <c r="H38" s="344" t="s">
        <v>2573</v>
      </c>
      <c r="I38" s="342" t="s">
        <v>2574</v>
      </c>
      <c r="J38" s="344" t="s">
        <v>1012</v>
      </c>
      <c r="K38" s="341"/>
      <c r="L38" s="341" t="s">
        <v>94</v>
      </c>
      <c r="M38" s="356"/>
      <c r="N38" s="356">
        <v>20850</v>
      </c>
      <c r="O38" s="356"/>
      <c r="P38" s="356">
        <v>15044</v>
      </c>
      <c r="Q38" s="344" t="s">
        <v>2575</v>
      </c>
      <c r="R38" s="344" t="s">
        <v>2576</v>
      </c>
    </row>
    <row r="39" spans="1:18" ht="108" x14ac:dyDescent="0.25">
      <c r="A39" s="343">
        <v>33</v>
      </c>
      <c r="B39" s="343">
        <v>6</v>
      </c>
      <c r="C39" s="343">
        <v>1</v>
      </c>
      <c r="D39" s="344">
        <v>13</v>
      </c>
      <c r="E39" s="344" t="s">
        <v>2577</v>
      </c>
      <c r="F39" s="344" t="s">
        <v>2578</v>
      </c>
      <c r="G39" s="344" t="s">
        <v>2579</v>
      </c>
      <c r="H39" s="344" t="s">
        <v>3504</v>
      </c>
      <c r="I39" s="342" t="s">
        <v>2580</v>
      </c>
      <c r="J39" s="344" t="s">
        <v>1012</v>
      </c>
      <c r="K39" s="341"/>
      <c r="L39" s="341" t="s">
        <v>43</v>
      </c>
      <c r="M39" s="356"/>
      <c r="N39" s="356">
        <v>43920</v>
      </c>
      <c r="O39" s="356"/>
      <c r="P39" s="356">
        <v>34968</v>
      </c>
      <c r="Q39" s="344" t="s">
        <v>1013</v>
      </c>
      <c r="R39" s="344" t="s">
        <v>1014</v>
      </c>
    </row>
    <row r="40" spans="1:18" x14ac:dyDescent="0.25">
      <c r="A40" s="15"/>
      <c r="B40" s="15"/>
      <c r="C40" s="15"/>
      <c r="D40" s="16"/>
      <c r="E40" s="16"/>
      <c r="F40" s="16"/>
      <c r="G40" s="16"/>
      <c r="H40" s="16"/>
      <c r="I40" s="17"/>
      <c r="J40" s="16"/>
      <c r="L40" s="18"/>
      <c r="M40" s="19"/>
      <c r="N40" s="19"/>
      <c r="O40" s="19"/>
      <c r="P40" s="19"/>
      <c r="Q40" s="16"/>
      <c r="R40" s="16"/>
    </row>
    <row r="41" spans="1:18" x14ac:dyDescent="0.25">
      <c r="L41" s="371"/>
      <c r="M41" s="517" t="s">
        <v>1374</v>
      </c>
      <c r="N41" s="518"/>
      <c r="O41" s="519"/>
    </row>
    <row r="42" spans="1:18" x14ac:dyDescent="0.25">
      <c r="L42" s="372"/>
      <c r="M42" s="583" t="s">
        <v>36</v>
      </c>
      <c r="N42" s="517" t="s">
        <v>0</v>
      </c>
      <c r="O42" s="519"/>
    </row>
    <row r="43" spans="1:18" x14ac:dyDescent="0.25">
      <c r="L43" s="373"/>
      <c r="M43" s="584"/>
      <c r="N43" s="143">
        <v>2020</v>
      </c>
      <c r="O43" s="143">
        <v>2021</v>
      </c>
    </row>
    <row r="44" spans="1:18" x14ac:dyDescent="0.25">
      <c r="L44" s="143" t="s">
        <v>1135</v>
      </c>
      <c r="M44" s="140">
        <v>33</v>
      </c>
      <c r="N44" s="137">
        <f>O19+O18+O17+O16+O15+O14+O13+O12+O11+O10+O9+O8+O7</f>
        <v>215781.72</v>
      </c>
      <c r="O44" s="137">
        <f>P39+P38+P37+P36+P34+P33+P35+P32+P31+P30+P29+P28+P27+P26+P25+P24+P23+P22+P21+P20</f>
        <v>499999.99999999994</v>
      </c>
    </row>
  </sheetData>
  <mergeCells count="18">
    <mergeCell ref="Q4:Q5"/>
    <mergeCell ref="R4:R5"/>
    <mergeCell ref="G4:G5"/>
    <mergeCell ref="H4:I4"/>
    <mergeCell ref="J4:J5"/>
    <mergeCell ref="K4:L4"/>
    <mergeCell ref="M4:N4"/>
    <mergeCell ref="O4:P4"/>
    <mergeCell ref="L41:L43"/>
    <mergeCell ref="M41:O41"/>
    <mergeCell ref="M42:M43"/>
    <mergeCell ref="N42:O42"/>
    <mergeCell ref="A4:A5"/>
    <mergeCell ref="B4:B5"/>
    <mergeCell ref="C4:C5"/>
    <mergeCell ref="D4:D5"/>
    <mergeCell ref="E4:E5"/>
    <mergeCell ref="F4:F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R129"/>
  <sheetViews>
    <sheetView zoomScale="70" zoomScaleNormal="70" workbookViewId="0"/>
  </sheetViews>
  <sheetFormatPr defaultRowHeight="15" x14ac:dyDescent="0.25"/>
  <cols>
    <col min="1" max="1" width="4.7109375" style="150" customWidth="1"/>
    <col min="2" max="2" width="8.85546875" style="150" customWidth="1"/>
    <col min="3" max="4" width="11.42578125" style="150" customWidth="1"/>
    <col min="5" max="5" width="45.7109375" style="150" customWidth="1"/>
    <col min="6" max="6" width="57.7109375" style="150" customWidth="1"/>
    <col min="7" max="7" width="35.7109375" style="150" customWidth="1"/>
    <col min="8" max="8" width="19.28515625" style="150" customWidth="1"/>
    <col min="9" max="9" width="18.28515625" style="150" customWidth="1"/>
    <col min="10" max="10" width="38.7109375" style="150" customWidth="1"/>
    <col min="11" max="11" width="10.7109375" style="150" customWidth="1"/>
    <col min="12" max="12" width="12.7109375" style="150" customWidth="1"/>
    <col min="13" max="13" width="20.85546875" style="151" customWidth="1"/>
    <col min="14" max="14" width="15.42578125" style="151" customWidth="1"/>
    <col min="15" max="16" width="14.7109375" style="151" customWidth="1"/>
    <col min="17" max="17" width="16.7109375" style="150" customWidth="1"/>
    <col min="18" max="18" width="24.140625" style="150" customWidth="1"/>
    <col min="19" max="256" width="9.140625" style="150"/>
    <col min="257" max="257" width="4.7109375" style="150" bestFit="1" customWidth="1"/>
    <col min="258" max="258" width="9.7109375" style="150" bestFit="1" customWidth="1"/>
    <col min="259" max="259" width="10" style="150" bestFit="1" customWidth="1"/>
    <col min="260" max="260" width="8.85546875" style="150" bestFit="1" customWidth="1"/>
    <col min="261" max="261" width="22.85546875" style="150" customWidth="1"/>
    <col min="262" max="262" width="59.7109375" style="150" bestFit="1" customWidth="1"/>
    <col min="263" max="263" width="57.85546875" style="150" bestFit="1" customWidth="1"/>
    <col min="264" max="264" width="35.28515625" style="150" bestFit="1" customWidth="1"/>
    <col min="265" max="265" width="28.140625" style="150" bestFit="1" customWidth="1"/>
    <col min="266" max="266" width="33.140625" style="150" bestFit="1" customWidth="1"/>
    <col min="267" max="267" width="26" style="150" bestFit="1" customWidth="1"/>
    <col min="268" max="268" width="19.140625" style="150" bestFit="1" customWidth="1"/>
    <col min="269" max="269" width="10.42578125" style="150" customWidth="1"/>
    <col min="270" max="270" width="11.85546875" style="150" customWidth="1"/>
    <col min="271" max="271" width="14.7109375" style="150" customWidth="1"/>
    <col min="272" max="272" width="9" style="150" bestFit="1" customWidth="1"/>
    <col min="273" max="512" width="9.140625" style="150"/>
    <col min="513" max="513" width="4.7109375" style="150" bestFit="1" customWidth="1"/>
    <col min="514" max="514" width="9.7109375" style="150" bestFit="1" customWidth="1"/>
    <col min="515" max="515" width="10" style="150" bestFit="1" customWidth="1"/>
    <col min="516" max="516" width="8.85546875" style="150" bestFit="1" customWidth="1"/>
    <col min="517" max="517" width="22.85546875" style="150" customWidth="1"/>
    <col min="518" max="518" width="59.7109375" style="150" bestFit="1" customWidth="1"/>
    <col min="519" max="519" width="57.85546875" style="150" bestFit="1" customWidth="1"/>
    <col min="520" max="520" width="35.28515625" style="150" bestFit="1" customWidth="1"/>
    <col min="521" max="521" width="28.140625" style="150" bestFit="1" customWidth="1"/>
    <col min="522" max="522" width="33.140625" style="150" bestFit="1" customWidth="1"/>
    <col min="523" max="523" width="26" style="150" bestFit="1" customWidth="1"/>
    <col min="524" max="524" width="19.140625" style="150" bestFit="1" customWidth="1"/>
    <col min="525" max="525" width="10.42578125" style="150" customWidth="1"/>
    <col min="526" max="526" width="11.85546875" style="150" customWidth="1"/>
    <col min="527" max="527" width="14.7109375" style="150" customWidth="1"/>
    <col min="528" max="528" width="9" style="150" bestFit="1" customWidth="1"/>
    <col min="529" max="768" width="9.140625" style="150"/>
    <col min="769" max="769" width="4.7109375" style="150" bestFit="1" customWidth="1"/>
    <col min="770" max="770" width="9.7109375" style="150" bestFit="1" customWidth="1"/>
    <col min="771" max="771" width="10" style="150" bestFit="1" customWidth="1"/>
    <col min="772" max="772" width="8.85546875" style="150" bestFit="1" customWidth="1"/>
    <col min="773" max="773" width="22.85546875" style="150" customWidth="1"/>
    <col min="774" max="774" width="59.7109375" style="150" bestFit="1" customWidth="1"/>
    <col min="775" max="775" width="57.85546875" style="150" bestFit="1" customWidth="1"/>
    <col min="776" max="776" width="35.28515625" style="150" bestFit="1" customWidth="1"/>
    <col min="777" max="777" width="28.140625" style="150" bestFit="1" customWidth="1"/>
    <col min="778" max="778" width="33.140625" style="150" bestFit="1" customWidth="1"/>
    <col min="779" max="779" width="26" style="150" bestFit="1" customWidth="1"/>
    <col min="780" max="780" width="19.140625" style="150" bestFit="1" customWidth="1"/>
    <col min="781" max="781" width="10.42578125" style="150" customWidth="1"/>
    <col min="782" max="782" width="11.85546875" style="150" customWidth="1"/>
    <col min="783" max="783" width="14.7109375" style="150" customWidth="1"/>
    <col min="784" max="784" width="9" style="150" bestFit="1" customWidth="1"/>
    <col min="785" max="1024" width="9.140625" style="150"/>
    <col min="1025" max="1025" width="4.7109375" style="150" bestFit="1" customWidth="1"/>
    <col min="1026" max="1026" width="9.7109375" style="150" bestFit="1" customWidth="1"/>
    <col min="1027" max="1027" width="10" style="150" bestFit="1" customWidth="1"/>
    <col min="1028" max="1028" width="8.85546875" style="150" bestFit="1" customWidth="1"/>
    <col min="1029" max="1029" width="22.85546875" style="150" customWidth="1"/>
    <col min="1030" max="1030" width="59.7109375" style="150" bestFit="1" customWidth="1"/>
    <col min="1031" max="1031" width="57.85546875" style="150" bestFit="1" customWidth="1"/>
    <col min="1032" max="1032" width="35.28515625" style="150" bestFit="1" customWidth="1"/>
    <col min="1033" max="1033" width="28.140625" style="150" bestFit="1" customWidth="1"/>
    <col min="1034" max="1034" width="33.140625" style="150" bestFit="1" customWidth="1"/>
    <col min="1035" max="1035" width="26" style="150" bestFit="1" customWidth="1"/>
    <col min="1036" max="1036" width="19.140625" style="150" bestFit="1" customWidth="1"/>
    <col min="1037" max="1037" width="10.42578125" style="150" customWidth="1"/>
    <col min="1038" max="1038" width="11.85546875" style="150" customWidth="1"/>
    <col min="1039" max="1039" width="14.7109375" style="150" customWidth="1"/>
    <col min="1040" max="1040" width="9" style="150" bestFit="1" customWidth="1"/>
    <col min="1041" max="1280" width="9.140625" style="150"/>
    <col min="1281" max="1281" width="4.7109375" style="150" bestFit="1" customWidth="1"/>
    <col min="1282" max="1282" width="9.7109375" style="150" bestFit="1" customWidth="1"/>
    <col min="1283" max="1283" width="10" style="150" bestFit="1" customWidth="1"/>
    <col min="1284" max="1284" width="8.85546875" style="150" bestFit="1" customWidth="1"/>
    <col min="1285" max="1285" width="22.85546875" style="150" customWidth="1"/>
    <col min="1286" max="1286" width="59.7109375" style="150" bestFit="1" customWidth="1"/>
    <col min="1287" max="1287" width="57.85546875" style="150" bestFit="1" customWidth="1"/>
    <col min="1288" max="1288" width="35.28515625" style="150" bestFit="1" customWidth="1"/>
    <col min="1289" max="1289" width="28.140625" style="150" bestFit="1" customWidth="1"/>
    <col min="1290" max="1290" width="33.140625" style="150" bestFit="1" customWidth="1"/>
    <col min="1291" max="1291" width="26" style="150" bestFit="1" customWidth="1"/>
    <col min="1292" max="1292" width="19.140625" style="150" bestFit="1" customWidth="1"/>
    <col min="1293" max="1293" width="10.42578125" style="150" customWidth="1"/>
    <col min="1294" max="1294" width="11.85546875" style="150" customWidth="1"/>
    <col min="1295" max="1295" width="14.7109375" style="150" customWidth="1"/>
    <col min="1296" max="1296" width="9" style="150" bestFit="1" customWidth="1"/>
    <col min="1297" max="1536" width="9.140625" style="150"/>
    <col min="1537" max="1537" width="4.7109375" style="150" bestFit="1" customWidth="1"/>
    <col min="1538" max="1538" width="9.7109375" style="150" bestFit="1" customWidth="1"/>
    <col min="1539" max="1539" width="10" style="150" bestFit="1" customWidth="1"/>
    <col min="1540" max="1540" width="8.85546875" style="150" bestFit="1" customWidth="1"/>
    <col min="1541" max="1541" width="22.85546875" style="150" customWidth="1"/>
    <col min="1542" max="1542" width="59.7109375" style="150" bestFit="1" customWidth="1"/>
    <col min="1543" max="1543" width="57.85546875" style="150" bestFit="1" customWidth="1"/>
    <col min="1544" max="1544" width="35.28515625" style="150" bestFit="1" customWidth="1"/>
    <col min="1545" max="1545" width="28.140625" style="150" bestFit="1" customWidth="1"/>
    <col min="1546" max="1546" width="33.140625" style="150" bestFit="1" customWidth="1"/>
    <col min="1547" max="1547" width="26" style="150" bestFit="1" customWidth="1"/>
    <col min="1548" max="1548" width="19.140625" style="150" bestFit="1" customWidth="1"/>
    <col min="1549" max="1549" width="10.42578125" style="150" customWidth="1"/>
    <col min="1550" max="1550" width="11.85546875" style="150" customWidth="1"/>
    <col min="1551" max="1551" width="14.7109375" style="150" customWidth="1"/>
    <col min="1552" max="1552" width="9" style="150" bestFit="1" customWidth="1"/>
    <col min="1553" max="1792" width="9.140625" style="150"/>
    <col min="1793" max="1793" width="4.7109375" style="150" bestFit="1" customWidth="1"/>
    <col min="1794" max="1794" width="9.7109375" style="150" bestFit="1" customWidth="1"/>
    <col min="1795" max="1795" width="10" style="150" bestFit="1" customWidth="1"/>
    <col min="1796" max="1796" width="8.85546875" style="150" bestFit="1" customWidth="1"/>
    <col min="1797" max="1797" width="22.85546875" style="150" customWidth="1"/>
    <col min="1798" max="1798" width="59.7109375" style="150" bestFit="1" customWidth="1"/>
    <col min="1799" max="1799" width="57.85546875" style="150" bestFit="1" customWidth="1"/>
    <col min="1800" max="1800" width="35.28515625" style="150" bestFit="1" customWidth="1"/>
    <col min="1801" max="1801" width="28.140625" style="150" bestFit="1" customWidth="1"/>
    <col min="1802" max="1802" width="33.140625" style="150" bestFit="1" customWidth="1"/>
    <col min="1803" max="1803" width="26" style="150" bestFit="1" customWidth="1"/>
    <col min="1804" max="1804" width="19.140625" style="150" bestFit="1" customWidth="1"/>
    <col min="1805" max="1805" width="10.42578125" style="150" customWidth="1"/>
    <col min="1806" max="1806" width="11.85546875" style="150" customWidth="1"/>
    <col min="1807" max="1807" width="14.7109375" style="150" customWidth="1"/>
    <col min="1808" max="1808" width="9" style="150" bestFit="1" customWidth="1"/>
    <col min="1809" max="2048" width="9.140625" style="150"/>
    <col min="2049" max="2049" width="4.7109375" style="150" bestFit="1" customWidth="1"/>
    <col min="2050" max="2050" width="9.7109375" style="150" bestFit="1" customWidth="1"/>
    <col min="2051" max="2051" width="10" style="150" bestFit="1" customWidth="1"/>
    <col min="2052" max="2052" width="8.85546875" style="150" bestFit="1" customWidth="1"/>
    <col min="2053" max="2053" width="22.85546875" style="150" customWidth="1"/>
    <col min="2054" max="2054" width="59.7109375" style="150" bestFit="1" customWidth="1"/>
    <col min="2055" max="2055" width="57.85546875" style="150" bestFit="1" customWidth="1"/>
    <col min="2056" max="2056" width="35.28515625" style="150" bestFit="1" customWidth="1"/>
    <col min="2057" max="2057" width="28.140625" style="150" bestFit="1" customWidth="1"/>
    <col min="2058" max="2058" width="33.140625" style="150" bestFit="1" customWidth="1"/>
    <col min="2059" max="2059" width="26" style="150" bestFit="1" customWidth="1"/>
    <col min="2060" max="2060" width="19.140625" style="150" bestFit="1" customWidth="1"/>
    <col min="2061" max="2061" width="10.42578125" style="150" customWidth="1"/>
    <col min="2062" max="2062" width="11.85546875" style="150" customWidth="1"/>
    <col min="2063" max="2063" width="14.7109375" style="150" customWidth="1"/>
    <col min="2064" max="2064" width="9" style="150" bestFit="1" customWidth="1"/>
    <col min="2065" max="2304" width="9.140625" style="150"/>
    <col min="2305" max="2305" width="4.7109375" style="150" bestFit="1" customWidth="1"/>
    <col min="2306" max="2306" width="9.7109375" style="150" bestFit="1" customWidth="1"/>
    <col min="2307" max="2307" width="10" style="150" bestFit="1" customWidth="1"/>
    <col min="2308" max="2308" width="8.85546875" style="150" bestFit="1" customWidth="1"/>
    <col min="2309" max="2309" width="22.85546875" style="150" customWidth="1"/>
    <col min="2310" max="2310" width="59.7109375" style="150" bestFit="1" customWidth="1"/>
    <col min="2311" max="2311" width="57.85546875" style="150" bestFit="1" customWidth="1"/>
    <col min="2312" max="2312" width="35.28515625" style="150" bestFit="1" customWidth="1"/>
    <col min="2313" max="2313" width="28.140625" style="150" bestFit="1" customWidth="1"/>
    <col min="2314" max="2314" width="33.140625" style="150" bestFit="1" customWidth="1"/>
    <col min="2315" max="2315" width="26" style="150" bestFit="1" customWidth="1"/>
    <col min="2316" max="2316" width="19.140625" style="150" bestFit="1" customWidth="1"/>
    <col min="2317" max="2317" width="10.42578125" style="150" customWidth="1"/>
    <col min="2318" max="2318" width="11.85546875" style="150" customWidth="1"/>
    <col min="2319" max="2319" width="14.7109375" style="150" customWidth="1"/>
    <col min="2320" max="2320" width="9" style="150" bestFit="1" customWidth="1"/>
    <col min="2321" max="2560" width="9.140625" style="150"/>
    <col min="2561" max="2561" width="4.7109375" style="150" bestFit="1" customWidth="1"/>
    <col min="2562" max="2562" width="9.7109375" style="150" bestFit="1" customWidth="1"/>
    <col min="2563" max="2563" width="10" style="150" bestFit="1" customWidth="1"/>
    <col min="2564" max="2564" width="8.85546875" style="150" bestFit="1" customWidth="1"/>
    <col min="2565" max="2565" width="22.85546875" style="150" customWidth="1"/>
    <col min="2566" max="2566" width="59.7109375" style="150" bestFit="1" customWidth="1"/>
    <col min="2567" max="2567" width="57.85546875" style="150" bestFit="1" customWidth="1"/>
    <col min="2568" max="2568" width="35.28515625" style="150" bestFit="1" customWidth="1"/>
    <col min="2569" max="2569" width="28.140625" style="150" bestFit="1" customWidth="1"/>
    <col min="2570" max="2570" width="33.140625" style="150" bestFit="1" customWidth="1"/>
    <col min="2571" max="2571" width="26" style="150" bestFit="1" customWidth="1"/>
    <col min="2572" max="2572" width="19.140625" style="150" bestFit="1" customWidth="1"/>
    <col min="2573" max="2573" width="10.42578125" style="150" customWidth="1"/>
    <col min="2574" max="2574" width="11.85546875" style="150" customWidth="1"/>
    <col min="2575" max="2575" width="14.7109375" style="150" customWidth="1"/>
    <col min="2576" max="2576" width="9" style="150" bestFit="1" customWidth="1"/>
    <col min="2577" max="2816" width="9.140625" style="150"/>
    <col min="2817" max="2817" width="4.7109375" style="150" bestFit="1" customWidth="1"/>
    <col min="2818" max="2818" width="9.7109375" style="150" bestFit="1" customWidth="1"/>
    <col min="2819" max="2819" width="10" style="150" bestFit="1" customWidth="1"/>
    <col min="2820" max="2820" width="8.85546875" style="150" bestFit="1" customWidth="1"/>
    <col min="2821" max="2821" width="22.85546875" style="150" customWidth="1"/>
    <col min="2822" max="2822" width="59.7109375" style="150" bestFit="1" customWidth="1"/>
    <col min="2823" max="2823" width="57.85546875" style="150" bestFit="1" customWidth="1"/>
    <col min="2824" max="2824" width="35.28515625" style="150" bestFit="1" customWidth="1"/>
    <col min="2825" max="2825" width="28.140625" style="150" bestFit="1" customWidth="1"/>
    <col min="2826" max="2826" width="33.140625" style="150" bestFit="1" customWidth="1"/>
    <col min="2827" max="2827" width="26" style="150" bestFit="1" customWidth="1"/>
    <col min="2828" max="2828" width="19.140625" style="150" bestFit="1" customWidth="1"/>
    <col min="2829" max="2829" width="10.42578125" style="150" customWidth="1"/>
    <col min="2830" max="2830" width="11.85546875" style="150" customWidth="1"/>
    <col min="2831" max="2831" width="14.7109375" style="150" customWidth="1"/>
    <col min="2832" max="2832" width="9" style="150" bestFit="1" customWidth="1"/>
    <col min="2833" max="3072" width="9.140625" style="150"/>
    <col min="3073" max="3073" width="4.7109375" style="150" bestFit="1" customWidth="1"/>
    <col min="3074" max="3074" width="9.7109375" style="150" bestFit="1" customWidth="1"/>
    <col min="3075" max="3075" width="10" style="150" bestFit="1" customWidth="1"/>
    <col min="3076" max="3076" width="8.85546875" style="150" bestFit="1" customWidth="1"/>
    <col min="3077" max="3077" width="22.85546875" style="150" customWidth="1"/>
    <col min="3078" max="3078" width="59.7109375" style="150" bestFit="1" customWidth="1"/>
    <col min="3079" max="3079" width="57.85546875" style="150" bestFit="1" customWidth="1"/>
    <col min="3080" max="3080" width="35.28515625" style="150" bestFit="1" customWidth="1"/>
    <col min="3081" max="3081" width="28.140625" style="150" bestFit="1" customWidth="1"/>
    <col min="3082" max="3082" width="33.140625" style="150" bestFit="1" customWidth="1"/>
    <col min="3083" max="3083" width="26" style="150" bestFit="1" customWidth="1"/>
    <col min="3084" max="3084" width="19.140625" style="150" bestFit="1" customWidth="1"/>
    <col min="3085" max="3085" width="10.42578125" style="150" customWidth="1"/>
    <col min="3086" max="3086" width="11.85546875" style="150" customWidth="1"/>
    <col min="3087" max="3087" width="14.7109375" style="150" customWidth="1"/>
    <col min="3088" max="3088" width="9" style="150" bestFit="1" customWidth="1"/>
    <col min="3089" max="3328" width="9.140625" style="150"/>
    <col min="3329" max="3329" width="4.7109375" style="150" bestFit="1" customWidth="1"/>
    <col min="3330" max="3330" width="9.7109375" style="150" bestFit="1" customWidth="1"/>
    <col min="3331" max="3331" width="10" style="150" bestFit="1" customWidth="1"/>
    <col min="3332" max="3332" width="8.85546875" style="150" bestFit="1" customWidth="1"/>
    <col min="3333" max="3333" width="22.85546875" style="150" customWidth="1"/>
    <col min="3334" max="3334" width="59.7109375" style="150" bestFit="1" customWidth="1"/>
    <col min="3335" max="3335" width="57.85546875" style="150" bestFit="1" customWidth="1"/>
    <col min="3336" max="3336" width="35.28515625" style="150" bestFit="1" customWidth="1"/>
    <col min="3337" max="3337" width="28.140625" style="150" bestFit="1" customWidth="1"/>
    <col min="3338" max="3338" width="33.140625" style="150" bestFit="1" customWidth="1"/>
    <col min="3339" max="3339" width="26" style="150" bestFit="1" customWidth="1"/>
    <col min="3340" max="3340" width="19.140625" style="150" bestFit="1" customWidth="1"/>
    <col min="3341" max="3341" width="10.42578125" style="150" customWidth="1"/>
    <col min="3342" max="3342" width="11.85546875" style="150" customWidth="1"/>
    <col min="3343" max="3343" width="14.7109375" style="150" customWidth="1"/>
    <col min="3344" max="3344" width="9" style="150" bestFit="1" customWidth="1"/>
    <col min="3345" max="3584" width="9.140625" style="150"/>
    <col min="3585" max="3585" width="4.7109375" style="150" bestFit="1" customWidth="1"/>
    <col min="3586" max="3586" width="9.7109375" style="150" bestFit="1" customWidth="1"/>
    <col min="3587" max="3587" width="10" style="150" bestFit="1" customWidth="1"/>
    <col min="3588" max="3588" width="8.85546875" style="150" bestFit="1" customWidth="1"/>
    <col min="3589" max="3589" width="22.85546875" style="150" customWidth="1"/>
    <col min="3590" max="3590" width="59.7109375" style="150" bestFit="1" customWidth="1"/>
    <col min="3591" max="3591" width="57.85546875" style="150" bestFit="1" customWidth="1"/>
    <col min="3592" max="3592" width="35.28515625" style="150" bestFit="1" customWidth="1"/>
    <col min="3593" max="3593" width="28.140625" style="150" bestFit="1" customWidth="1"/>
    <col min="3594" max="3594" width="33.140625" style="150" bestFit="1" customWidth="1"/>
    <col min="3595" max="3595" width="26" style="150" bestFit="1" customWidth="1"/>
    <col min="3596" max="3596" width="19.140625" style="150" bestFit="1" customWidth="1"/>
    <col min="3597" max="3597" width="10.42578125" style="150" customWidth="1"/>
    <col min="3598" max="3598" width="11.85546875" style="150" customWidth="1"/>
    <col min="3599" max="3599" width="14.7109375" style="150" customWidth="1"/>
    <col min="3600" max="3600" width="9" style="150" bestFit="1" customWidth="1"/>
    <col min="3601" max="3840" width="9.140625" style="150"/>
    <col min="3841" max="3841" width="4.7109375" style="150" bestFit="1" customWidth="1"/>
    <col min="3842" max="3842" width="9.7109375" style="150" bestFit="1" customWidth="1"/>
    <col min="3843" max="3843" width="10" style="150" bestFit="1" customWidth="1"/>
    <col min="3844" max="3844" width="8.85546875" style="150" bestFit="1" customWidth="1"/>
    <col min="3845" max="3845" width="22.85546875" style="150" customWidth="1"/>
    <col min="3846" max="3846" width="59.7109375" style="150" bestFit="1" customWidth="1"/>
    <col min="3847" max="3847" width="57.85546875" style="150" bestFit="1" customWidth="1"/>
    <col min="3848" max="3848" width="35.28515625" style="150" bestFit="1" customWidth="1"/>
    <col min="3849" max="3849" width="28.140625" style="150" bestFit="1" customWidth="1"/>
    <col min="3850" max="3850" width="33.140625" style="150" bestFit="1" customWidth="1"/>
    <col min="3851" max="3851" width="26" style="150" bestFit="1" customWidth="1"/>
    <col min="3852" max="3852" width="19.140625" style="150" bestFit="1" customWidth="1"/>
    <col min="3853" max="3853" width="10.42578125" style="150" customWidth="1"/>
    <col min="3854" max="3854" width="11.85546875" style="150" customWidth="1"/>
    <col min="3855" max="3855" width="14.7109375" style="150" customWidth="1"/>
    <col min="3856" max="3856" width="9" style="150" bestFit="1" customWidth="1"/>
    <col min="3857" max="4096" width="9.140625" style="150"/>
    <col min="4097" max="4097" width="4.7109375" style="150" bestFit="1" customWidth="1"/>
    <col min="4098" max="4098" width="9.7109375" style="150" bestFit="1" customWidth="1"/>
    <col min="4099" max="4099" width="10" style="150" bestFit="1" customWidth="1"/>
    <col min="4100" max="4100" width="8.85546875" style="150" bestFit="1" customWidth="1"/>
    <col min="4101" max="4101" width="22.85546875" style="150" customWidth="1"/>
    <col min="4102" max="4102" width="59.7109375" style="150" bestFit="1" customWidth="1"/>
    <col min="4103" max="4103" width="57.85546875" style="150" bestFit="1" customWidth="1"/>
    <col min="4104" max="4104" width="35.28515625" style="150" bestFit="1" customWidth="1"/>
    <col min="4105" max="4105" width="28.140625" style="150" bestFit="1" customWidth="1"/>
    <col min="4106" max="4106" width="33.140625" style="150" bestFit="1" customWidth="1"/>
    <col min="4107" max="4107" width="26" style="150" bestFit="1" customWidth="1"/>
    <col min="4108" max="4108" width="19.140625" style="150" bestFit="1" customWidth="1"/>
    <col min="4109" max="4109" width="10.42578125" style="150" customWidth="1"/>
    <col min="4110" max="4110" width="11.85546875" style="150" customWidth="1"/>
    <col min="4111" max="4111" width="14.7109375" style="150" customWidth="1"/>
    <col min="4112" max="4112" width="9" style="150" bestFit="1" customWidth="1"/>
    <col min="4113" max="4352" width="9.140625" style="150"/>
    <col min="4353" max="4353" width="4.7109375" style="150" bestFit="1" customWidth="1"/>
    <col min="4354" max="4354" width="9.7109375" style="150" bestFit="1" customWidth="1"/>
    <col min="4355" max="4355" width="10" style="150" bestFit="1" customWidth="1"/>
    <col min="4356" max="4356" width="8.85546875" style="150" bestFit="1" customWidth="1"/>
    <col min="4357" max="4357" width="22.85546875" style="150" customWidth="1"/>
    <col min="4358" max="4358" width="59.7109375" style="150" bestFit="1" customWidth="1"/>
    <col min="4359" max="4359" width="57.85546875" style="150" bestFit="1" customWidth="1"/>
    <col min="4360" max="4360" width="35.28515625" style="150" bestFit="1" customWidth="1"/>
    <col min="4361" max="4361" width="28.140625" style="150" bestFit="1" customWidth="1"/>
    <col min="4362" max="4362" width="33.140625" style="150" bestFit="1" customWidth="1"/>
    <col min="4363" max="4363" width="26" style="150" bestFit="1" customWidth="1"/>
    <col min="4364" max="4364" width="19.140625" style="150" bestFit="1" customWidth="1"/>
    <col min="4365" max="4365" width="10.42578125" style="150" customWidth="1"/>
    <col min="4366" max="4366" width="11.85546875" style="150" customWidth="1"/>
    <col min="4367" max="4367" width="14.7109375" style="150" customWidth="1"/>
    <col min="4368" max="4368" width="9" style="150" bestFit="1" customWidth="1"/>
    <col min="4369" max="4608" width="9.140625" style="150"/>
    <col min="4609" max="4609" width="4.7109375" style="150" bestFit="1" customWidth="1"/>
    <col min="4610" max="4610" width="9.7109375" style="150" bestFit="1" customWidth="1"/>
    <col min="4611" max="4611" width="10" style="150" bestFit="1" customWidth="1"/>
    <col min="4612" max="4612" width="8.85546875" style="150" bestFit="1" customWidth="1"/>
    <col min="4613" max="4613" width="22.85546875" style="150" customWidth="1"/>
    <col min="4614" max="4614" width="59.7109375" style="150" bestFit="1" customWidth="1"/>
    <col min="4615" max="4615" width="57.85546875" style="150" bestFit="1" customWidth="1"/>
    <col min="4616" max="4616" width="35.28515625" style="150" bestFit="1" customWidth="1"/>
    <col min="4617" max="4617" width="28.140625" style="150" bestFit="1" customWidth="1"/>
    <col min="4618" max="4618" width="33.140625" style="150" bestFit="1" customWidth="1"/>
    <col min="4619" max="4619" width="26" style="150" bestFit="1" customWidth="1"/>
    <col min="4620" max="4620" width="19.140625" style="150" bestFit="1" customWidth="1"/>
    <col min="4621" max="4621" width="10.42578125" style="150" customWidth="1"/>
    <col min="4622" max="4622" width="11.85546875" style="150" customWidth="1"/>
    <col min="4623" max="4623" width="14.7109375" style="150" customWidth="1"/>
    <col min="4624" max="4624" width="9" style="150" bestFit="1" customWidth="1"/>
    <col min="4625" max="4864" width="9.140625" style="150"/>
    <col min="4865" max="4865" width="4.7109375" style="150" bestFit="1" customWidth="1"/>
    <col min="4866" max="4866" width="9.7109375" style="150" bestFit="1" customWidth="1"/>
    <col min="4867" max="4867" width="10" style="150" bestFit="1" customWidth="1"/>
    <col min="4868" max="4868" width="8.85546875" style="150" bestFit="1" customWidth="1"/>
    <col min="4869" max="4869" width="22.85546875" style="150" customWidth="1"/>
    <col min="4870" max="4870" width="59.7109375" style="150" bestFit="1" customWidth="1"/>
    <col min="4871" max="4871" width="57.85546875" style="150" bestFit="1" customWidth="1"/>
    <col min="4872" max="4872" width="35.28515625" style="150" bestFit="1" customWidth="1"/>
    <col min="4873" max="4873" width="28.140625" style="150" bestFit="1" customWidth="1"/>
    <col min="4874" max="4874" width="33.140625" style="150" bestFit="1" customWidth="1"/>
    <col min="4875" max="4875" width="26" style="150" bestFit="1" customWidth="1"/>
    <col min="4876" max="4876" width="19.140625" style="150" bestFit="1" customWidth="1"/>
    <col min="4877" max="4877" width="10.42578125" style="150" customWidth="1"/>
    <col min="4878" max="4878" width="11.85546875" style="150" customWidth="1"/>
    <col min="4879" max="4879" width="14.7109375" style="150" customWidth="1"/>
    <col min="4880" max="4880" width="9" style="150" bestFit="1" customWidth="1"/>
    <col min="4881" max="5120" width="9.140625" style="150"/>
    <col min="5121" max="5121" width="4.7109375" style="150" bestFit="1" customWidth="1"/>
    <col min="5122" max="5122" width="9.7109375" style="150" bestFit="1" customWidth="1"/>
    <col min="5123" max="5123" width="10" style="150" bestFit="1" customWidth="1"/>
    <col min="5124" max="5124" width="8.85546875" style="150" bestFit="1" customWidth="1"/>
    <col min="5125" max="5125" width="22.85546875" style="150" customWidth="1"/>
    <col min="5126" max="5126" width="59.7109375" style="150" bestFit="1" customWidth="1"/>
    <col min="5127" max="5127" width="57.85546875" style="150" bestFit="1" customWidth="1"/>
    <col min="5128" max="5128" width="35.28515625" style="150" bestFit="1" customWidth="1"/>
    <col min="5129" max="5129" width="28.140625" style="150" bestFit="1" customWidth="1"/>
    <col min="5130" max="5130" width="33.140625" style="150" bestFit="1" customWidth="1"/>
    <col min="5131" max="5131" width="26" style="150" bestFit="1" customWidth="1"/>
    <col min="5132" max="5132" width="19.140625" style="150" bestFit="1" customWidth="1"/>
    <col min="5133" max="5133" width="10.42578125" style="150" customWidth="1"/>
    <col min="5134" max="5134" width="11.85546875" style="150" customWidth="1"/>
    <col min="5135" max="5135" width="14.7109375" style="150" customWidth="1"/>
    <col min="5136" max="5136" width="9" style="150" bestFit="1" customWidth="1"/>
    <col min="5137" max="5376" width="9.140625" style="150"/>
    <col min="5377" max="5377" width="4.7109375" style="150" bestFit="1" customWidth="1"/>
    <col min="5378" max="5378" width="9.7109375" style="150" bestFit="1" customWidth="1"/>
    <col min="5379" max="5379" width="10" style="150" bestFit="1" customWidth="1"/>
    <col min="5380" max="5380" width="8.85546875" style="150" bestFit="1" customWidth="1"/>
    <col min="5381" max="5381" width="22.85546875" style="150" customWidth="1"/>
    <col min="5382" max="5382" width="59.7109375" style="150" bestFit="1" customWidth="1"/>
    <col min="5383" max="5383" width="57.85546875" style="150" bestFit="1" customWidth="1"/>
    <col min="5384" max="5384" width="35.28515625" style="150" bestFit="1" customWidth="1"/>
    <col min="5385" max="5385" width="28.140625" style="150" bestFit="1" customWidth="1"/>
    <col min="5386" max="5386" width="33.140625" style="150" bestFit="1" customWidth="1"/>
    <col min="5387" max="5387" width="26" style="150" bestFit="1" customWidth="1"/>
    <col min="5388" max="5388" width="19.140625" style="150" bestFit="1" customWidth="1"/>
    <col min="5389" max="5389" width="10.42578125" style="150" customWidth="1"/>
    <col min="5390" max="5390" width="11.85546875" style="150" customWidth="1"/>
    <col min="5391" max="5391" width="14.7109375" style="150" customWidth="1"/>
    <col min="5392" max="5392" width="9" style="150" bestFit="1" customWidth="1"/>
    <col min="5393" max="5632" width="9.140625" style="150"/>
    <col min="5633" max="5633" width="4.7109375" style="150" bestFit="1" customWidth="1"/>
    <col min="5634" max="5634" width="9.7109375" style="150" bestFit="1" customWidth="1"/>
    <col min="5635" max="5635" width="10" style="150" bestFit="1" customWidth="1"/>
    <col min="5636" max="5636" width="8.85546875" style="150" bestFit="1" customWidth="1"/>
    <col min="5637" max="5637" width="22.85546875" style="150" customWidth="1"/>
    <col min="5638" max="5638" width="59.7109375" style="150" bestFit="1" customWidth="1"/>
    <col min="5639" max="5639" width="57.85546875" style="150" bestFit="1" customWidth="1"/>
    <col min="5640" max="5640" width="35.28515625" style="150" bestFit="1" customWidth="1"/>
    <col min="5641" max="5641" width="28.140625" style="150" bestFit="1" customWidth="1"/>
    <col min="5642" max="5642" width="33.140625" style="150" bestFit="1" customWidth="1"/>
    <col min="5643" max="5643" width="26" style="150" bestFit="1" customWidth="1"/>
    <col min="5644" max="5644" width="19.140625" style="150" bestFit="1" customWidth="1"/>
    <col min="5645" max="5645" width="10.42578125" style="150" customWidth="1"/>
    <col min="5646" max="5646" width="11.85546875" style="150" customWidth="1"/>
    <col min="5647" max="5647" width="14.7109375" style="150" customWidth="1"/>
    <col min="5648" max="5648" width="9" style="150" bestFit="1" customWidth="1"/>
    <col min="5649" max="5888" width="9.140625" style="150"/>
    <col min="5889" max="5889" width="4.7109375" style="150" bestFit="1" customWidth="1"/>
    <col min="5890" max="5890" width="9.7109375" style="150" bestFit="1" customWidth="1"/>
    <col min="5891" max="5891" width="10" style="150" bestFit="1" customWidth="1"/>
    <col min="5892" max="5892" width="8.85546875" style="150" bestFit="1" customWidth="1"/>
    <col min="5893" max="5893" width="22.85546875" style="150" customWidth="1"/>
    <col min="5894" max="5894" width="59.7109375" style="150" bestFit="1" customWidth="1"/>
    <col min="5895" max="5895" width="57.85546875" style="150" bestFit="1" customWidth="1"/>
    <col min="5896" max="5896" width="35.28515625" style="150" bestFit="1" customWidth="1"/>
    <col min="5897" max="5897" width="28.140625" style="150" bestFit="1" customWidth="1"/>
    <col min="5898" max="5898" width="33.140625" style="150" bestFit="1" customWidth="1"/>
    <col min="5899" max="5899" width="26" style="150" bestFit="1" customWidth="1"/>
    <col min="5900" max="5900" width="19.140625" style="150" bestFit="1" customWidth="1"/>
    <col min="5901" max="5901" width="10.42578125" style="150" customWidth="1"/>
    <col min="5902" max="5902" width="11.85546875" style="150" customWidth="1"/>
    <col min="5903" max="5903" width="14.7109375" style="150" customWidth="1"/>
    <col min="5904" max="5904" width="9" style="150" bestFit="1" customWidth="1"/>
    <col min="5905" max="6144" width="9.140625" style="150"/>
    <col min="6145" max="6145" width="4.7109375" style="150" bestFit="1" customWidth="1"/>
    <col min="6146" max="6146" width="9.7109375" style="150" bestFit="1" customWidth="1"/>
    <col min="6147" max="6147" width="10" style="150" bestFit="1" customWidth="1"/>
    <col min="6148" max="6148" width="8.85546875" style="150" bestFit="1" customWidth="1"/>
    <col min="6149" max="6149" width="22.85546875" style="150" customWidth="1"/>
    <col min="6150" max="6150" width="59.7109375" style="150" bestFit="1" customWidth="1"/>
    <col min="6151" max="6151" width="57.85546875" style="150" bestFit="1" customWidth="1"/>
    <col min="6152" max="6152" width="35.28515625" style="150" bestFit="1" customWidth="1"/>
    <col min="6153" max="6153" width="28.140625" style="150" bestFit="1" customWidth="1"/>
    <col min="6154" max="6154" width="33.140625" style="150" bestFit="1" customWidth="1"/>
    <col min="6155" max="6155" width="26" style="150" bestFit="1" customWidth="1"/>
    <col min="6156" max="6156" width="19.140625" style="150" bestFit="1" customWidth="1"/>
    <col min="6157" max="6157" width="10.42578125" style="150" customWidth="1"/>
    <col min="6158" max="6158" width="11.85546875" style="150" customWidth="1"/>
    <col min="6159" max="6159" width="14.7109375" style="150" customWidth="1"/>
    <col min="6160" max="6160" width="9" style="150" bestFit="1" customWidth="1"/>
    <col min="6161" max="6400" width="9.140625" style="150"/>
    <col min="6401" max="6401" width="4.7109375" style="150" bestFit="1" customWidth="1"/>
    <col min="6402" max="6402" width="9.7109375" style="150" bestFit="1" customWidth="1"/>
    <col min="6403" max="6403" width="10" style="150" bestFit="1" customWidth="1"/>
    <col min="6404" max="6404" width="8.85546875" style="150" bestFit="1" customWidth="1"/>
    <col min="6405" max="6405" width="22.85546875" style="150" customWidth="1"/>
    <col min="6406" max="6406" width="59.7109375" style="150" bestFit="1" customWidth="1"/>
    <col min="6407" max="6407" width="57.85546875" style="150" bestFit="1" customWidth="1"/>
    <col min="6408" max="6408" width="35.28515625" style="150" bestFit="1" customWidth="1"/>
    <col min="6409" max="6409" width="28.140625" style="150" bestFit="1" customWidth="1"/>
    <col min="6410" max="6410" width="33.140625" style="150" bestFit="1" customWidth="1"/>
    <col min="6411" max="6411" width="26" style="150" bestFit="1" customWidth="1"/>
    <col min="6412" max="6412" width="19.140625" style="150" bestFit="1" customWidth="1"/>
    <col min="6413" max="6413" width="10.42578125" style="150" customWidth="1"/>
    <col min="6414" max="6414" width="11.85546875" style="150" customWidth="1"/>
    <col min="6415" max="6415" width="14.7109375" style="150" customWidth="1"/>
    <col min="6416" max="6416" width="9" style="150" bestFit="1" customWidth="1"/>
    <col min="6417" max="6656" width="9.140625" style="150"/>
    <col min="6657" max="6657" width="4.7109375" style="150" bestFit="1" customWidth="1"/>
    <col min="6658" max="6658" width="9.7109375" style="150" bestFit="1" customWidth="1"/>
    <col min="6659" max="6659" width="10" style="150" bestFit="1" customWidth="1"/>
    <col min="6660" max="6660" width="8.85546875" style="150" bestFit="1" customWidth="1"/>
    <col min="6661" max="6661" width="22.85546875" style="150" customWidth="1"/>
    <col min="6662" max="6662" width="59.7109375" style="150" bestFit="1" customWidth="1"/>
    <col min="6663" max="6663" width="57.85546875" style="150" bestFit="1" customWidth="1"/>
    <col min="6664" max="6664" width="35.28515625" style="150" bestFit="1" customWidth="1"/>
    <col min="6665" max="6665" width="28.140625" style="150" bestFit="1" customWidth="1"/>
    <col min="6666" max="6666" width="33.140625" style="150" bestFit="1" customWidth="1"/>
    <col min="6667" max="6667" width="26" style="150" bestFit="1" customWidth="1"/>
    <col min="6668" max="6668" width="19.140625" style="150" bestFit="1" customWidth="1"/>
    <col min="6669" max="6669" width="10.42578125" style="150" customWidth="1"/>
    <col min="6670" max="6670" width="11.85546875" style="150" customWidth="1"/>
    <col min="6671" max="6671" width="14.7109375" style="150" customWidth="1"/>
    <col min="6672" max="6672" width="9" style="150" bestFit="1" customWidth="1"/>
    <col min="6673" max="6912" width="9.140625" style="150"/>
    <col min="6913" max="6913" width="4.7109375" style="150" bestFit="1" customWidth="1"/>
    <col min="6914" max="6914" width="9.7109375" style="150" bestFit="1" customWidth="1"/>
    <col min="6915" max="6915" width="10" style="150" bestFit="1" customWidth="1"/>
    <col min="6916" max="6916" width="8.85546875" style="150" bestFit="1" customWidth="1"/>
    <col min="6917" max="6917" width="22.85546875" style="150" customWidth="1"/>
    <col min="6918" max="6918" width="59.7109375" style="150" bestFit="1" customWidth="1"/>
    <col min="6919" max="6919" width="57.85546875" style="150" bestFit="1" customWidth="1"/>
    <col min="6920" max="6920" width="35.28515625" style="150" bestFit="1" customWidth="1"/>
    <col min="6921" max="6921" width="28.140625" style="150" bestFit="1" customWidth="1"/>
    <col min="6922" max="6922" width="33.140625" style="150" bestFit="1" customWidth="1"/>
    <col min="6923" max="6923" width="26" style="150" bestFit="1" customWidth="1"/>
    <col min="6924" max="6924" width="19.140625" style="150" bestFit="1" customWidth="1"/>
    <col min="6925" max="6925" width="10.42578125" style="150" customWidth="1"/>
    <col min="6926" max="6926" width="11.85546875" style="150" customWidth="1"/>
    <col min="6927" max="6927" width="14.7109375" style="150" customWidth="1"/>
    <col min="6928" max="6928" width="9" style="150" bestFit="1" customWidth="1"/>
    <col min="6929" max="7168" width="9.140625" style="150"/>
    <col min="7169" max="7169" width="4.7109375" style="150" bestFit="1" customWidth="1"/>
    <col min="7170" max="7170" width="9.7109375" style="150" bestFit="1" customWidth="1"/>
    <col min="7171" max="7171" width="10" style="150" bestFit="1" customWidth="1"/>
    <col min="7172" max="7172" width="8.85546875" style="150" bestFit="1" customWidth="1"/>
    <col min="7173" max="7173" width="22.85546875" style="150" customWidth="1"/>
    <col min="7174" max="7174" width="59.7109375" style="150" bestFit="1" customWidth="1"/>
    <col min="7175" max="7175" width="57.85546875" style="150" bestFit="1" customWidth="1"/>
    <col min="7176" max="7176" width="35.28515625" style="150" bestFit="1" customWidth="1"/>
    <col min="7177" max="7177" width="28.140625" style="150" bestFit="1" customWidth="1"/>
    <col min="7178" max="7178" width="33.140625" style="150" bestFit="1" customWidth="1"/>
    <col min="7179" max="7179" width="26" style="150" bestFit="1" customWidth="1"/>
    <col min="7180" max="7180" width="19.140625" style="150" bestFit="1" customWidth="1"/>
    <col min="7181" max="7181" width="10.42578125" style="150" customWidth="1"/>
    <col min="7182" max="7182" width="11.85546875" style="150" customWidth="1"/>
    <col min="7183" max="7183" width="14.7109375" style="150" customWidth="1"/>
    <col min="7184" max="7184" width="9" style="150" bestFit="1" customWidth="1"/>
    <col min="7185" max="7424" width="9.140625" style="150"/>
    <col min="7425" max="7425" width="4.7109375" style="150" bestFit="1" customWidth="1"/>
    <col min="7426" max="7426" width="9.7109375" style="150" bestFit="1" customWidth="1"/>
    <col min="7427" max="7427" width="10" style="150" bestFit="1" customWidth="1"/>
    <col min="7428" max="7428" width="8.85546875" style="150" bestFit="1" customWidth="1"/>
    <col min="7429" max="7429" width="22.85546875" style="150" customWidth="1"/>
    <col min="7430" max="7430" width="59.7109375" style="150" bestFit="1" customWidth="1"/>
    <col min="7431" max="7431" width="57.85546875" style="150" bestFit="1" customWidth="1"/>
    <col min="7432" max="7432" width="35.28515625" style="150" bestFit="1" customWidth="1"/>
    <col min="7433" max="7433" width="28.140625" style="150" bestFit="1" customWidth="1"/>
    <col min="7434" max="7434" width="33.140625" style="150" bestFit="1" customWidth="1"/>
    <col min="7435" max="7435" width="26" style="150" bestFit="1" customWidth="1"/>
    <col min="7436" max="7436" width="19.140625" style="150" bestFit="1" customWidth="1"/>
    <col min="7437" max="7437" width="10.42578125" style="150" customWidth="1"/>
    <col min="7438" max="7438" width="11.85546875" style="150" customWidth="1"/>
    <col min="7439" max="7439" width="14.7109375" style="150" customWidth="1"/>
    <col min="7440" max="7440" width="9" style="150" bestFit="1" customWidth="1"/>
    <col min="7441" max="7680" width="9.140625" style="150"/>
    <col min="7681" max="7681" width="4.7109375" style="150" bestFit="1" customWidth="1"/>
    <col min="7682" max="7682" width="9.7109375" style="150" bestFit="1" customWidth="1"/>
    <col min="7683" max="7683" width="10" style="150" bestFit="1" customWidth="1"/>
    <col min="7684" max="7684" width="8.85546875" style="150" bestFit="1" customWidth="1"/>
    <col min="7685" max="7685" width="22.85546875" style="150" customWidth="1"/>
    <col min="7686" max="7686" width="59.7109375" style="150" bestFit="1" customWidth="1"/>
    <col min="7687" max="7687" width="57.85546875" style="150" bestFit="1" customWidth="1"/>
    <col min="7688" max="7688" width="35.28515625" style="150" bestFit="1" customWidth="1"/>
    <col min="7689" max="7689" width="28.140625" style="150" bestFit="1" customWidth="1"/>
    <col min="7690" max="7690" width="33.140625" style="150" bestFit="1" customWidth="1"/>
    <col min="7691" max="7691" width="26" style="150" bestFit="1" customWidth="1"/>
    <col min="7692" max="7692" width="19.140625" style="150" bestFit="1" customWidth="1"/>
    <col min="7693" max="7693" width="10.42578125" style="150" customWidth="1"/>
    <col min="7694" max="7694" width="11.85546875" style="150" customWidth="1"/>
    <col min="7695" max="7695" width="14.7109375" style="150" customWidth="1"/>
    <col min="7696" max="7696" width="9" style="150" bestFit="1" customWidth="1"/>
    <col min="7697" max="7936" width="9.140625" style="150"/>
    <col min="7937" max="7937" width="4.7109375" style="150" bestFit="1" customWidth="1"/>
    <col min="7938" max="7938" width="9.7109375" style="150" bestFit="1" customWidth="1"/>
    <col min="7939" max="7939" width="10" style="150" bestFit="1" customWidth="1"/>
    <col min="7940" max="7940" width="8.85546875" style="150" bestFit="1" customWidth="1"/>
    <col min="7941" max="7941" width="22.85546875" style="150" customWidth="1"/>
    <col min="7942" max="7942" width="59.7109375" style="150" bestFit="1" customWidth="1"/>
    <col min="7943" max="7943" width="57.85546875" style="150" bestFit="1" customWidth="1"/>
    <col min="7944" max="7944" width="35.28515625" style="150" bestFit="1" customWidth="1"/>
    <col min="7945" max="7945" width="28.140625" style="150" bestFit="1" customWidth="1"/>
    <col min="7946" max="7946" width="33.140625" style="150" bestFit="1" customWidth="1"/>
    <col min="7947" max="7947" width="26" style="150" bestFit="1" customWidth="1"/>
    <col min="7948" max="7948" width="19.140625" style="150" bestFit="1" customWidth="1"/>
    <col min="7949" max="7949" width="10.42578125" style="150" customWidth="1"/>
    <col min="7950" max="7950" width="11.85546875" style="150" customWidth="1"/>
    <col min="7951" max="7951" width="14.7109375" style="150" customWidth="1"/>
    <col min="7952" max="7952" width="9" style="150" bestFit="1" customWidth="1"/>
    <col min="7953" max="8192" width="9.140625" style="150"/>
    <col min="8193" max="8193" width="4.7109375" style="150" bestFit="1" customWidth="1"/>
    <col min="8194" max="8194" width="9.7109375" style="150" bestFit="1" customWidth="1"/>
    <col min="8195" max="8195" width="10" style="150" bestFit="1" customWidth="1"/>
    <col min="8196" max="8196" width="8.85546875" style="150" bestFit="1" customWidth="1"/>
    <col min="8197" max="8197" width="22.85546875" style="150" customWidth="1"/>
    <col min="8198" max="8198" width="59.7109375" style="150" bestFit="1" customWidth="1"/>
    <col min="8199" max="8199" width="57.85546875" style="150" bestFit="1" customWidth="1"/>
    <col min="8200" max="8200" width="35.28515625" style="150" bestFit="1" customWidth="1"/>
    <col min="8201" max="8201" width="28.140625" style="150" bestFit="1" customWidth="1"/>
    <col min="8202" max="8202" width="33.140625" style="150" bestFit="1" customWidth="1"/>
    <col min="8203" max="8203" width="26" style="150" bestFit="1" customWidth="1"/>
    <col min="8204" max="8204" width="19.140625" style="150" bestFit="1" customWidth="1"/>
    <col min="8205" max="8205" width="10.42578125" style="150" customWidth="1"/>
    <col min="8206" max="8206" width="11.85546875" style="150" customWidth="1"/>
    <col min="8207" max="8207" width="14.7109375" style="150" customWidth="1"/>
    <col min="8208" max="8208" width="9" style="150" bestFit="1" customWidth="1"/>
    <col min="8209" max="8448" width="9.140625" style="150"/>
    <col min="8449" max="8449" width="4.7109375" style="150" bestFit="1" customWidth="1"/>
    <col min="8450" max="8450" width="9.7109375" style="150" bestFit="1" customWidth="1"/>
    <col min="8451" max="8451" width="10" style="150" bestFit="1" customWidth="1"/>
    <col min="8452" max="8452" width="8.85546875" style="150" bestFit="1" customWidth="1"/>
    <col min="8453" max="8453" width="22.85546875" style="150" customWidth="1"/>
    <col min="8454" max="8454" width="59.7109375" style="150" bestFit="1" customWidth="1"/>
    <col min="8455" max="8455" width="57.85546875" style="150" bestFit="1" customWidth="1"/>
    <col min="8456" max="8456" width="35.28515625" style="150" bestFit="1" customWidth="1"/>
    <col min="8457" max="8457" width="28.140625" style="150" bestFit="1" customWidth="1"/>
    <col min="8458" max="8458" width="33.140625" style="150" bestFit="1" customWidth="1"/>
    <col min="8459" max="8459" width="26" style="150" bestFit="1" customWidth="1"/>
    <col min="8460" max="8460" width="19.140625" style="150" bestFit="1" customWidth="1"/>
    <col min="8461" max="8461" width="10.42578125" style="150" customWidth="1"/>
    <col min="8462" max="8462" width="11.85546875" style="150" customWidth="1"/>
    <col min="8463" max="8463" width="14.7109375" style="150" customWidth="1"/>
    <col min="8464" max="8464" width="9" style="150" bestFit="1" customWidth="1"/>
    <col min="8465" max="8704" width="9.140625" style="150"/>
    <col min="8705" max="8705" width="4.7109375" style="150" bestFit="1" customWidth="1"/>
    <col min="8706" max="8706" width="9.7109375" style="150" bestFit="1" customWidth="1"/>
    <col min="8707" max="8707" width="10" style="150" bestFit="1" customWidth="1"/>
    <col min="8708" max="8708" width="8.85546875" style="150" bestFit="1" customWidth="1"/>
    <col min="8709" max="8709" width="22.85546875" style="150" customWidth="1"/>
    <col min="8710" max="8710" width="59.7109375" style="150" bestFit="1" customWidth="1"/>
    <col min="8711" max="8711" width="57.85546875" style="150" bestFit="1" customWidth="1"/>
    <col min="8712" max="8712" width="35.28515625" style="150" bestFit="1" customWidth="1"/>
    <col min="8713" max="8713" width="28.140625" style="150" bestFit="1" customWidth="1"/>
    <col min="8714" max="8714" width="33.140625" style="150" bestFit="1" customWidth="1"/>
    <col min="8715" max="8715" width="26" style="150" bestFit="1" customWidth="1"/>
    <col min="8716" max="8716" width="19.140625" style="150" bestFit="1" customWidth="1"/>
    <col min="8717" max="8717" width="10.42578125" style="150" customWidth="1"/>
    <col min="8718" max="8718" width="11.85546875" style="150" customWidth="1"/>
    <col min="8719" max="8719" width="14.7109375" style="150" customWidth="1"/>
    <col min="8720" max="8720" width="9" style="150" bestFit="1" customWidth="1"/>
    <col min="8721" max="8960" width="9.140625" style="150"/>
    <col min="8961" max="8961" width="4.7109375" style="150" bestFit="1" customWidth="1"/>
    <col min="8962" max="8962" width="9.7109375" style="150" bestFit="1" customWidth="1"/>
    <col min="8963" max="8963" width="10" style="150" bestFit="1" customWidth="1"/>
    <col min="8964" max="8964" width="8.85546875" style="150" bestFit="1" customWidth="1"/>
    <col min="8965" max="8965" width="22.85546875" style="150" customWidth="1"/>
    <col min="8966" max="8966" width="59.7109375" style="150" bestFit="1" customWidth="1"/>
    <col min="8967" max="8967" width="57.85546875" style="150" bestFit="1" customWidth="1"/>
    <col min="8968" max="8968" width="35.28515625" style="150" bestFit="1" customWidth="1"/>
    <col min="8969" max="8969" width="28.140625" style="150" bestFit="1" customWidth="1"/>
    <col min="8970" max="8970" width="33.140625" style="150" bestFit="1" customWidth="1"/>
    <col min="8971" max="8971" width="26" style="150" bestFit="1" customWidth="1"/>
    <col min="8972" max="8972" width="19.140625" style="150" bestFit="1" customWidth="1"/>
    <col min="8973" max="8973" width="10.42578125" style="150" customWidth="1"/>
    <col min="8974" max="8974" width="11.85546875" style="150" customWidth="1"/>
    <col min="8975" max="8975" width="14.7109375" style="150" customWidth="1"/>
    <col min="8976" max="8976" width="9" style="150" bestFit="1" customWidth="1"/>
    <col min="8977" max="9216" width="9.140625" style="150"/>
    <col min="9217" max="9217" width="4.7109375" style="150" bestFit="1" customWidth="1"/>
    <col min="9218" max="9218" width="9.7109375" style="150" bestFit="1" customWidth="1"/>
    <col min="9219" max="9219" width="10" style="150" bestFit="1" customWidth="1"/>
    <col min="9220" max="9220" width="8.85546875" style="150" bestFit="1" customWidth="1"/>
    <col min="9221" max="9221" width="22.85546875" style="150" customWidth="1"/>
    <col min="9222" max="9222" width="59.7109375" style="150" bestFit="1" customWidth="1"/>
    <col min="9223" max="9223" width="57.85546875" style="150" bestFit="1" customWidth="1"/>
    <col min="9224" max="9224" width="35.28515625" style="150" bestFit="1" customWidth="1"/>
    <col min="9225" max="9225" width="28.140625" style="150" bestFit="1" customWidth="1"/>
    <col min="9226" max="9226" width="33.140625" style="150" bestFit="1" customWidth="1"/>
    <col min="9227" max="9227" width="26" style="150" bestFit="1" customWidth="1"/>
    <col min="9228" max="9228" width="19.140625" style="150" bestFit="1" customWidth="1"/>
    <col min="9229" max="9229" width="10.42578125" style="150" customWidth="1"/>
    <col min="9230" max="9230" width="11.85546875" style="150" customWidth="1"/>
    <col min="9231" max="9231" width="14.7109375" style="150" customWidth="1"/>
    <col min="9232" max="9232" width="9" style="150" bestFit="1" customWidth="1"/>
    <col min="9233" max="9472" width="9.140625" style="150"/>
    <col min="9473" max="9473" width="4.7109375" style="150" bestFit="1" customWidth="1"/>
    <col min="9474" max="9474" width="9.7109375" style="150" bestFit="1" customWidth="1"/>
    <col min="9475" max="9475" width="10" style="150" bestFit="1" customWidth="1"/>
    <col min="9476" max="9476" width="8.85546875" style="150" bestFit="1" customWidth="1"/>
    <col min="9477" max="9477" width="22.85546875" style="150" customWidth="1"/>
    <col min="9478" max="9478" width="59.7109375" style="150" bestFit="1" customWidth="1"/>
    <col min="9479" max="9479" width="57.85546875" style="150" bestFit="1" customWidth="1"/>
    <col min="9480" max="9480" width="35.28515625" style="150" bestFit="1" customWidth="1"/>
    <col min="9481" max="9481" width="28.140625" style="150" bestFit="1" customWidth="1"/>
    <col min="9482" max="9482" width="33.140625" style="150" bestFit="1" customWidth="1"/>
    <col min="9483" max="9483" width="26" style="150" bestFit="1" customWidth="1"/>
    <col min="9484" max="9484" width="19.140625" style="150" bestFit="1" customWidth="1"/>
    <col min="9485" max="9485" width="10.42578125" style="150" customWidth="1"/>
    <col min="9486" max="9486" width="11.85546875" style="150" customWidth="1"/>
    <col min="9487" max="9487" width="14.7109375" style="150" customWidth="1"/>
    <col min="9488" max="9488" width="9" style="150" bestFit="1" customWidth="1"/>
    <col min="9489" max="9728" width="9.140625" style="150"/>
    <col min="9729" max="9729" width="4.7109375" style="150" bestFit="1" customWidth="1"/>
    <col min="9730" max="9730" width="9.7109375" style="150" bestFit="1" customWidth="1"/>
    <col min="9731" max="9731" width="10" style="150" bestFit="1" customWidth="1"/>
    <col min="9732" max="9732" width="8.85546875" style="150" bestFit="1" customWidth="1"/>
    <col min="9733" max="9733" width="22.85546875" style="150" customWidth="1"/>
    <col min="9734" max="9734" width="59.7109375" style="150" bestFit="1" customWidth="1"/>
    <col min="9735" max="9735" width="57.85546875" style="150" bestFit="1" customWidth="1"/>
    <col min="9736" max="9736" width="35.28515625" style="150" bestFit="1" customWidth="1"/>
    <col min="9737" max="9737" width="28.140625" style="150" bestFit="1" customWidth="1"/>
    <col min="9738" max="9738" width="33.140625" style="150" bestFit="1" customWidth="1"/>
    <col min="9739" max="9739" width="26" style="150" bestFit="1" customWidth="1"/>
    <col min="9740" max="9740" width="19.140625" style="150" bestFit="1" customWidth="1"/>
    <col min="9741" max="9741" width="10.42578125" style="150" customWidth="1"/>
    <col min="9742" max="9742" width="11.85546875" style="150" customWidth="1"/>
    <col min="9743" max="9743" width="14.7109375" style="150" customWidth="1"/>
    <col min="9744" max="9744" width="9" style="150" bestFit="1" customWidth="1"/>
    <col min="9745" max="9984" width="9.140625" style="150"/>
    <col min="9985" max="9985" width="4.7109375" style="150" bestFit="1" customWidth="1"/>
    <col min="9986" max="9986" width="9.7109375" style="150" bestFit="1" customWidth="1"/>
    <col min="9987" max="9987" width="10" style="150" bestFit="1" customWidth="1"/>
    <col min="9988" max="9988" width="8.85546875" style="150" bestFit="1" customWidth="1"/>
    <col min="9989" max="9989" width="22.85546875" style="150" customWidth="1"/>
    <col min="9990" max="9990" width="59.7109375" style="150" bestFit="1" customWidth="1"/>
    <col min="9991" max="9991" width="57.85546875" style="150" bestFit="1" customWidth="1"/>
    <col min="9992" max="9992" width="35.28515625" style="150" bestFit="1" customWidth="1"/>
    <col min="9993" max="9993" width="28.140625" style="150" bestFit="1" customWidth="1"/>
    <col min="9994" max="9994" width="33.140625" style="150" bestFit="1" customWidth="1"/>
    <col min="9995" max="9995" width="26" style="150" bestFit="1" customWidth="1"/>
    <col min="9996" max="9996" width="19.140625" style="150" bestFit="1" customWidth="1"/>
    <col min="9997" max="9997" width="10.42578125" style="150" customWidth="1"/>
    <col min="9998" max="9998" width="11.85546875" style="150" customWidth="1"/>
    <col min="9999" max="9999" width="14.7109375" style="150" customWidth="1"/>
    <col min="10000" max="10000" width="9" style="150" bestFit="1" customWidth="1"/>
    <col min="10001" max="10240" width="9.140625" style="150"/>
    <col min="10241" max="10241" width="4.7109375" style="150" bestFit="1" customWidth="1"/>
    <col min="10242" max="10242" width="9.7109375" style="150" bestFit="1" customWidth="1"/>
    <col min="10243" max="10243" width="10" style="150" bestFit="1" customWidth="1"/>
    <col min="10244" max="10244" width="8.85546875" style="150" bestFit="1" customWidth="1"/>
    <col min="10245" max="10245" width="22.85546875" style="150" customWidth="1"/>
    <col min="10246" max="10246" width="59.7109375" style="150" bestFit="1" customWidth="1"/>
    <col min="10247" max="10247" width="57.85546875" style="150" bestFit="1" customWidth="1"/>
    <col min="10248" max="10248" width="35.28515625" style="150" bestFit="1" customWidth="1"/>
    <col min="10249" max="10249" width="28.140625" style="150" bestFit="1" customWidth="1"/>
    <col min="10250" max="10250" width="33.140625" style="150" bestFit="1" customWidth="1"/>
    <col min="10251" max="10251" width="26" style="150" bestFit="1" customWidth="1"/>
    <col min="10252" max="10252" width="19.140625" style="150" bestFit="1" customWidth="1"/>
    <col min="10253" max="10253" width="10.42578125" style="150" customWidth="1"/>
    <col min="10254" max="10254" width="11.85546875" style="150" customWidth="1"/>
    <col min="10255" max="10255" width="14.7109375" style="150" customWidth="1"/>
    <col min="10256" max="10256" width="9" style="150" bestFit="1" customWidth="1"/>
    <col min="10257" max="10496" width="9.140625" style="150"/>
    <col min="10497" max="10497" width="4.7109375" style="150" bestFit="1" customWidth="1"/>
    <col min="10498" max="10498" width="9.7109375" style="150" bestFit="1" customWidth="1"/>
    <col min="10499" max="10499" width="10" style="150" bestFit="1" customWidth="1"/>
    <col min="10500" max="10500" width="8.85546875" style="150" bestFit="1" customWidth="1"/>
    <col min="10501" max="10501" width="22.85546875" style="150" customWidth="1"/>
    <col min="10502" max="10502" width="59.7109375" style="150" bestFit="1" customWidth="1"/>
    <col min="10503" max="10503" width="57.85546875" style="150" bestFit="1" customWidth="1"/>
    <col min="10504" max="10504" width="35.28515625" style="150" bestFit="1" customWidth="1"/>
    <col min="10505" max="10505" width="28.140625" style="150" bestFit="1" customWidth="1"/>
    <col min="10506" max="10506" width="33.140625" style="150" bestFit="1" customWidth="1"/>
    <col min="10507" max="10507" width="26" style="150" bestFit="1" customWidth="1"/>
    <col min="10508" max="10508" width="19.140625" style="150" bestFit="1" customWidth="1"/>
    <col min="10509" max="10509" width="10.42578125" style="150" customWidth="1"/>
    <col min="10510" max="10510" width="11.85546875" style="150" customWidth="1"/>
    <col min="10511" max="10511" width="14.7109375" style="150" customWidth="1"/>
    <col min="10512" max="10512" width="9" style="150" bestFit="1" customWidth="1"/>
    <col min="10513" max="10752" width="9.140625" style="150"/>
    <col min="10753" max="10753" width="4.7109375" style="150" bestFit="1" customWidth="1"/>
    <col min="10754" max="10754" width="9.7109375" style="150" bestFit="1" customWidth="1"/>
    <col min="10755" max="10755" width="10" style="150" bestFit="1" customWidth="1"/>
    <col min="10756" max="10756" width="8.85546875" style="150" bestFit="1" customWidth="1"/>
    <col min="10757" max="10757" width="22.85546875" style="150" customWidth="1"/>
    <col min="10758" max="10758" width="59.7109375" style="150" bestFit="1" customWidth="1"/>
    <col min="10759" max="10759" width="57.85546875" style="150" bestFit="1" customWidth="1"/>
    <col min="10760" max="10760" width="35.28515625" style="150" bestFit="1" customWidth="1"/>
    <col min="10761" max="10761" width="28.140625" style="150" bestFit="1" customWidth="1"/>
    <col min="10762" max="10762" width="33.140625" style="150" bestFit="1" customWidth="1"/>
    <col min="10763" max="10763" width="26" style="150" bestFit="1" customWidth="1"/>
    <col min="10764" max="10764" width="19.140625" style="150" bestFit="1" customWidth="1"/>
    <col min="10765" max="10765" width="10.42578125" style="150" customWidth="1"/>
    <col min="10766" max="10766" width="11.85546875" style="150" customWidth="1"/>
    <col min="10767" max="10767" width="14.7109375" style="150" customWidth="1"/>
    <col min="10768" max="10768" width="9" style="150" bestFit="1" customWidth="1"/>
    <col min="10769" max="11008" width="9.140625" style="150"/>
    <col min="11009" max="11009" width="4.7109375" style="150" bestFit="1" customWidth="1"/>
    <col min="11010" max="11010" width="9.7109375" style="150" bestFit="1" customWidth="1"/>
    <col min="11011" max="11011" width="10" style="150" bestFit="1" customWidth="1"/>
    <col min="11012" max="11012" width="8.85546875" style="150" bestFit="1" customWidth="1"/>
    <col min="11013" max="11013" width="22.85546875" style="150" customWidth="1"/>
    <col min="11014" max="11014" width="59.7109375" style="150" bestFit="1" customWidth="1"/>
    <col min="11015" max="11015" width="57.85546875" style="150" bestFit="1" customWidth="1"/>
    <col min="11016" max="11016" width="35.28515625" style="150" bestFit="1" customWidth="1"/>
    <col min="11017" max="11017" width="28.140625" style="150" bestFit="1" customWidth="1"/>
    <col min="11018" max="11018" width="33.140625" style="150" bestFit="1" customWidth="1"/>
    <col min="11019" max="11019" width="26" style="150" bestFit="1" customWidth="1"/>
    <col min="11020" max="11020" width="19.140625" style="150" bestFit="1" customWidth="1"/>
    <col min="11021" max="11021" width="10.42578125" style="150" customWidth="1"/>
    <col min="11022" max="11022" width="11.85546875" style="150" customWidth="1"/>
    <col min="11023" max="11023" width="14.7109375" style="150" customWidth="1"/>
    <col min="11024" max="11024" width="9" style="150" bestFit="1" customWidth="1"/>
    <col min="11025" max="11264" width="9.140625" style="150"/>
    <col min="11265" max="11265" width="4.7109375" style="150" bestFit="1" customWidth="1"/>
    <col min="11266" max="11266" width="9.7109375" style="150" bestFit="1" customWidth="1"/>
    <col min="11267" max="11267" width="10" style="150" bestFit="1" customWidth="1"/>
    <col min="11268" max="11268" width="8.85546875" style="150" bestFit="1" customWidth="1"/>
    <col min="11269" max="11269" width="22.85546875" style="150" customWidth="1"/>
    <col min="11270" max="11270" width="59.7109375" style="150" bestFit="1" customWidth="1"/>
    <col min="11271" max="11271" width="57.85546875" style="150" bestFit="1" customWidth="1"/>
    <col min="11272" max="11272" width="35.28515625" style="150" bestFit="1" customWidth="1"/>
    <col min="11273" max="11273" width="28.140625" style="150" bestFit="1" customWidth="1"/>
    <col min="11274" max="11274" width="33.140625" style="150" bestFit="1" customWidth="1"/>
    <col min="11275" max="11275" width="26" style="150" bestFit="1" customWidth="1"/>
    <col min="11276" max="11276" width="19.140625" style="150" bestFit="1" customWidth="1"/>
    <col min="11277" max="11277" width="10.42578125" style="150" customWidth="1"/>
    <col min="11278" max="11278" width="11.85546875" style="150" customWidth="1"/>
    <col min="11279" max="11279" width="14.7109375" style="150" customWidth="1"/>
    <col min="11280" max="11280" width="9" style="150" bestFit="1" customWidth="1"/>
    <col min="11281" max="11520" width="9.140625" style="150"/>
    <col min="11521" max="11521" width="4.7109375" style="150" bestFit="1" customWidth="1"/>
    <col min="11522" max="11522" width="9.7109375" style="150" bestFit="1" customWidth="1"/>
    <col min="11523" max="11523" width="10" style="150" bestFit="1" customWidth="1"/>
    <col min="11524" max="11524" width="8.85546875" style="150" bestFit="1" customWidth="1"/>
    <col min="11525" max="11525" width="22.85546875" style="150" customWidth="1"/>
    <col min="11526" max="11526" width="59.7109375" style="150" bestFit="1" customWidth="1"/>
    <col min="11527" max="11527" width="57.85546875" style="150" bestFit="1" customWidth="1"/>
    <col min="11528" max="11528" width="35.28515625" style="150" bestFit="1" customWidth="1"/>
    <col min="11529" max="11529" width="28.140625" style="150" bestFit="1" customWidth="1"/>
    <col min="11530" max="11530" width="33.140625" style="150" bestFit="1" customWidth="1"/>
    <col min="11531" max="11531" width="26" style="150" bestFit="1" customWidth="1"/>
    <col min="11532" max="11532" width="19.140625" style="150" bestFit="1" customWidth="1"/>
    <col min="11533" max="11533" width="10.42578125" style="150" customWidth="1"/>
    <col min="11534" max="11534" width="11.85546875" style="150" customWidth="1"/>
    <col min="11535" max="11535" width="14.7109375" style="150" customWidth="1"/>
    <col min="11536" max="11536" width="9" style="150" bestFit="1" customWidth="1"/>
    <col min="11537" max="11776" width="9.140625" style="150"/>
    <col min="11777" max="11777" width="4.7109375" style="150" bestFit="1" customWidth="1"/>
    <col min="11778" max="11778" width="9.7109375" style="150" bestFit="1" customWidth="1"/>
    <col min="11779" max="11779" width="10" style="150" bestFit="1" customWidth="1"/>
    <col min="11780" max="11780" width="8.85546875" style="150" bestFit="1" customWidth="1"/>
    <col min="11781" max="11781" width="22.85546875" style="150" customWidth="1"/>
    <col min="11782" max="11782" width="59.7109375" style="150" bestFit="1" customWidth="1"/>
    <col min="11783" max="11783" width="57.85546875" style="150" bestFit="1" customWidth="1"/>
    <col min="11784" max="11784" width="35.28515625" style="150" bestFit="1" customWidth="1"/>
    <col min="11785" max="11785" width="28.140625" style="150" bestFit="1" customWidth="1"/>
    <col min="11786" max="11786" width="33.140625" style="150" bestFit="1" customWidth="1"/>
    <col min="11787" max="11787" width="26" style="150" bestFit="1" customWidth="1"/>
    <col min="11788" max="11788" width="19.140625" style="150" bestFit="1" customWidth="1"/>
    <col min="11789" max="11789" width="10.42578125" style="150" customWidth="1"/>
    <col min="11790" max="11790" width="11.85546875" style="150" customWidth="1"/>
    <col min="11791" max="11791" width="14.7109375" style="150" customWidth="1"/>
    <col min="11792" max="11792" width="9" style="150" bestFit="1" customWidth="1"/>
    <col min="11793" max="12032" width="9.140625" style="150"/>
    <col min="12033" max="12033" width="4.7109375" style="150" bestFit="1" customWidth="1"/>
    <col min="12034" max="12034" width="9.7109375" style="150" bestFit="1" customWidth="1"/>
    <col min="12035" max="12035" width="10" style="150" bestFit="1" customWidth="1"/>
    <col min="12036" max="12036" width="8.85546875" style="150" bestFit="1" customWidth="1"/>
    <col min="12037" max="12037" width="22.85546875" style="150" customWidth="1"/>
    <col min="12038" max="12038" width="59.7109375" style="150" bestFit="1" customWidth="1"/>
    <col min="12039" max="12039" width="57.85546875" style="150" bestFit="1" customWidth="1"/>
    <col min="12040" max="12040" width="35.28515625" style="150" bestFit="1" customWidth="1"/>
    <col min="12041" max="12041" width="28.140625" style="150" bestFit="1" customWidth="1"/>
    <col min="12042" max="12042" width="33.140625" style="150" bestFit="1" customWidth="1"/>
    <col min="12043" max="12043" width="26" style="150" bestFit="1" customWidth="1"/>
    <col min="12044" max="12044" width="19.140625" style="150" bestFit="1" customWidth="1"/>
    <col min="12045" max="12045" width="10.42578125" style="150" customWidth="1"/>
    <col min="12046" max="12046" width="11.85546875" style="150" customWidth="1"/>
    <col min="12047" max="12047" width="14.7109375" style="150" customWidth="1"/>
    <col min="12048" max="12048" width="9" style="150" bestFit="1" customWidth="1"/>
    <col min="12049" max="12288" width="9.140625" style="150"/>
    <col min="12289" max="12289" width="4.7109375" style="150" bestFit="1" customWidth="1"/>
    <col min="12290" max="12290" width="9.7109375" style="150" bestFit="1" customWidth="1"/>
    <col min="12291" max="12291" width="10" style="150" bestFit="1" customWidth="1"/>
    <col min="12292" max="12292" width="8.85546875" style="150" bestFit="1" customWidth="1"/>
    <col min="12293" max="12293" width="22.85546875" style="150" customWidth="1"/>
    <col min="12294" max="12294" width="59.7109375" style="150" bestFit="1" customWidth="1"/>
    <col min="12295" max="12295" width="57.85546875" style="150" bestFit="1" customWidth="1"/>
    <col min="12296" max="12296" width="35.28515625" style="150" bestFit="1" customWidth="1"/>
    <col min="12297" max="12297" width="28.140625" style="150" bestFit="1" customWidth="1"/>
    <col min="12298" max="12298" width="33.140625" style="150" bestFit="1" customWidth="1"/>
    <col min="12299" max="12299" width="26" style="150" bestFit="1" customWidth="1"/>
    <col min="12300" max="12300" width="19.140625" style="150" bestFit="1" customWidth="1"/>
    <col min="12301" max="12301" width="10.42578125" style="150" customWidth="1"/>
    <col min="12302" max="12302" width="11.85546875" style="150" customWidth="1"/>
    <col min="12303" max="12303" width="14.7109375" style="150" customWidth="1"/>
    <col min="12304" max="12304" width="9" style="150" bestFit="1" customWidth="1"/>
    <col min="12305" max="12544" width="9.140625" style="150"/>
    <col min="12545" max="12545" width="4.7109375" style="150" bestFit="1" customWidth="1"/>
    <col min="12546" max="12546" width="9.7109375" style="150" bestFit="1" customWidth="1"/>
    <col min="12547" max="12547" width="10" style="150" bestFit="1" customWidth="1"/>
    <col min="12548" max="12548" width="8.85546875" style="150" bestFit="1" customWidth="1"/>
    <col min="12549" max="12549" width="22.85546875" style="150" customWidth="1"/>
    <col min="12550" max="12550" width="59.7109375" style="150" bestFit="1" customWidth="1"/>
    <col min="12551" max="12551" width="57.85546875" style="150" bestFit="1" customWidth="1"/>
    <col min="12552" max="12552" width="35.28515625" style="150" bestFit="1" customWidth="1"/>
    <col min="12553" max="12553" width="28.140625" style="150" bestFit="1" customWidth="1"/>
    <col min="12554" max="12554" width="33.140625" style="150" bestFit="1" customWidth="1"/>
    <col min="12555" max="12555" width="26" style="150" bestFit="1" customWidth="1"/>
    <col min="12556" max="12556" width="19.140625" style="150" bestFit="1" customWidth="1"/>
    <col min="12557" max="12557" width="10.42578125" style="150" customWidth="1"/>
    <col min="12558" max="12558" width="11.85546875" style="150" customWidth="1"/>
    <col min="12559" max="12559" width="14.7109375" style="150" customWidth="1"/>
    <col min="12560" max="12560" width="9" style="150" bestFit="1" customWidth="1"/>
    <col min="12561" max="12800" width="9.140625" style="150"/>
    <col min="12801" max="12801" width="4.7109375" style="150" bestFit="1" customWidth="1"/>
    <col min="12802" max="12802" width="9.7109375" style="150" bestFit="1" customWidth="1"/>
    <col min="12803" max="12803" width="10" style="150" bestFit="1" customWidth="1"/>
    <col min="12804" max="12804" width="8.85546875" style="150" bestFit="1" customWidth="1"/>
    <col min="12805" max="12805" width="22.85546875" style="150" customWidth="1"/>
    <col min="12806" max="12806" width="59.7109375" style="150" bestFit="1" customWidth="1"/>
    <col min="12807" max="12807" width="57.85546875" style="150" bestFit="1" customWidth="1"/>
    <col min="12808" max="12808" width="35.28515625" style="150" bestFit="1" customWidth="1"/>
    <col min="12809" max="12809" width="28.140625" style="150" bestFit="1" customWidth="1"/>
    <col min="12810" max="12810" width="33.140625" style="150" bestFit="1" customWidth="1"/>
    <col min="12811" max="12811" width="26" style="150" bestFit="1" customWidth="1"/>
    <col min="12812" max="12812" width="19.140625" style="150" bestFit="1" customWidth="1"/>
    <col min="12813" max="12813" width="10.42578125" style="150" customWidth="1"/>
    <col min="12814" max="12814" width="11.85546875" style="150" customWidth="1"/>
    <col min="12815" max="12815" width="14.7109375" style="150" customWidth="1"/>
    <col min="12816" max="12816" width="9" style="150" bestFit="1" customWidth="1"/>
    <col min="12817" max="13056" width="9.140625" style="150"/>
    <col min="13057" max="13057" width="4.7109375" style="150" bestFit="1" customWidth="1"/>
    <col min="13058" max="13058" width="9.7109375" style="150" bestFit="1" customWidth="1"/>
    <col min="13059" max="13059" width="10" style="150" bestFit="1" customWidth="1"/>
    <col min="13060" max="13060" width="8.85546875" style="150" bestFit="1" customWidth="1"/>
    <col min="13061" max="13061" width="22.85546875" style="150" customWidth="1"/>
    <col min="13062" max="13062" width="59.7109375" style="150" bestFit="1" customWidth="1"/>
    <col min="13063" max="13063" width="57.85546875" style="150" bestFit="1" customWidth="1"/>
    <col min="13064" max="13064" width="35.28515625" style="150" bestFit="1" customWidth="1"/>
    <col min="13065" max="13065" width="28.140625" style="150" bestFit="1" customWidth="1"/>
    <col min="13066" max="13066" width="33.140625" style="150" bestFit="1" customWidth="1"/>
    <col min="13067" max="13067" width="26" style="150" bestFit="1" customWidth="1"/>
    <col min="13068" max="13068" width="19.140625" style="150" bestFit="1" customWidth="1"/>
    <col min="13069" max="13069" width="10.42578125" style="150" customWidth="1"/>
    <col min="13070" max="13070" width="11.85546875" style="150" customWidth="1"/>
    <col min="13071" max="13071" width="14.7109375" style="150" customWidth="1"/>
    <col min="13072" max="13072" width="9" style="150" bestFit="1" customWidth="1"/>
    <col min="13073" max="13312" width="9.140625" style="150"/>
    <col min="13313" max="13313" width="4.7109375" style="150" bestFit="1" customWidth="1"/>
    <col min="13314" max="13314" width="9.7109375" style="150" bestFit="1" customWidth="1"/>
    <col min="13315" max="13315" width="10" style="150" bestFit="1" customWidth="1"/>
    <col min="13316" max="13316" width="8.85546875" style="150" bestFit="1" customWidth="1"/>
    <col min="13317" max="13317" width="22.85546875" style="150" customWidth="1"/>
    <col min="13318" max="13318" width="59.7109375" style="150" bestFit="1" customWidth="1"/>
    <col min="13319" max="13319" width="57.85546875" style="150" bestFit="1" customWidth="1"/>
    <col min="13320" max="13320" width="35.28515625" style="150" bestFit="1" customWidth="1"/>
    <col min="13321" max="13321" width="28.140625" style="150" bestFit="1" customWidth="1"/>
    <col min="13322" max="13322" width="33.140625" style="150" bestFit="1" customWidth="1"/>
    <col min="13323" max="13323" width="26" style="150" bestFit="1" customWidth="1"/>
    <col min="13324" max="13324" width="19.140625" style="150" bestFit="1" customWidth="1"/>
    <col min="13325" max="13325" width="10.42578125" style="150" customWidth="1"/>
    <col min="13326" max="13326" width="11.85546875" style="150" customWidth="1"/>
    <col min="13327" max="13327" width="14.7109375" style="150" customWidth="1"/>
    <col min="13328" max="13328" width="9" style="150" bestFit="1" customWidth="1"/>
    <col min="13329" max="13568" width="9.140625" style="150"/>
    <col min="13569" max="13569" width="4.7109375" style="150" bestFit="1" customWidth="1"/>
    <col min="13570" max="13570" width="9.7109375" style="150" bestFit="1" customWidth="1"/>
    <col min="13571" max="13571" width="10" style="150" bestFit="1" customWidth="1"/>
    <col min="13572" max="13572" width="8.85546875" style="150" bestFit="1" customWidth="1"/>
    <col min="13573" max="13573" width="22.85546875" style="150" customWidth="1"/>
    <col min="13574" max="13574" width="59.7109375" style="150" bestFit="1" customWidth="1"/>
    <col min="13575" max="13575" width="57.85546875" style="150" bestFit="1" customWidth="1"/>
    <col min="13576" max="13576" width="35.28515625" style="150" bestFit="1" customWidth="1"/>
    <col min="13577" max="13577" width="28.140625" style="150" bestFit="1" customWidth="1"/>
    <col min="13578" max="13578" width="33.140625" style="150" bestFit="1" customWidth="1"/>
    <col min="13579" max="13579" width="26" style="150" bestFit="1" customWidth="1"/>
    <col min="13580" max="13580" width="19.140625" style="150" bestFit="1" customWidth="1"/>
    <col min="13581" max="13581" width="10.42578125" style="150" customWidth="1"/>
    <col min="13582" max="13582" width="11.85546875" style="150" customWidth="1"/>
    <col min="13583" max="13583" width="14.7109375" style="150" customWidth="1"/>
    <col min="13584" max="13584" width="9" style="150" bestFit="1" customWidth="1"/>
    <col min="13585" max="13824" width="9.140625" style="150"/>
    <col min="13825" max="13825" width="4.7109375" style="150" bestFit="1" customWidth="1"/>
    <col min="13826" max="13826" width="9.7109375" style="150" bestFit="1" customWidth="1"/>
    <col min="13827" max="13827" width="10" style="150" bestFit="1" customWidth="1"/>
    <col min="13828" max="13828" width="8.85546875" style="150" bestFit="1" customWidth="1"/>
    <col min="13829" max="13829" width="22.85546875" style="150" customWidth="1"/>
    <col min="13830" max="13830" width="59.7109375" style="150" bestFit="1" customWidth="1"/>
    <col min="13831" max="13831" width="57.85546875" style="150" bestFit="1" customWidth="1"/>
    <col min="13832" max="13832" width="35.28515625" style="150" bestFit="1" customWidth="1"/>
    <col min="13833" max="13833" width="28.140625" style="150" bestFit="1" customWidth="1"/>
    <col min="13834" max="13834" width="33.140625" style="150" bestFit="1" customWidth="1"/>
    <col min="13835" max="13835" width="26" style="150" bestFit="1" customWidth="1"/>
    <col min="13836" max="13836" width="19.140625" style="150" bestFit="1" customWidth="1"/>
    <col min="13837" max="13837" width="10.42578125" style="150" customWidth="1"/>
    <col min="13838" max="13838" width="11.85546875" style="150" customWidth="1"/>
    <col min="13839" max="13839" width="14.7109375" style="150" customWidth="1"/>
    <col min="13840" max="13840" width="9" style="150" bestFit="1" customWidth="1"/>
    <col min="13841" max="14080" width="9.140625" style="150"/>
    <col min="14081" max="14081" width="4.7109375" style="150" bestFit="1" customWidth="1"/>
    <col min="14082" max="14082" width="9.7109375" style="150" bestFit="1" customWidth="1"/>
    <col min="14083" max="14083" width="10" style="150" bestFit="1" customWidth="1"/>
    <col min="14084" max="14084" width="8.85546875" style="150" bestFit="1" customWidth="1"/>
    <col min="14085" max="14085" width="22.85546875" style="150" customWidth="1"/>
    <col min="14086" max="14086" width="59.7109375" style="150" bestFit="1" customWidth="1"/>
    <col min="14087" max="14087" width="57.85546875" style="150" bestFit="1" customWidth="1"/>
    <col min="14088" max="14088" width="35.28515625" style="150" bestFit="1" customWidth="1"/>
    <col min="14089" max="14089" width="28.140625" style="150" bestFit="1" customWidth="1"/>
    <col min="14090" max="14090" width="33.140625" style="150" bestFit="1" customWidth="1"/>
    <col min="14091" max="14091" width="26" style="150" bestFit="1" customWidth="1"/>
    <col min="14092" max="14092" width="19.140625" style="150" bestFit="1" customWidth="1"/>
    <col min="14093" max="14093" width="10.42578125" style="150" customWidth="1"/>
    <col min="14094" max="14094" width="11.85546875" style="150" customWidth="1"/>
    <col min="14095" max="14095" width="14.7109375" style="150" customWidth="1"/>
    <col min="14096" max="14096" width="9" style="150" bestFit="1" customWidth="1"/>
    <col min="14097" max="14336" width="9.140625" style="150"/>
    <col min="14337" max="14337" width="4.7109375" style="150" bestFit="1" customWidth="1"/>
    <col min="14338" max="14338" width="9.7109375" style="150" bestFit="1" customWidth="1"/>
    <col min="14339" max="14339" width="10" style="150" bestFit="1" customWidth="1"/>
    <col min="14340" max="14340" width="8.85546875" style="150" bestFit="1" customWidth="1"/>
    <col min="14341" max="14341" width="22.85546875" style="150" customWidth="1"/>
    <col min="14342" max="14342" width="59.7109375" style="150" bestFit="1" customWidth="1"/>
    <col min="14343" max="14343" width="57.85546875" style="150" bestFit="1" customWidth="1"/>
    <col min="14344" max="14344" width="35.28515625" style="150" bestFit="1" customWidth="1"/>
    <col min="14345" max="14345" width="28.140625" style="150" bestFit="1" customWidth="1"/>
    <col min="14346" max="14346" width="33.140625" style="150" bestFit="1" customWidth="1"/>
    <col min="14347" max="14347" width="26" style="150" bestFit="1" customWidth="1"/>
    <col min="14348" max="14348" width="19.140625" style="150" bestFit="1" customWidth="1"/>
    <col min="14349" max="14349" width="10.42578125" style="150" customWidth="1"/>
    <col min="14350" max="14350" width="11.85546875" style="150" customWidth="1"/>
    <col min="14351" max="14351" width="14.7109375" style="150" customWidth="1"/>
    <col min="14352" max="14352" width="9" style="150" bestFit="1" customWidth="1"/>
    <col min="14353" max="14592" width="9.140625" style="150"/>
    <col min="14593" max="14593" width="4.7109375" style="150" bestFit="1" customWidth="1"/>
    <col min="14594" max="14594" width="9.7109375" style="150" bestFit="1" customWidth="1"/>
    <col min="14595" max="14595" width="10" style="150" bestFit="1" customWidth="1"/>
    <col min="14596" max="14596" width="8.85546875" style="150" bestFit="1" customWidth="1"/>
    <col min="14597" max="14597" width="22.85546875" style="150" customWidth="1"/>
    <col min="14598" max="14598" width="59.7109375" style="150" bestFit="1" customWidth="1"/>
    <col min="14599" max="14599" width="57.85546875" style="150" bestFit="1" customWidth="1"/>
    <col min="14600" max="14600" width="35.28515625" style="150" bestFit="1" customWidth="1"/>
    <col min="14601" max="14601" width="28.140625" style="150" bestFit="1" customWidth="1"/>
    <col min="14602" max="14602" width="33.140625" style="150" bestFit="1" customWidth="1"/>
    <col min="14603" max="14603" width="26" style="150" bestFit="1" customWidth="1"/>
    <col min="14604" max="14604" width="19.140625" style="150" bestFit="1" customWidth="1"/>
    <col min="14605" max="14605" width="10.42578125" style="150" customWidth="1"/>
    <col min="14606" max="14606" width="11.85546875" style="150" customWidth="1"/>
    <col min="14607" max="14607" width="14.7109375" style="150" customWidth="1"/>
    <col min="14608" max="14608" width="9" style="150" bestFit="1" customWidth="1"/>
    <col min="14609" max="14848" width="9.140625" style="150"/>
    <col min="14849" max="14849" width="4.7109375" style="150" bestFit="1" customWidth="1"/>
    <col min="14850" max="14850" width="9.7109375" style="150" bestFit="1" customWidth="1"/>
    <col min="14851" max="14851" width="10" style="150" bestFit="1" customWidth="1"/>
    <col min="14852" max="14852" width="8.85546875" style="150" bestFit="1" customWidth="1"/>
    <col min="14853" max="14853" width="22.85546875" style="150" customWidth="1"/>
    <col min="14854" max="14854" width="59.7109375" style="150" bestFit="1" customWidth="1"/>
    <col min="14855" max="14855" width="57.85546875" style="150" bestFit="1" customWidth="1"/>
    <col min="14856" max="14856" width="35.28515625" style="150" bestFit="1" customWidth="1"/>
    <col min="14857" max="14857" width="28.140625" style="150" bestFit="1" customWidth="1"/>
    <col min="14858" max="14858" width="33.140625" style="150" bestFit="1" customWidth="1"/>
    <col min="14859" max="14859" width="26" style="150" bestFit="1" customWidth="1"/>
    <col min="14860" max="14860" width="19.140625" style="150" bestFit="1" customWidth="1"/>
    <col min="14861" max="14861" width="10.42578125" style="150" customWidth="1"/>
    <col min="14862" max="14862" width="11.85546875" style="150" customWidth="1"/>
    <col min="14863" max="14863" width="14.7109375" style="150" customWidth="1"/>
    <col min="14864" max="14864" width="9" style="150" bestFit="1" customWidth="1"/>
    <col min="14865" max="15104" width="9.140625" style="150"/>
    <col min="15105" max="15105" width="4.7109375" style="150" bestFit="1" customWidth="1"/>
    <col min="15106" max="15106" width="9.7109375" style="150" bestFit="1" customWidth="1"/>
    <col min="15107" max="15107" width="10" style="150" bestFit="1" customWidth="1"/>
    <col min="15108" max="15108" width="8.85546875" style="150" bestFit="1" customWidth="1"/>
    <col min="15109" max="15109" width="22.85546875" style="150" customWidth="1"/>
    <col min="15110" max="15110" width="59.7109375" style="150" bestFit="1" customWidth="1"/>
    <col min="15111" max="15111" width="57.85546875" style="150" bestFit="1" customWidth="1"/>
    <col min="15112" max="15112" width="35.28515625" style="150" bestFit="1" customWidth="1"/>
    <col min="15113" max="15113" width="28.140625" style="150" bestFit="1" customWidth="1"/>
    <col min="15114" max="15114" width="33.140625" style="150" bestFit="1" customWidth="1"/>
    <col min="15115" max="15115" width="26" style="150" bestFit="1" customWidth="1"/>
    <col min="15116" max="15116" width="19.140625" style="150" bestFit="1" customWidth="1"/>
    <col min="15117" max="15117" width="10.42578125" style="150" customWidth="1"/>
    <col min="15118" max="15118" width="11.85546875" style="150" customWidth="1"/>
    <col min="15119" max="15119" width="14.7109375" style="150" customWidth="1"/>
    <col min="15120" max="15120" width="9" style="150" bestFit="1" customWidth="1"/>
    <col min="15121" max="15360" width="9.140625" style="150"/>
    <col min="15361" max="15361" width="4.7109375" style="150" bestFit="1" customWidth="1"/>
    <col min="15362" max="15362" width="9.7109375" style="150" bestFit="1" customWidth="1"/>
    <col min="15363" max="15363" width="10" style="150" bestFit="1" customWidth="1"/>
    <col min="15364" max="15364" width="8.85546875" style="150" bestFit="1" customWidth="1"/>
    <col min="15365" max="15365" width="22.85546875" style="150" customWidth="1"/>
    <col min="15366" max="15366" width="59.7109375" style="150" bestFit="1" customWidth="1"/>
    <col min="15367" max="15367" width="57.85546875" style="150" bestFit="1" customWidth="1"/>
    <col min="15368" max="15368" width="35.28515625" style="150" bestFit="1" customWidth="1"/>
    <col min="15369" max="15369" width="28.140625" style="150" bestFit="1" customWidth="1"/>
    <col min="15370" max="15370" width="33.140625" style="150" bestFit="1" customWidth="1"/>
    <col min="15371" max="15371" width="26" style="150" bestFit="1" customWidth="1"/>
    <col min="15372" max="15372" width="19.140625" style="150" bestFit="1" customWidth="1"/>
    <col min="15373" max="15373" width="10.42578125" style="150" customWidth="1"/>
    <col min="15374" max="15374" width="11.85546875" style="150" customWidth="1"/>
    <col min="15375" max="15375" width="14.7109375" style="150" customWidth="1"/>
    <col min="15376" max="15376" width="9" style="150" bestFit="1" customWidth="1"/>
    <col min="15377" max="15616" width="9.140625" style="150"/>
    <col min="15617" max="15617" width="4.7109375" style="150" bestFit="1" customWidth="1"/>
    <col min="15618" max="15618" width="9.7109375" style="150" bestFit="1" customWidth="1"/>
    <col min="15619" max="15619" width="10" style="150" bestFit="1" customWidth="1"/>
    <col min="15620" max="15620" width="8.85546875" style="150" bestFit="1" customWidth="1"/>
    <col min="15621" max="15621" width="22.85546875" style="150" customWidth="1"/>
    <col min="15622" max="15622" width="59.7109375" style="150" bestFit="1" customWidth="1"/>
    <col min="15623" max="15623" width="57.85546875" style="150" bestFit="1" customWidth="1"/>
    <col min="15624" max="15624" width="35.28515625" style="150" bestFit="1" customWidth="1"/>
    <col min="15625" max="15625" width="28.140625" style="150" bestFit="1" customWidth="1"/>
    <col min="15626" max="15626" width="33.140625" style="150" bestFit="1" customWidth="1"/>
    <col min="15627" max="15627" width="26" style="150" bestFit="1" customWidth="1"/>
    <col min="15628" max="15628" width="19.140625" style="150" bestFit="1" customWidth="1"/>
    <col min="15629" max="15629" width="10.42578125" style="150" customWidth="1"/>
    <col min="15630" max="15630" width="11.85546875" style="150" customWidth="1"/>
    <col min="15631" max="15631" width="14.7109375" style="150" customWidth="1"/>
    <col min="15632" max="15632" width="9" style="150" bestFit="1" customWidth="1"/>
    <col min="15633" max="15872" width="9.140625" style="150"/>
    <col min="15873" max="15873" width="4.7109375" style="150" bestFit="1" customWidth="1"/>
    <col min="15874" max="15874" width="9.7109375" style="150" bestFit="1" customWidth="1"/>
    <col min="15875" max="15875" width="10" style="150" bestFit="1" customWidth="1"/>
    <col min="15876" max="15876" width="8.85546875" style="150" bestFit="1" customWidth="1"/>
    <col min="15877" max="15877" width="22.85546875" style="150" customWidth="1"/>
    <col min="15878" max="15878" width="59.7109375" style="150" bestFit="1" customWidth="1"/>
    <col min="15879" max="15879" width="57.85546875" style="150" bestFit="1" customWidth="1"/>
    <col min="15880" max="15880" width="35.28515625" style="150" bestFit="1" customWidth="1"/>
    <col min="15881" max="15881" width="28.140625" style="150" bestFit="1" customWidth="1"/>
    <col min="15882" max="15882" width="33.140625" style="150" bestFit="1" customWidth="1"/>
    <col min="15883" max="15883" width="26" style="150" bestFit="1" customWidth="1"/>
    <col min="15884" max="15884" width="19.140625" style="150" bestFit="1" customWidth="1"/>
    <col min="15885" max="15885" width="10.42578125" style="150" customWidth="1"/>
    <col min="15886" max="15886" width="11.85546875" style="150" customWidth="1"/>
    <col min="15887" max="15887" width="14.7109375" style="150" customWidth="1"/>
    <col min="15888" max="15888" width="9" style="150" bestFit="1" customWidth="1"/>
    <col min="15889" max="16128" width="9.140625" style="150"/>
    <col min="16129" max="16129" width="4.7109375" style="150" bestFit="1" customWidth="1"/>
    <col min="16130" max="16130" width="9.7109375" style="150" bestFit="1" customWidth="1"/>
    <col min="16131" max="16131" width="10" style="150" bestFit="1" customWidth="1"/>
    <col min="16132" max="16132" width="8.85546875" style="150" bestFit="1" customWidth="1"/>
    <col min="16133" max="16133" width="22.85546875" style="150" customWidth="1"/>
    <col min="16134" max="16134" width="59.7109375" style="150" bestFit="1" customWidth="1"/>
    <col min="16135" max="16135" width="57.85546875" style="150" bestFit="1" customWidth="1"/>
    <col min="16136" max="16136" width="35.28515625" style="150" bestFit="1" customWidth="1"/>
    <col min="16137" max="16137" width="28.140625" style="150" bestFit="1" customWidth="1"/>
    <col min="16138" max="16138" width="33.140625" style="150" bestFit="1" customWidth="1"/>
    <col min="16139" max="16139" width="26" style="150" bestFit="1" customWidth="1"/>
    <col min="16140" max="16140" width="19.140625" style="150" bestFit="1" customWidth="1"/>
    <col min="16141" max="16141" width="10.42578125" style="150" customWidth="1"/>
    <col min="16142" max="16142" width="11.85546875" style="150" customWidth="1"/>
    <col min="16143" max="16143" width="14.7109375" style="150" customWidth="1"/>
    <col min="16144" max="16144" width="9" style="150" bestFit="1" customWidth="1"/>
    <col min="16145" max="16384" width="9.140625" style="150"/>
  </cols>
  <sheetData>
    <row r="2" spans="1:18" ht="18.75" x14ac:dyDescent="0.3">
      <c r="A2" s="159" t="s">
        <v>3575</v>
      </c>
    </row>
    <row r="4" spans="1:18" s="153"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row>
    <row r="5" spans="1:18" s="153" customFormat="1" x14ac:dyDescent="0.2">
      <c r="A5" s="407"/>
      <c r="B5" s="405"/>
      <c r="C5" s="405"/>
      <c r="D5" s="405"/>
      <c r="E5" s="407"/>
      <c r="F5" s="407"/>
      <c r="G5" s="407"/>
      <c r="H5" s="145" t="s">
        <v>15</v>
      </c>
      <c r="I5" s="145" t="s">
        <v>16</v>
      </c>
      <c r="J5" s="407"/>
      <c r="K5" s="146">
        <v>2020</v>
      </c>
      <c r="L5" s="146">
        <v>2021</v>
      </c>
      <c r="M5" s="91">
        <v>2020</v>
      </c>
      <c r="N5" s="91">
        <v>2021</v>
      </c>
      <c r="O5" s="91">
        <v>2020</v>
      </c>
      <c r="P5" s="91">
        <v>2021</v>
      </c>
      <c r="Q5" s="407"/>
      <c r="R5" s="405"/>
    </row>
    <row r="6" spans="1:18" s="153" customFormat="1" x14ac:dyDescent="0.2">
      <c r="A6" s="144" t="s">
        <v>17</v>
      </c>
      <c r="B6" s="145" t="s">
        <v>18</v>
      </c>
      <c r="C6" s="145" t="s">
        <v>19</v>
      </c>
      <c r="D6" s="145" t="s">
        <v>20</v>
      </c>
      <c r="E6" s="144" t="s">
        <v>21</v>
      </c>
      <c r="F6" s="144" t="s">
        <v>22</v>
      </c>
      <c r="G6" s="144" t="s">
        <v>23</v>
      </c>
      <c r="H6" s="145" t="s">
        <v>24</v>
      </c>
      <c r="I6" s="145" t="s">
        <v>25</v>
      </c>
      <c r="J6" s="144" t="s">
        <v>26</v>
      </c>
      <c r="K6" s="146" t="s">
        <v>27</v>
      </c>
      <c r="L6" s="146" t="s">
        <v>28</v>
      </c>
      <c r="M6" s="147" t="s">
        <v>29</v>
      </c>
      <c r="N6" s="147" t="s">
        <v>30</v>
      </c>
      <c r="O6" s="147" t="s">
        <v>31</v>
      </c>
      <c r="P6" s="147" t="s">
        <v>32</v>
      </c>
      <c r="Q6" s="144" t="s">
        <v>33</v>
      </c>
      <c r="R6" s="145" t="s">
        <v>34</v>
      </c>
    </row>
    <row r="7" spans="1:18" ht="39.75" customHeight="1" x14ac:dyDescent="0.25">
      <c r="A7" s="378">
        <v>1</v>
      </c>
      <c r="B7" s="378">
        <v>1</v>
      </c>
      <c r="C7" s="378">
        <v>1</v>
      </c>
      <c r="D7" s="370">
        <v>6</v>
      </c>
      <c r="E7" s="370" t="s">
        <v>2740</v>
      </c>
      <c r="F7" s="370" t="s">
        <v>2741</v>
      </c>
      <c r="G7" s="370" t="s">
        <v>2742</v>
      </c>
      <c r="H7" s="243" t="s">
        <v>1720</v>
      </c>
      <c r="I7" s="258" t="s">
        <v>215</v>
      </c>
      <c r="J7" s="370" t="s">
        <v>2743</v>
      </c>
      <c r="K7" s="422" t="s">
        <v>94</v>
      </c>
      <c r="L7" s="422" t="s">
        <v>54</v>
      </c>
      <c r="M7" s="380">
        <v>178992.99</v>
      </c>
      <c r="N7" s="380">
        <v>263337.93</v>
      </c>
      <c r="O7" s="380">
        <v>178992.99</v>
      </c>
      <c r="P7" s="380">
        <v>263337.93</v>
      </c>
      <c r="Q7" s="370" t="s">
        <v>2744</v>
      </c>
      <c r="R7" s="370" t="s">
        <v>2745</v>
      </c>
    </row>
    <row r="8" spans="1:18" ht="99.75" customHeight="1" x14ac:dyDescent="0.25">
      <c r="A8" s="378"/>
      <c r="B8" s="378"/>
      <c r="C8" s="378"/>
      <c r="D8" s="370"/>
      <c r="E8" s="370"/>
      <c r="F8" s="370"/>
      <c r="G8" s="370"/>
      <c r="H8" s="243" t="s">
        <v>1712</v>
      </c>
      <c r="I8" s="258" t="s">
        <v>308</v>
      </c>
      <c r="J8" s="370"/>
      <c r="K8" s="422"/>
      <c r="L8" s="422"/>
      <c r="M8" s="380"/>
      <c r="N8" s="380"/>
      <c r="O8" s="380"/>
      <c r="P8" s="380"/>
      <c r="Q8" s="370"/>
      <c r="R8" s="370"/>
    </row>
    <row r="9" spans="1:18" ht="54.75" customHeight="1" x14ac:dyDescent="0.25">
      <c r="A9" s="378"/>
      <c r="B9" s="378"/>
      <c r="C9" s="378"/>
      <c r="D9" s="370"/>
      <c r="E9" s="370"/>
      <c r="F9" s="370"/>
      <c r="G9" s="370"/>
      <c r="H9" s="243" t="s">
        <v>125</v>
      </c>
      <c r="I9" s="258">
        <v>1</v>
      </c>
      <c r="J9" s="370"/>
      <c r="K9" s="422"/>
      <c r="L9" s="422"/>
      <c r="M9" s="380"/>
      <c r="N9" s="380"/>
      <c r="O9" s="380"/>
      <c r="P9" s="380"/>
      <c r="Q9" s="370"/>
      <c r="R9" s="370"/>
    </row>
    <row r="10" spans="1:18" ht="33" customHeight="1" x14ac:dyDescent="0.25">
      <c r="A10" s="378"/>
      <c r="B10" s="378"/>
      <c r="C10" s="378"/>
      <c r="D10" s="370"/>
      <c r="E10" s="370"/>
      <c r="F10" s="370"/>
      <c r="G10" s="370"/>
      <c r="H10" s="243" t="s">
        <v>2746</v>
      </c>
      <c r="I10" s="258" t="s">
        <v>2747</v>
      </c>
      <c r="J10" s="370"/>
      <c r="K10" s="422"/>
      <c r="L10" s="422"/>
      <c r="M10" s="380"/>
      <c r="N10" s="380"/>
      <c r="O10" s="380"/>
      <c r="P10" s="380"/>
      <c r="Q10" s="370"/>
      <c r="R10" s="370"/>
    </row>
    <row r="11" spans="1:18" s="136" customFormat="1" ht="27.75" customHeight="1" x14ac:dyDescent="0.25">
      <c r="A11" s="378"/>
      <c r="B11" s="378"/>
      <c r="C11" s="378"/>
      <c r="D11" s="370"/>
      <c r="E11" s="370"/>
      <c r="F11" s="370"/>
      <c r="G11" s="370"/>
      <c r="H11" s="243" t="s">
        <v>442</v>
      </c>
      <c r="I11" s="258" t="s">
        <v>374</v>
      </c>
      <c r="J11" s="370"/>
      <c r="K11" s="422"/>
      <c r="L11" s="422"/>
      <c r="M11" s="380"/>
      <c r="N11" s="380"/>
      <c r="O11" s="380"/>
      <c r="P11" s="380"/>
      <c r="Q11" s="370"/>
      <c r="R11" s="370"/>
    </row>
    <row r="12" spans="1:18" ht="69" customHeight="1" x14ac:dyDescent="0.25">
      <c r="A12" s="378">
        <v>2</v>
      </c>
      <c r="B12" s="378">
        <v>2</v>
      </c>
      <c r="C12" s="378">
        <v>1</v>
      </c>
      <c r="D12" s="378">
        <v>6</v>
      </c>
      <c r="E12" s="370" t="s">
        <v>2748</v>
      </c>
      <c r="F12" s="370" t="s">
        <v>2749</v>
      </c>
      <c r="G12" s="378" t="s">
        <v>2750</v>
      </c>
      <c r="H12" s="243" t="s">
        <v>2751</v>
      </c>
      <c r="I12" s="243" t="s">
        <v>2752</v>
      </c>
      <c r="J12" s="370" t="s">
        <v>2753</v>
      </c>
      <c r="K12" s="378" t="s">
        <v>58</v>
      </c>
      <c r="L12" s="378"/>
      <c r="M12" s="380">
        <v>156576</v>
      </c>
      <c r="N12" s="380"/>
      <c r="O12" s="380">
        <v>138116</v>
      </c>
      <c r="P12" s="380"/>
      <c r="Q12" s="370" t="s">
        <v>2754</v>
      </c>
      <c r="R12" s="370" t="s">
        <v>2755</v>
      </c>
    </row>
    <row r="13" spans="1:18" ht="81" customHeight="1" x14ac:dyDescent="0.25">
      <c r="A13" s="378"/>
      <c r="B13" s="378"/>
      <c r="C13" s="378"/>
      <c r="D13" s="378"/>
      <c r="E13" s="370"/>
      <c r="F13" s="370"/>
      <c r="G13" s="378"/>
      <c r="H13" s="243" t="s">
        <v>2756</v>
      </c>
      <c r="I13" s="243">
        <v>3</v>
      </c>
      <c r="J13" s="370"/>
      <c r="K13" s="378"/>
      <c r="L13" s="378"/>
      <c r="M13" s="380"/>
      <c r="N13" s="380"/>
      <c r="O13" s="380"/>
      <c r="P13" s="380"/>
      <c r="Q13" s="370"/>
      <c r="R13" s="370"/>
    </row>
    <row r="14" spans="1:18" ht="54.75" customHeight="1" x14ac:dyDescent="0.25">
      <c r="A14" s="378">
        <v>3</v>
      </c>
      <c r="B14" s="378">
        <v>3</v>
      </c>
      <c r="C14" s="378">
        <v>5</v>
      </c>
      <c r="D14" s="378">
        <v>11</v>
      </c>
      <c r="E14" s="370" t="s">
        <v>2757</v>
      </c>
      <c r="F14" s="370" t="s">
        <v>2758</v>
      </c>
      <c r="G14" s="378" t="s">
        <v>2750</v>
      </c>
      <c r="H14" s="243" t="s">
        <v>2751</v>
      </c>
      <c r="I14" s="243" t="s">
        <v>2759</v>
      </c>
      <c r="J14" s="370" t="s">
        <v>2753</v>
      </c>
      <c r="K14" s="378"/>
      <c r="L14" s="378" t="s">
        <v>1911</v>
      </c>
      <c r="M14" s="380"/>
      <c r="N14" s="380">
        <v>140668</v>
      </c>
      <c r="O14" s="380"/>
      <c r="P14" s="380">
        <v>122208</v>
      </c>
      <c r="Q14" s="370" t="s">
        <v>2754</v>
      </c>
      <c r="R14" s="370" t="s">
        <v>2755</v>
      </c>
    </row>
    <row r="15" spans="1:18" s="41" customFormat="1" ht="93" customHeight="1" x14ac:dyDescent="0.25">
      <c r="A15" s="378"/>
      <c r="B15" s="378"/>
      <c r="C15" s="378"/>
      <c r="D15" s="378"/>
      <c r="E15" s="370"/>
      <c r="F15" s="370"/>
      <c r="G15" s="378"/>
      <c r="H15" s="243" t="s">
        <v>2756</v>
      </c>
      <c r="I15" s="243">
        <v>3</v>
      </c>
      <c r="J15" s="370"/>
      <c r="K15" s="378"/>
      <c r="L15" s="378"/>
      <c r="M15" s="380"/>
      <c r="N15" s="380"/>
      <c r="O15" s="380"/>
      <c r="P15" s="380"/>
      <c r="Q15" s="370"/>
      <c r="R15" s="370"/>
    </row>
    <row r="16" spans="1:18" ht="58.5" customHeight="1" x14ac:dyDescent="0.25">
      <c r="A16" s="378">
        <v>4</v>
      </c>
      <c r="B16" s="378">
        <v>3</v>
      </c>
      <c r="C16" s="378">
        <v>1</v>
      </c>
      <c r="D16" s="370">
        <v>13</v>
      </c>
      <c r="E16" s="370" t="s">
        <v>2760</v>
      </c>
      <c r="F16" s="370" t="s">
        <v>2761</v>
      </c>
      <c r="G16" s="370" t="s">
        <v>2762</v>
      </c>
      <c r="H16" s="243" t="s">
        <v>1040</v>
      </c>
      <c r="I16" s="258" t="s">
        <v>215</v>
      </c>
      <c r="J16" s="370" t="s">
        <v>2763</v>
      </c>
      <c r="K16" s="422" t="s">
        <v>58</v>
      </c>
      <c r="L16" s="422"/>
      <c r="M16" s="380">
        <v>97953.600000000006</v>
      </c>
      <c r="N16" s="380"/>
      <c r="O16" s="380">
        <v>90953.600000000006</v>
      </c>
      <c r="P16" s="380"/>
      <c r="Q16" s="370" t="s">
        <v>2764</v>
      </c>
      <c r="R16" s="370" t="s">
        <v>2765</v>
      </c>
    </row>
    <row r="17" spans="1:18" ht="30" x14ac:dyDescent="0.25">
      <c r="A17" s="378"/>
      <c r="B17" s="378"/>
      <c r="C17" s="378"/>
      <c r="D17" s="370"/>
      <c r="E17" s="370"/>
      <c r="F17" s="370"/>
      <c r="G17" s="370"/>
      <c r="H17" s="243" t="s">
        <v>2277</v>
      </c>
      <c r="I17" s="205">
        <v>100</v>
      </c>
      <c r="J17" s="370"/>
      <c r="K17" s="422"/>
      <c r="L17" s="422"/>
      <c r="M17" s="380"/>
      <c r="N17" s="380"/>
      <c r="O17" s="380"/>
      <c r="P17" s="380"/>
      <c r="Q17" s="370"/>
      <c r="R17" s="370"/>
    </row>
    <row r="18" spans="1:18" ht="30" x14ac:dyDescent="0.25">
      <c r="A18" s="378"/>
      <c r="B18" s="378"/>
      <c r="C18" s="378"/>
      <c r="D18" s="370"/>
      <c r="E18" s="370"/>
      <c r="F18" s="370"/>
      <c r="G18" s="370"/>
      <c r="H18" s="243" t="s">
        <v>1041</v>
      </c>
      <c r="I18" s="243" t="s">
        <v>2766</v>
      </c>
      <c r="J18" s="370"/>
      <c r="K18" s="422"/>
      <c r="L18" s="422"/>
      <c r="M18" s="380"/>
      <c r="N18" s="380"/>
      <c r="O18" s="380"/>
      <c r="P18" s="380"/>
      <c r="Q18" s="370"/>
      <c r="R18" s="370"/>
    </row>
    <row r="19" spans="1:18" ht="30" x14ac:dyDescent="0.25">
      <c r="A19" s="378"/>
      <c r="B19" s="378"/>
      <c r="C19" s="378"/>
      <c r="D19" s="370"/>
      <c r="E19" s="370"/>
      <c r="F19" s="370"/>
      <c r="G19" s="370"/>
      <c r="H19" s="243" t="s">
        <v>2767</v>
      </c>
      <c r="I19" s="205">
        <v>100</v>
      </c>
      <c r="J19" s="370"/>
      <c r="K19" s="422"/>
      <c r="L19" s="422"/>
      <c r="M19" s="380"/>
      <c r="N19" s="380"/>
      <c r="O19" s="380"/>
      <c r="P19" s="380"/>
      <c r="Q19" s="370"/>
      <c r="R19" s="370"/>
    </row>
    <row r="20" spans="1:18" ht="29.25" customHeight="1" x14ac:dyDescent="0.25">
      <c r="A20" s="381">
        <v>5</v>
      </c>
      <c r="B20" s="381">
        <v>3</v>
      </c>
      <c r="C20" s="381">
        <v>1</v>
      </c>
      <c r="D20" s="375">
        <v>6</v>
      </c>
      <c r="E20" s="375" t="s">
        <v>2768</v>
      </c>
      <c r="F20" s="375" t="s">
        <v>2769</v>
      </c>
      <c r="G20" s="375" t="s">
        <v>2770</v>
      </c>
      <c r="H20" s="243" t="s">
        <v>2771</v>
      </c>
      <c r="I20" s="258" t="s">
        <v>713</v>
      </c>
      <c r="J20" s="375" t="s">
        <v>2772</v>
      </c>
      <c r="K20" s="411" t="s">
        <v>58</v>
      </c>
      <c r="L20" s="411" t="s">
        <v>54</v>
      </c>
      <c r="M20" s="380">
        <v>70438.7</v>
      </c>
      <c r="N20" s="384">
        <v>101698.64</v>
      </c>
      <c r="O20" s="380">
        <v>70438.7</v>
      </c>
      <c r="P20" s="384">
        <v>101698.64</v>
      </c>
      <c r="Q20" s="375" t="s">
        <v>1042</v>
      </c>
      <c r="R20" s="375" t="s">
        <v>2773</v>
      </c>
    </row>
    <row r="21" spans="1:18" ht="71.25" customHeight="1" x14ac:dyDescent="0.25">
      <c r="A21" s="382"/>
      <c r="B21" s="382"/>
      <c r="C21" s="382"/>
      <c r="D21" s="376"/>
      <c r="E21" s="376"/>
      <c r="F21" s="376"/>
      <c r="G21" s="376"/>
      <c r="H21" s="243" t="s">
        <v>2774</v>
      </c>
      <c r="I21" s="205">
        <v>33</v>
      </c>
      <c r="J21" s="376"/>
      <c r="K21" s="412"/>
      <c r="L21" s="412"/>
      <c r="M21" s="380"/>
      <c r="N21" s="385"/>
      <c r="O21" s="380"/>
      <c r="P21" s="385"/>
      <c r="Q21" s="376"/>
      <c r="R21" s="376"/>
    </row>
    <row r="22" spans="1:18" ht="45.75" customHeight="1" x14ac:dyDescent="0.25">
      <c r="A22" s="382"/>
      <c r="B22" s="382"/>
      <c r="C22" s="382"/>
      <c r="D22" s="376"/>
      <c r="E22" s="376"/>
      <c r="F22" s="376"/>
      <c r="G22" s="376"/>
      <c r="H22" s="243" t="s">
        <v>1040</v>
      </c>
      <c r="I22" s="243">
        <v>1</v>
      </c>
      <c r="J22" s="376"/>
      <c r="K22" s="412"/>
      <c r="L22" s="412"/>
      <c r="M22" s="380"/>
      <c r="N22" s="385"/>
      <c r="O22" s="380"/>
      <c r="P22" s="385"/>
      <c r="Q22" s="376"/>
      <c r="R22" s="376"/>
    </row>
    <row r="23" spans="1:18" ht="69" customHeight="1" x14ac:dyDescent="0.25">
      <c r="A23" s="383"/>
      <c r="B23" s="383"/>
      <c r="C23" s="383"/>
      <c r="D23" s="377"/>
      <c r="E23" s="377"/>
      <c r="F23" s="377"/>
      <c r="G23" s="377"/>
      <c r="H23" s="243" t="s">
        <v>2277</v>
      </c>
      <c r="I23" s="205">
        <v>52</v>
      </c>
      <c r="J23" s="377"/>
      <c r="K23" s="413"/>
      <c r="L23" s="413"/>
      <c r="M23" s="380"/>
      <c r="N23" s="386"/>
      <c r="O23" s="380"/>
      <c r="P23" s="386"/>
      <c r="Q23" s="377"/>
      <c r="R23" s="377"/>
    </row>
    <row r="24" spans="1:18" ht="95.25" customHeight="1" x14ac:dyDescent="0.25">
      <c r="A24" s="378">
        <v>6</v>
      </c>
      <c r="B24" s="378">
        <v>3</v>
      </c>
      <c r="C24" s="370">
        <v>1</v>
      </c>
      <c r="D24" s="370">
        <v>6</v>
      </c>
      <c r="E24" s="370" t="s">
        <v>2775</v>
      </c>
      <c r="F24" s="370" t="s">
        <v>2776</v>
      </c>
      <c r="G24" s="370" t="s">
        <v>2777</v>
      </c>
      <c r="H24" s="243" t="s">
        <v>1043</v>
      </c>
      <c r="I24" s="258" t="s">
        <v>2778</v>
      </c>
      <c r="J24" s="370" t="s">
        <v>2779</v>
      </c>
      <c r="K24" s="422" t="s">
        <v>58</v>
      </c>
      <c r="L24" s="422" t="s">
        <v>54</v>
      </c>
      <c r="M24" s="380">
        <v>68518.820000000007</v>
      </c>
      <c r="N24" s="380">
        <v>164259.29999999999</v>
      </c>
      <c r="O24" s="380">
        <v>57858.82</v>
      </c>
      <c r="P24" s="380">
        <v>118784.3</v>
      </c>
      <c r="Q24" s="370" t="s">
        <v>2780</v>
      </c>
      <c r="R24" s="370" t="s">
        <v>2781</v>
      </c>
    </row>
    <row r="25" spans="1:18" ht="48" customHeight="1" x14ac:dyDescent="0.25">
      <c r="A25" s="378"/>
      <c r="B25" s="378"/>
      <c r="C25" s="370"/>
      <c r="D25" s="370"/>
      <c r="E25" s="370"/>
      <c r="F25" s="370"/>
      <c r="G25" s="370"/>
      <c r="H25" s="243" t="s">
        <v>2782</v>
      </c>
      <c r="I25" s="258" t="s">
        <v>859</v>
      </c>
      <c r="J25" s="370"/>
      <c r="K25" s="422"/>
      <c r="L25" s="422"/>
      <c r="M25" s="380"/>
      <c r="N25" s="380"/>
      <c r="O25" s="380"/>
      <c r="P25" s="380"/>
      <c r="Q25" s="370"/>
      <c r="R25" s="370"/>
    </row>
    <row r="26" spans="1:18" s="136" customFormat="1" ht="53.25" customHeight="1" x14ac:dyDescent="0.25">
      <c r="A26" s="378"/>
      <c r="B26" s="378"/>
      <c r="C26" s="378"/>
      <c r="D26" s="370"/>
      <c r="E26" s="370"/>
      <c r="F26" s="370"/>
      <c r="G26" s="370"/>
      <c r="H26" s="243" t="s">
        <v>1041</v>
      </c>
      <c r="I26" s="205">
        <v>9</v>
      </c>
      <c r="J26" s="370"/>
      <c r="K26" s="422"/>
      <c r="L26" s="422"/>
      <c r="M26" s="380"/>
      <c r="N26" s="380"/>
      <c r="O26" s="380"/>
      <c r="P26" s="380"/>
      <c r="Q26" s="370"/>
      <c r="R26" s="370"/>
    </row>
    <row r="27" spans="1:18" s="136" customFormat="1" ht="70.5" customHeight="1" x14ac:dyDescent="0.25">
      <c r="A27" s="378"/>
      <c r="B27" s="378"/>
      <c r="C27" s="378"/>
      <c r="D27" s="370"/>
      <c r="E27" s="370"/>
      <c r="F27" s="370"/>
      <c r="G27" s="370"/>
      <c r="H27" s="243" t="s">
        <v>2767</v>
      </c>
      <c r="I27" s="205">
        <v>720</v>
      </c>
      <c r="J27" s="370"/>
      <c r="K27" s="422"/>
      <c r="L27" s="422"/>
      <c r="M27" s="380"/>
      <c r="N27" s="380"/>
      <c r="O27" s="380"/>
      <c r="P27" s="380"/>
      <c r="Q27" s="370"/>
      <c r="R27" s="370"/>
    </row>
    <row r="28" spans="1:18" s="136" customFormat="1" ht="39" customHeight="1" x14ac:dyDescent="0.25">
      <c r="A28" s="378"/>
      <c r="B28" s="378"/>
      <c r="C28" s="378"/>
      <c r="D28" s="370"/>
      <c r="E28" s="370"/>
      <c r="F28" s="370"/>
      <c r="G28" s="370"/>
      <c r="H28" s="243" t="s">
        <v>712</v>
      </c>
      <c r="I28" s="275">
        <v>1</v>
      </c>
      <c r="J28" s="370"/>
      <c r="K28" s="422"/>
      <c r="L28" s="422"/>
      <c r="M28" s="380"/>
      <c r="N28" s="380"/>
      <c r="O28" s="380"/>
      <c r="P28" s="380"/>
      <c r="Q28" s="370"/>
      <c r="R28" s="370"/>
    </row>
    <row r="29" spans="1:18" s="136" customFormat="1" ht="39" customHeight="1" x14ac:dyDescent="0.25">
      <c r="A29" s="378"/>
      <c r="B29" s="378"/>
      <c r="C29" s="378"/>
      <c r="D29" s="370"/>
      <c r="E29" s="370"/>
      <c r="F29" s="370"/>
      <c r="G29" s="370"/>
      <c r="H29" s="370" t="s">
        <v>2783</v>
      </c>
      <c r="I29" s="378">
        <v>10</v>
      </c>
      <c r="J29" s="370"/>
      <c r="K29" s="422"/>
      <c r="L29" s="422"/>
      <c r="M29" s="380"/>
      <c r="N29" s="380"/>
      <c r="O29" s="380"/>
      <c r="P29" s="380"/>
      <c r="Q29" s="370"/>
      <c r="R29" s="370"/>
    </row>
    <row r="30" spans="1:18" s="136" customFormat="1" ht="25.5" customHeight="1" x14ac:dyDescent="0.25">
      <c r="A30" s="378"/>
      <c r="B30" s="378"/>
      <c r="C30" s="378"/>
      <c r="D30" s="370"/>
      <c r="E30" s="370"/>
      <c r="F30" s="370"/>
      <c r="G30" s="370"/>
      <c r="H30" s="370"/>
      <c r="I30" s="378"/>
      <c r="J30" s="370"/>
      <c r="K30" s="422"/>
      <c r="L30" s="422"/>
      <c r="M30" s="380"/>
      <c r="N30" s="380"/>
      <c r="O30" s="380"/>
      <c r="P30" s="380"/>
      <c r="Q30" s="370"/>
      <c r="R30" s="370"/>
    </row>
    <row r="31" spans="1:18" s="136" customFormat="1" ht="105" x14ac:dyDescent="0.25">
      <c r="A31" s="205">
        <v>7</v>
      </c>
      <c r="B31" s="205">
        <v>6</v>
      </c>
      <c r="C31" s="205">
        <v>5</v>
      </c>
      <c r="D31" s="243">
        <v>4</v>
      </c>
      <c r="E31" s="243" t="s">
        <v>2784</v>
      </c>
      <c r="F31" s="243" t="s">
        <v>2785</v>
      </c>
      <c r="G31" s="243" t="s">
        <v>1814</v>
      </c>
      <c r="H31" s="243" t="s">
        <v>2786</v>
      </c>
      <c r="I31" s="258" t="s">
        <v>2787</v>
      </c>
      <c r="J31" s="243" t="s">
        <v>2788</v>
      </c>
      <c r="K31" s="262" t="s">
        <v>840</v>
      </c>
      <c r="L31" s="262" t="s">
        <v>2789</v>
      </c>
      <c r="M31" s="176">
        <v>28013.14</v>
      </c>
      <c r="N31" s="176">
        <v>45700.71</v>
      </c>
      <c r="O31" s="176">
        <v>28013.14</v>
      </c>
      <c r="P31" s="176">
        <v>45700.71</v>
      </c>
      <c r="Q31" s="243" t="s">
        <v>2790</v>
      </c>
      <c r="R31" s="243" t="s">
        <v>2791</v>
      </c>
    </row>
    <row r="32" spans="1:18" s="136" customFormat="1" ht="149.25" customHeight="1" x14ac:dyDescent="0.25">
      <c r="A32" s="205">
        <v>8</v>
      </c>
      <c r="B32" s="205">
        <v>1</v>
      </c>
      <c r="C32" s="205">
        <v>1</v>
      </c>
      <c r="D32" s="243">
        <v>6</v>
      </c>
      <c r="E32" s="243" t="s">
        <v>2792</v>
      </c>
      <c r="F32" s="243" t="s">
        <v>2793</v>
      </c>
      <c r="G32" s="243" t="s">
        <v>2794</v>
      </c>
      <c r="H32" s="243" t="s">
        <v>2795</v>
      </c>
      <c r="I32" s="258" t="s">
        <v>2796</v>
      </c>
      <c r="J32" s="243" t="s">
        <v>2797</v>
      </c>
      <c r="K32" s="262" t="s">
        <v>840</v>
      </c>
      <c r="L32" s="262" t="s">
        <v>188</v>
      </c>
      <c r="M32" s="176">
        <v>75241.320000000007</v>
      </c>
      <c r="N32" s="176">
        <v>24668.36</v>
      </c>
      <c r="O32" s="176">
        <v>75241.320000000007</v>
      </c>
      <c r="P32" s="176">
        <v>24668.36</v>
      </c>
      <c r="Q32" s="243" t="s">
        <v>2798</v>
      </c>
      <c r="R32" s="243" t="s">
        <v>2799</v>
      </c>
    </row>
    <row r="33" spans="1:18" ht="90" x14ac:dyDescent="0.25">
      <c r="A33" s="205">
        <v>9</v>
      </c>
      <c r="B33" s="205">
        <v>1</v>
      </c>
      <c r="C33" s="205">
        <v>1</v>
      </c>
      <c r="D33" s="205">
        <v>6</v>
      </c>
      <c r="E33" s="205" t="s">
        <v>2800</v>
      </c>
      <c r="F33" s="205" t="s">
        <v>2801</v>
      </c>
      <c r="G33" s="205" t="s">
        <v>2802</v>
      </c>
      <c r="H33" s="243" t="s">
        <v>2803</v>
      </c>
      <c r="I33" s="205" t="s">
        <v>2804</v>
      </c>
      <c r="J33" s="243" t="s">
        <v>2805</v>
      </c>
      <c r="K33" s="205" t="s">
        <v>840</v>
      </c>
      <c r="L33" s="357" t="s">
        <v>852</v>
      </c>
      <c r="M33" s="176">
        <v>22197.68</v>
      </c>
      <c r="N33" s="176">
        <v>101316.71</v>
      </c>
      <c r="O33" s="176">
        <v>22197.68</v>
      </c>
      <c r="P33" s="176">
        <v>101316.71</v>
      </c>
      <c r="Q33" s="243" t="s">
        <v>2798</v>
      </c>
      <c r="R33" s="243" t="s">
        <v>2799</v>
      </c>
    </row>
    <row r="34" spans="1:18" ht="150" x14ac:dyDescent="0.25">
      <c r="A34" s="205">
        <v>10</v>
      </c>
      <c r="B34" s="205">
        <v>1</v>
      </c>
      <c r="C34" s="205">
        <v>3</v>
      </c>
      <c r="D34" s="205">
        <v>13</v>
      </c>
      <c r="E34" s="243" t="s">
        <v>2806</v>
      </c>
      <c r="F34" s="243" t="s">
        <v>2807</v>
      </c>
      <c r="G34" s="205" t="s">
        <v>2794</v>
      </c>
      <c r="H34" s="243" t="s">
        <v>2808</v>
      </c>
      <c r="I34" s="258" t="s">
        <v>2796</v>
      </c>
      <c r="J34" s="243" t="s">
        <v>2809</v>
      </c>
      <c r="K34" s="205" t="s">
        <v>840</v>
      </c>
      <c r="L34" s="205" t="s">
        <v>855</v>
      </c>
      <c r="M34" s="176">
        <v>21500</v>
      </c>
      <c r="N34" s="176">
        <v>40500</v>
      </c>
      <c r="O34" s="176">
        <v>18000</v>
      </c>
      <c r="P34" s="176">
        <v>37000</v>
      </c>
      <c r="Q34" s="243" t="s">
        <v>2810</v>
      </c>
      <c r="R34" s="243" t="s">
        <v>2811</v>
      </c>
    </row>
    <row r="35" spans="1:18" ht="105" customHeight="1" x14ac:dyDescent="0.25">
      <c r="A35" s="370">
        <v>11</v>
      </c>
      <c r="B35" s="370" t="s">
        <v>2812</v>
      </c>
      <c r="C35" s="378">
        <v>1</v>
      </c>
      <c r="D35" s="370">
        <v>6</v>
      </c>
      <c r="E35" s="370" t="s">
        <v>2813</v>
      </c>
      <c r="F35" s="370" t="s">
        <v>2814</v>
      </c>
      <c r="G35" s="370" t="s">
        <v>613</v>
      </c>
      <c r="H35" s="370" t="s">
        <v>2739</v>
      </c>
      <c r="I35" s="370">
        <v>1</v>
      </c>
      <c r="J35" s="370" t="s">
        <v>2815</v>
      </c>
      <c r="K35" s="370"/>
      <c r="L35" s="370" t="s">
        <v>58</v>
      </c>
      <c r="M35" s="379">
        <v>0</v>
      </c>
      <c r="N35" s="379">
        <v>115119.64</v>
      </c>
      <c r="O35" s="379">
        <v>0</v>
      </c>
      <c r="P35" s="379">
        <v>104613.31</v>
      </c>
      <c r="Q35" s="370" t="s">
        <v>736</v>
      </c>
      <c r="R35" s="370" t="s">
        <v>2816</v>
      </c>
    </row>
    <row r="36" spans="1:18" ht="20.25" customHeight="1" x14ac:dyDescent="0.25">
      <c r="A36" s="370"/>
      <c r="B36" s="370"/>
      <c r="C36" s="378"/>
      <c r="D36" s="370"/>
      <c r="E36" s="370"/>
      <c r="F36" s="370"/>
      <c r="G36" s="370"/>
      <c r="H36" s="370"/>
      <c r="I36" s="370"/>
      <c r="J36" s="370"/>
      <c r="K36" s="370"/>
      <c r="L36" s="370"/>
      <c r="M36" s="379"/>
      <c r="N36" s="379"/>
      <c r="O36" s="379"/>
      <c r="P36" s="379"/>
      <c r="Q36" s="370"/>
      <c r="R36" s="370"/>
    </row>
    <row r="37" spans="1:18" ht="89.25" customHeight="1" x14ac:dyDescent="0.25">
      <c r="A37" s="370"/>
      <c r="B37" s="370"/>
      <c r="C37" s="378"/>
      <c r="D37" s="370"/>
      <c r="E37" s="370"/>
      <c r="F37" s="370"/>
      <c r="G37" s="370"/>
      <c r="H37" s="243" t="s">
        <v>2817</v>
      </c>
      <c r="I37" s="243">
        <v>25</v>
      </c>
      <c r="J37" s="370"/>
      <c r="K37" s="370"/>
      <c r="L37" s="370"/>
      <c r="M37" s="379"/>
      <c r="N37" s="379"/>
      <c r="O37" s="379"/>
      <c r="P37" s="379"/>
      <c r="Q37" s="370"/>
      <c r="R37" s="370"/>
    </row>
    <row r="38" spans="1:18" ht="45.75" customHeight="1" x14ac:dyDescent="0.25">
      <c r="A38" s="370">
        <v>12</v>
      </c>
      <c r="B38" s="370" t="s">
        <v>2812</v>
      </c>
      <c r="C38" s="378">
        <v>1</v>
      </c>
      <c r="D38" s="370">
        <v>6</v>
      </c>
      <c r="E38" s="370" t="s">
        <v>2818</v>
      </c>
      <c r="F38" s="370" t="s">
        <v>2819</v>
      </c>
      <c r="G38" s="370" t="s">
        <v>2276</v>
      </c>
      <c r="H38" s="370" t="s">
        <v>1040</v>
      </c>
      <c r="I38" s="370">
        <v>3</v>
      </c>
      <c r="J38" s="370" t="s">
        <v>2820</v>
      </c>
      <c r="K38" s="370" t="s">
        <v>453</v>
      </c>
      <c r="L38" s="370" t="s">
        <v>54</v>
      </c>
      <c r="M38" s="379">
        <v>0</v>
      </c>
      <c r="N38" s="379">
        <v>154427.82</v>
      </c>
      <c r="O38" s="379">
        <v>0</v>
      </c>
      <c r="P38" s="379">
        <v>132627.82</v>
      </c>
      <c r="Q38" s="370" t="s">
        <v>2821</v>
      </c>
      <c r="R38" s="370" t="s">
        <v>2822</v>
      </c>
    </row>
    <row r="39" spans="1:18" ht="14.25" customHeight="1" x14ac:dyDescent="0.25">
      <c r="A39" s="370"/>
      <c r="B39" s="370"/>
      <c r="C39" s="378"/>
      <c r="D39" s="370"/>
      <c r="E39" s="370"/>
      <c r="F39" s="370"/>
      <c r="G39" s="370"/>
      <c r="H39" s="370"/>
      <c r="I39" s="370"/>
      <c r="J39" s="370"/>
      <c r="K39" s="370"/>
      <c r="L39" s="370"/>
      <c r="M39" s="379"/>
      <c r="N39" s="379"/>
      <c r="O39" s="379"/>
      <c r="P39" s="379"/>
      <c r="Q39" s="370"/>
      <c r="R39" s="370"/>
    </row>
    <row r="40" spans="1:18" ht="37.5" customHeight="1" x14ac:dyDescent="0.25">
      <c r="A40" s="370"/>
      <c r="B40" s="370"/>
      <c r="C40" s="378"/>
      <c r="D40" s="370"/>
      <c r="E40" s="370"/>
      <c r="F40" s="370"/>
      <c r="G40" s="370"/>
      <c r="H40" s="243" t="s">
        <v>2823</v>
      </c>
      <c r="I40" s="243">
        <v>800</v>
      </c>
      <c r="J40" s="370"/>
      <c r="K40" s="370"/>
      <c r="L40" s="370"/>
      <c r="M40" s="379"/>
      <c r="N40" s="379"/>
      <c r="O40" s="379"/>
      <c r="P40" s="379"/>
      <c r="Q40" s="370"/>
      <c r="R40" s="370"/>
    </row>
    <row r="41" spans="1:18" ht="39.75" customHeight="1" x14ac:dyDescent="0.25">
      <c r="A41" s="370">
        <v>13</v>
      </c>
      <c r="B41" s="370" t="s">
        <v>70</v>
      </c>
      <c r="C41" s="378">
        <v>1</v>
      </c>
      <c r="D41" s="370">
        <v>6</v>
      </c>
      <c r="E41" s="370" t="s">
        <v>2824</v>
      </c>
      <c r="F41" s="370" t="s">
        <v>2825</v>
      </c>
      <c r="G41" s="370" t="s">
        <v>2826</v>
      </c>
      <c r="H41" s="243" t="s">
        <v>1041</v>
      </c>
      <c r="I41" s="243">
        <v>16</v>
      </c>
      <c r="J41" s="370" t="s">
        <v>2827</v>
      </c>
      <c r="K41" s="370" t="s">
        <v>58</v>
      </c>
      <c r="L41" s="370" t="s">
        <v>58</v>
      </c>
      <c r="M41" s="379">
        <v>87287.14</v>
      </c>
      <c r="N41" s="379">
        <v>36853.78</v>
      </c>
      <c r="O41" s="379">
        <v>72800.5</v>
      </c>
      <c r="P41" s="379">
        <v>22367.14</v>
      </c>
      <c r="Q41" s="370" t="s">
        <v>2049</v>
      </c>
      <c r="R41" s="370" t="s">
        <v>2828</v>
      </c>
    </row>
    <row r="42" spans="1:18" ht="30" x14ac:dyDescent="0.25">
      <c r="A42" s="370"/>
      <c r="B42" s="370"/>
      <c r="C42" s="378"/>
      <c r="D42" s="370"/>
      <c r="E42" s="370"/>
      <c r="F42" s="370"/>
      <c r="G42" s="370"/>
      <c r="H42" s="243" t="s">
        <v>2767</v>
      </c>
      <c r="I42" s="243">
        <v>176</v>
      </c>
      <c r="J42" s="370"/>
      <c r="K42" s="370"/>
      <c r="L42" s="370"/>
      <c r="M42" s="379"/>
      <c r="N42" s="379"/>
      <c r="O42" s="379"/>
      <c r="P42" s="379"/>
      <c r="Q42" s="370"/>
      <c r="R42" s="370"/>
    </row>
    <row r="43" spans="1:18" ht="60" x14ac:dyDescent="0.25">
      <c r="A43" s="370"/>
      <c r="B43" s="370"/>
      <c r="C43" s="378"/>
      <c r="D43" s="370"/>
      <c r="E43" s="370"/>
      <c r="F43" s="370"/>
      <c r="G43" s="370"/>
      <c r="H43" s="243" t="s">
        <v>2829</v>
      </c>
      <c r="I43" s="243" t="s">
        <v>2830</v>
      </c>
      <c r="J43" s="370"/>
      <c r="K43" s="370"/>
      <c r="L43" s="370"/>
      <c r="M43" s="379"/>
      <c r="N43" s="379"/>
      <c r="O43" s="379"/>
      <c r="P43" s="379"/>
      <c r="Q43" s="370"/>
      <c r="R43" s="370"/>
    </row>
    <row r="44" spans="1:18" ht="135" x14ac:dyDescent="0.25">
      <c r="A44" s="370"/>
      <c r="B44" s="370"/>
      <c r="C44" s="378"/>
      <c r="D44" s="370"/>
      <c r="E44" s="370"/>
      <c r="F44" s="370"/>
      <c r="G44" s="370"/>
      <c r="H44" s="243" t="s">
        <v>2831</v>
      </c>
      <c r="I44" s="243" t="s">
        <v>2832</v>
      </c>
      <c r="J44" s="370"/>
      <c r="K44" s="370"/>
      <c r="L44" s="370"/>
      <c r="M44" s="379"/>
      <c r="N44" s="379"/>
      <c r="O44" s="379"/>
      <c r="P44" s="379"/>
      <c r="Q44" s="370"/>
      <c r="R44" s="370"/>
    </row>
    <row r="45" spans="1:18" ht="150" customHeight="1" x14ac:dyDescent="0.25">
      <c r="A45" s="370">
        <v>14</v>
      </c>
      <c r="B45" s="370" t="s">
        <v>2812</v>
      </c>
      <c r="C45" s="378">
        <v>1</v>
      </c>
      <c r="D45" s="370">
        <v>13</v>
      </c>
      <c r="E45" s="370" t="s">
        <v>2833</v>
      </c>
      <c r="F45" s="370" t="s">
        <v>2834</v>
      </c>
      <c r="G45" s="370" t="s">
        <v>2835</v>
      </c>
      <c r="H45" s="370" t="s">
        <v>2738</v>
      </c>
      <c r="I45" s="370">
        <v>12</v>
      </c>
      <c r="J45" s="370" t="s">
        <v>2836</v>
      </c>
      <c r="K45" s="370" t="s">
        <v>54</v>
      </c>
      <c r="L45" s="370" t="s">
        <v>2837</v>
      </c>
      <c r="M45" s="379">
        <v>438861.74</v>
      </c>
      <c r="N45" s="379">
        <v>0</v>
      </c>
      <c r="O45" s="379">
        <v>438861.74</v>
      </c>
      <c r="P45" s="379">
        <v>0</v>
      </c>
      <c r="Q45" s="370" t="s">
        <v>2838</v>
      </c>
      <c r="R45" s="370" t="s">
        <v>2839</v>
      </c>
    </row>
    <row r="46" spans="1:18" x14ac:dyDescent="0.25">
      <c r="A46" s="370"/>
      <c r="B46" s="370"/>
      <c r="C46" s="378"/>
      <c r="D46" s="370"/>
      <c r="E46" s="370"/>
      <c r="F46" s="370"/>
      <c r="G46" s="370"/>
      <c r="H46" s="370"/>
      <c r="I46" s="370"/>
      <c r="J46" s="370"/>
      <c r="K46" s="370"/>
      <c r="L46" s="370"/>
      <c r="M46" s="379"/>
      <c r="N46" s="379"/>
      <c r="O46" s="379"/>
      <c r="P46" s="379"/>
      <c r="Q46" s="370"/>
      <c r="R46" s="370"/>
    </row>
    <row r="47" spans="1:18" ht="42" customHeight="1" x14ac:dyDescent="0.25">
      <c r="A47" s="370"/>
      <c r="B47" s="370"/>
      <c r="C47" s="378"/>
      <c r="D47" s="370"/>
      <c r="E47" s="370"/>
      <c r="F47" s="370"/>
      <c r="G47" s="370"/>
      <c r="H47" s="243" t="s">
        <v>2737</v>
      </c>
      <c r="I47" s="243">
        <v>1</v>
      </c>
      <c r="J47" s="370"/>
      <c r="K47" s="370"/>
      <c r="L47" s="370"/>
      <c r="M47" s="379"/>
      <c r="N47" s="379"/>
      <c r="O47" s="379"/>
      <c r="P47" s="379"/>
      <c r="Q47" s="370"/>
      <c r="R47" s="370"/>
    </row>
    <row r="48" spans="1:18" ht="304.5" customHeight="1" x14ac:dyDescent="0.25">
      <c r="A48" s="370"/>
      <c r="B48" s="370"/>
      <c r="C48" s="378"/>
      <c r="D48" s="370"/>
      <c r="E48" s="370"/>
      <c r="F48" s="370"/>
      <c r="G48" s="370"/>
      <c r="H48" s="243" t="s">
        <v>2840</v>
      </c>
      <c r="I48" s="243" t="s">
        <v>2841</v>
      </c>
      <c r="J48" s="370"/>
      <c r="K48" s="370"/>
      <c r="L48" s="370"/>
      <c r="M48" s="379"/>
      <c r="N48" s="379"/>
      <c r="O48" s="379"/>
      <c r="P48" s="379"/>
      <c r="Q48" s="370"/>
      <c r="R48" s="370"/>
    </row>
    <row r="49" spans="1:18" ht="48" customHeight="1" x14ac:dyDescent="0.25">
      <c r="A49" s="378">
        <v>15</v>
      </c>
      <c r="B49" s="378" t="s">
        <v>38</v>
      </c>
      <c r="C49" s="378">
        <v>1</v>
      </c>
      <c r="D49" s="370">
        <v>6</v>
      </c>
      <c r="E49" s="370" t="s">
        <v>2842</v>
      </c>
      <c r="F49" s="370" t="s">
        <v>2843</v>
      </c>
      <c r="G49" s="370" t="s">
        <v>2844</v>
      </c>
      <c r="H49" s="243" t="s">
        <v>66</v>
      </c>
      <c r="I49" s="258" t="s">
        <v>713</v>
      </c>
      <c r="J49" s="370" t="s">
        <v>2845</v>
      </c>
      <c r="K49" s="422"/>
      <c r="L49" s="422" t="s">
        <v>855</v>
      </c>
      <c r="M49" s="380"/>
      <c r="N49" s="380">
        <v>368464.95</v>
      </c>
      <c r="O49" s="380"/>
      <c r="P49" s="380">
        <v>365539.95</v>
      </c>
      <c r="Q49" s="370" t="s">
        <v>2846</v>
      </c>
      <c r="R49" s="370" t="s">
        <v>2847</v>
      </c>
    </row>
    <row r="50" spans="1:18" s="136" customFormat="1" ht="237" customHeight="1" x14ac:dyDescent="0.25">
      <c r="A50" s="378"/>
      <c r="B50" s="378"/>
      <c r="C50" s="378"/>
      <c r="D50" s="378"/>
      <c r="E50" s="378"/>
      <c r="F50" s="378"/>
      <c r="G50" s="378"/>
      <c r="H50" s="243" t="s">
        <v>1712</v>
      </c>
      <c r="I50" s="258" t="s">
        <v>362</v>
      </c>
      <c r="J50" s="378"/>
      <c r="K50" s="378"/>
      <c r="L50" s="378"/>
      <c r="M50" s="380"/>
      <c r="N50" s="380"/>
      <c r="O50" s="380"/>
      <c r="P50" s="380"/>
      <c r="Q50" s="378"/>
      <c r="R50" s="378"/>
    </row>
    <row r="51" spans="1:18" ht="45.75" customHeight="1" x14ac:dyDescent="0.25">
      <c r="A51" s="378"/>
      <c r="B51" s="378"/>
      <c r="C51" s="378"/>
      <c r="D51" s="378"/>
      <c r="E51" s="378"/>
      <c r="F51" s="378"/>
      <c r="G51" s="378"/>
      <c r="H51" s="205" t="s">
        <v>1040</v>
      </c>
      <c r="I51" s="205">
        <v>1</v>
      </c>
      <c r="J51" s="378"/>
      <c r="K51" s="378"/>
      <c r="L51" s="378"/>
      <c r="M51" s="380"/>
      <c r="N51" s="380"/>
      <c r="O51" s="380"/>
      <c r="P51" s="380"/>
      <c r="Q51" s="378"/>
      <c r="R51" s="378"/>
    </row>
    <row r="52" spans="1:18" x14ac:dyDescent="0.25">
      <c r="A52" s="378"/>
      <c r="B52" s="378"/>
      <c r="C52" s="378"/>
      <c r="D52" s="378"/>
      <c r="E52" s="378"/>
      <c r="F52" s="378"/>
      <c r="G52" s="378"/>
      <c r="H52" s="205" t="s">
        <v>818</v>
      </c>
      <c r="I52" s="205">
        <v>100</v>
      </c>
      <c r="J52" s="378"/>
      <c r="K52" s="378"/>
      <c r="L52" s="378"/>
      <c r="M52" s="380"/>
      <c r="N52" s="380"/>
      <c r="O52" s="380"/>
      <c r="P52" s="380"/>
      <c r="Q52" s="378"/>
      <c r="R52" s="378"/>
    </row>
    <row r="53" spans="1:18" ht="30" x14ac:dyDescent="0.25">
      <c r="A53" s="378"/>
      <c r="B53" s="378"/>
      <c r="C53" s="378"/>
      <c r="D53" s="378"/>
      <c r="E53" s="378"/>
      <c r="F53" s="378"/>
      <c r="G53" s="378"/>
      <c r="H53" s="243" t="s">
        <v>2848</v>
      </c>
      <c r="I53" s="205">
        <v>300</v>
      </c>
      <c r="J53" s="378"/>
      <c r="K53" s="378"/>
      <c r="L53" s="378"/>
      <c r="M53" s="380"/>
      <c r="N53" s="380"/>
      <c r="O53" s="380"/>
      <c r="P53" s="380"/>
      <c r="Q53" s="378"/>
      <c r="R53" s="378"/>
    </row>
    <row r="54" spans="1:18" ht="111.75" customHeight="1" x14ac:dyDescent="0.25">
      <c r="A54" s="370">
        <v>16</v>
      </c>
      <c r="B54" s="739" t="s">
        <v>70</v>
      </c>
      <c r="C54" s="370">
        <v>1.3</v>
      </c>
      <c r="D54" s="370">
        <v>13</v>
      </c>
      <c r="E54" s="370" t="s">
        <v>2849</v>
      </c>
      <c r="F54" s="370" t="s">
        <v>2850</v>
      </c>
      <c r="G54" s="370" t="s">
        <v>2851</v>
      </c>
      <c r="H54" s="243" t="s">
        <v>1043</v>
      </c>
      <c r="I54" s="205">
        <v>4</v>
      </c>
      <c r="J54" s="370" t="s">
        <v>2852</v>
      </c>
      <c r="K54" s="370"/>
      <c r="L54" s="370" t="s">
        <v>824</v>
      </c>
      <c r="M54" s="403"/>
      <c r="N54" s="380">
        <v>71874.13</v>
      </c>
      <c r="O54" s="403"/>
      <c r="P54" s="380">
        <v>53314.13</v>
      </c>
      <c r="Q54" s="370" t="s">
        <v>2853</v>
      </c>
      <c r="R54" s="370" t="s">
        <v>2854</v>
      </c>
    </row>
    <row r="55" spans="1:18" x14ac:dyDescent="0.25">
      <c r="A55" s="370"/>
      <c r="B55" s="739"/>
      <c r="C55" s="370"/>
      <c r="D55" s="370"/>
      <c r="E55" s="370"/>
      <c r="F55" s="370"/>
      <c r="G55" s="378"/>
      <c r="H55" s="205" t="s">
        <v>818</v>
      </c>
      <c r="I55" s="205">
        <v>40</v>
      </c>
      <c r="J55" s="370"/>
      <c r="K55" s="370"/>
      <c r="L55" s="370"/>
      <c r="M55" s="403"/>
      <c r="N55" s="380"/>
      <c r="O55" s="403"/>
      <c r="P55" s="380"/>
      <c r="Q55" s="370"/>
      <c r="R55" s="370"/>
    </row>
    <row r="56" spans="1:18" ht="87" customHeight="1" x14ac:dyDescent="0.25">
      <c r="A56" s="370"/>
      <c r="B56" s="739"/>
      <c r="C56" s="370"/>
      <c r="D56" s="370"/>
      <c r="E56" s="370"/>
      <c r="F56" s="370"/>
      <c r="G56" s="378"/>
      <c r="H56" s="243" t="s">
        <v>2848</v>
      </c>
      <c r="I56" s="205">
        <v>40</v>
      </c>
      <c r="J56" s="370"/>
      <c r="K56" s="370"/>
      <c r="L56" s="370"/>
      <c r="M56" s="403"/>
      <c r="N56" s="380"/>
      <c r="O56" s="403"/>
      <c r="P56" s="380"/>
      <c r="Q56" s="370"/>
      <c r="R56" s="370"/>
    </row>
    <row r="57" spans="1:18" ht="38.25" customHeight="1" x14ac:dyDescent="0.25">
      <c r="A57" s="370"/>
      <c r="B57" s="739"/>
      <c r="C57" s="370"/>
      <c r="D57" s="370"/>
      <c r="E57" s="370"/>
      <c r="F57" s="370"/>
      <c r="G57" s="378"/>
      <c r="H57" s="243" t="s">
        <v>2855</v>
      </c>
      <c r="I57" s="205">
        <v>1</v>
      </c>
      <c r="J57" s="370"/>
      <c r="K57" s="370"/>
      <c r="L57" s="370"/>
      <c r="M57" s="403"/>
      <c r="N57" s="380"/>
      <c r="O57" s="403"/>
      <c r="P57" s="380"/>
      <c r="Q57" s="370"/>
      <c r="R57" s="370"/>
    </row>
    <row r="58" spans="1:18" ht="66.75" customHeight="1" x14ac:dyDescent="0.25">
      <c r="A58" s="378">
        <v>17</v>
      </c>
      <c r="B58" s="378" t="s">
        <v>38</v>
      </c>
      <c r="C58" s="378">
        <v>1</v>
      </c>
      <c r="D58" s="370">
        <v>6</v>
      </c>
      <c r="E58" s="370" t="s">
        <v>2856</v>
      </c>
      <c r="F58" s="370" t="s">
        <v>2857</v>
      </c>
      <c r="G58" s="370" t="s">
        <v>2844</v>
      </c>
      <c r="H58" s="243" t="s">
        <v>66</v>
      </c>
      <c r="I58" s="258" t="s">
        <v>215</v>
      </c>
      <c r="J58" s="370" t="s">
        <v>2858</v>
      </c>
      <c r="K58" s="422"/>
      <c r="L58" s="422" t="s">
        <v>855</v>
      </c>
      <c r="M58" s="380"/>
      <c r="N58" s="380">
        <v>249747</v>
      </c>
      <c r="O58" s="380"/>
      <c r="P58" s="380">
        <v>246822</v>
      </c>
      <c r="Q58" s="370" t="s">
        <v>2846</v>
      </c>
      <c r="R58" s="370" t="s">
        <v>2847</v>
      </c>
    </row>
    <row r="59" spans="1:18" ht="107.25" customHeight="1" x14ac:dyDescent="0.25">
      <c r="A59" s="378"/>
      <c r="B59" s="378"/>
      <c r="C59" s="378"/>
      <c r="D59" s="378"/>
      <c r="E59" s="378"/>
      <c r="F59" s="378"/>
      <c r="G59" s="378"/>
      <c r="H59" s="243" t="s">
        <v>1712</v>
      </c>
      <c r="I59" s="258" t="s">
        <v>2859</v>
      </c>
      <c r="J59" s="378"/>
      <c r="K59" s="378"/>
      <c r="L59" s="378"/>
      <c r="M59" s="380"/>
      <c r="N59" s="380"/>
      <c r="O59" s="380"/>
      <c r="P59" s="380"/>
      <c r="Q59" s="378"/>
      <c r="R59" s="378"/>
    </row>
    <row r="60" spans="1:18" ht="57" customHeight="1" x14ac:dyDescent="0.25">
      <c r="A60" s="378"/>
      <c r="B60" s="378"/>
      <c r="C60" s="378"/>
      <c r="D60" s="378"/>
      <c r="E60" s="378"/>
      <c r="F60" s="378"/>
      <c r="G60" s="378"/>
      <c r="H60" s="205" t="s">
        <v>1040</v>
      </c>
      <c r="I60" s="205">
        <v>1</v>
      </c>
      <c r="J60" s="378"/>
      <c r="K60" s="378"/>
      <c r="L60" s="378"/>
      <c r="M60" s="380"/>
      <c r="N60" s="380"/>
      <c r="O60" s="380"/>
      <c r="P60" s="380"/>
      <c r="Q60" s="378"/>
      <c r="R60" s="378"/>
    </row>
    <row r="61" spans="1:18" x14ac:dyDescent="0.25">
      <c r="A61" s="378"/>
      <c r="B61" s="378"/>
      <c r="C61" s="378"/>
      <c r="D61" s="378"/>
      <c r="E61" s="378"/>
      <c r="F61" s="378"/>
      <c r="G61" s="378"/>
      <c r="H61" s="205" t="s">
        <v>818</v>
      </c>
      <c r="I61" s="205">
        <v>80</v>
      </c>
      <c r="J61" s="378"/>
      <c r="K61" s="378"/>
      <c r="L61" s="378"/>
      <c r="M61" s="380"/>
      <c r="N61" s="380"/>
      <c r="O61" s="380"/>
      <c r="P61" s="380"/>
      <c r="Q61" s="378"/>
      <c r="R61" s="378"/>
    </row>
    <row r="62" spans="1:18" ht="54" customHeight="1" x14ac:dyDescent="0.25">
      <c r="A62" s="378"/>
      <c r="B62" s="378"/>
      <c r="C62" s="378"/>
      <c r="D62" s="378"/>
      <c r="E62" s="378"/>
      <c r="F62" s="378"/>
      <c r="G62" s="378"/>
      <c r="H62" s="243" t="s">
        <v>2848</v>
      </c>
      <c r="I62" s="205">
        <v>200</v>
      </c>
      <c r="J62" s="378"/>
      <c r="K62" s="378"/>
      <c r="L62" s="378"/>
      <c r="M62" s="380"/>
      <c r="N62" s="380"/>
      <c r="O62" s="380"/>
      <c r="P62" s="380"/>
      <c r="Q62" s="378"/>
      <c r="R62" s="378"/>
    </row>
    <row r="63" spans="1:18" ht="144" customHeight="1" x14ac:dyDescent="0.25">
      <c r="A63" s="378">
        <v>18</v>
      </c>
      <c r="B63" s="378" t="s">
        <v>70</v>
      </c>
      <c r="C63" s="378">
        <v>1</v>
      </c>
      <c r="D63" s="378">
        <v>13</v>
      </c>
      <c r="E63" s="378" t="s">
        <v>2860</v>
      </c>
      <c r="F63" s="370" t="s">
        <v>2861</v>
      </c>
      <c r="G63" s="370" t="s">
        <v>2862</v>
      </c>
      <c r="H63" s="205" t="s">
        <v>2863</v>
      </c>
      <c r="I63" s="205">
        <v>15</v>
      </c>
      <c r="J63" s="370" t="s">
        <v>2864</v>
      </c>
      <c r="K63" s="378"/>
      <c r="L63" s="378" t="s">
        <v>2696</v>
      </c>
      <c r="M63" s="379"/>
      <c r="N63" s="379">
        <v>260295.31</v>
      </c>
      <c r="O63" s="379"/>
      <c r="P63" s="379">
        <v>260295.31</v>
      </c>
      <c r="Q63" s="370" t="s">
        <v>2865</v>
      </c>
      <c r="R63" s="370" t="s">
        <v>2866</v>
      </c>
    </row>
    <row r="64" spans="1:18" ht="117" customHeight="1" x14ac:dyDescent="0.25">
      <c r="A64" s="378"/>
      <c r="B64" s="378"/>
      <c r="C64" s="378"/>
      <c r="D64" s="378"/>
      <c r="E64" s="378"/>
      <c r="F64" s="378"/>
      <c r="G64" s="378"/>
      <c r="H64" s="205" t="s">
        <v>2867</v>
      </c>
      <c r="I64" s="205">
        <v>15</v>
      </c>
      <c r="J64" s="378"/>
      <c r="K64" s="378"/>
      <c r="L64" s="378"/>
      <c r="M64" s="379"/>
      <c r="N64" s="379"/>
      <c r="O64" s="379"/>
      <c r="P64" s="379"/>
      <c r="Q64" s="370"/>
      <c r="R64" s="370"/>
    </row>
    <row r="65" spans="1:18" ht="78.75" customHeight="1" x14ac:dyDescent="0.25">
      <c r="A65" s="381">
        <v>19</v>
      </c>
      <c r="B65" s="381" t="s">
        <v>59</v>
      </c>
      <c r="C65" s="381">
        <v>1</v>
      </c>
      <c r="D65" s="381">
        <v>6</v>
      </c>
      <c r="E65" s="375" t="s">
        <v>2868</v>
      </c>
      <c r="F65" s="375" t="s">
        <v>2869</v>
      </c>
      <c r="G65" s="375" t="s">
        <v>2870</v>
      </c>
      <c r="H65" s="243" t="s">
        <v>2871</v>
      </c>
      <c r="I65" s="205">
        <v>15</v>
      </c>
      <c r="J65" s="375" t="s">
        <v>2872</v>
      </c>
      <c r="K65" s="381" t="s">
        <v>2873</v>
      </c>
      <c r="L65" s="381"/>
      <c r="M65" s="384">
        <v>125089.9</v>
      </c>
      <c r="N65" s="384"/>
      <c r="O65" s="384">
        <v>95099.9</v>
      </c>
      <c r="P65" s="408"/>
      <c r="Q65" s="375" t="s">
        <v>2874</v>
      </c>
      <c r="R65" s="375" t="s">
        <v>2875</v>
      </c>
    </row>
    <row r="66" spans="1:18" ht="110.25" customHeight="1" x14ac:dyDescent="0.25">
      <c r="A66" s="382"/>
      <c r="B66" s="382"/>
      <c r="C66" s="382"/>
      <c r="D66" s="382"/>
      <c r="E66" s="376"/>
      <c r="F66" s="376"/>
      <c r="G66" s="376"/>
      <c r="H66" s="243" t="s">
        <v>2876</v>
      </c>
      <c r="I66" s="205">
        <v>19</v>
      </c>
      <c r="J66" s="376"/>
      <c r="K66" s="382"/>
      <c r="L66" s="382"/>
      <c r="M66" s="385"/>
      <c r="N66" s="385"/>
      <c r="O66" s="385"/>
      <c r="P66" s="409"/>
      <c r="Q66" s="376"/>
      <c r="R66" s="376"/>
    </row>
    <row r="67" spans="1:18" ht="78" customHeight="1" x14ac:dyDescent="0.25">
      <c r="A67" s="382"/>
      <c r="B67" s="382"/>
      <c r="C67" s="382"/>
      <c r="D67" s="382"/>
      <c r="E67" s="376"/>
      <c r="F67" s="376"/>
      <c r="G67" s="376"/>
      <c r="H67" s="243" t="s">
        <v>2877</v>
      </c>
      <c r="I67" s="205">
        <v>15</v>
      </c>
      <c r="J67" s="370" t="s">
        <v>2878</v>
      </c>
      <c r="K67" s="382"/>
      <c r="L67" s="382"/>
      <c r="M67" s="385"/>
      <c r="N67" s="385"/>
      <c r="O67" s="385"/>
      <c r="P67" s="409"/>
      <c r="Q67" s="376"/>
      <c r="R67" s="376"/>
    </row>
    <row r="68" spans="1:18" ht="96" customHeight="1" x14ac:dyDescent="0.25">
      <c r="A68" s="383"/>
      <c r="B68" s="383"/>
      <c r="C68" s="383"/>
      <c r="D68" s="383"/>
      <c r="E68" s="377"/>
      <c r="F68" s="377"/>
      <c r="G68" s="377"/>
      <c r="H68" s="243" t="s">
        <v>2879</v>
      </c>
      <c r="I68" s="205">
        <v>24</v>
      </c>
      <c r="J68" s="370"/>
      <c r="K68" s="383"/>
      <c r="L68" s="383"/>
      <c r="M68" s="386"/>
      <c r="N68" s="386"/>
      <c r="O68" s="386"/>
      <c r="P68" s="410"/>
      <c r="Q68" s="377"/>
      <c r="R68" s="377"/>
    </row>
    <row r="69" spans="1:18" ht="30" x14ac:dyDescent="0.25">
      <c r="A69" s="378">
        <v>20</v>
      </c>
      <c r="B69" s="378">
        <v>6</v>
      </c>
      <c r="C69" s="378">
        <v>5</v>
      </c>
      <c r="D69" s="370">
        <v>4</v>
      </c>
      <c r="E69" s="370" t="s">
        <v>2880</v>
      </c>
      <c r="F69" s="370" t="s">
        <v>2881</v>
      </c>
      <c r="G69" s="370" t="s">
        <v>382</v>
      </c>
      <c r="H69" s="243" t="s">
        <v>66</v>
      </c>
      <c r="I69" s="258" t="s">
        <v>215</v>
      </c>
      <c r="J69" s="370" t="s">
        <v>2882</v>
      </c>
      <c r="K69" s="422"/>
      <c r="L69" s="422" t="s">
        <v>2883</v>
      </c>
      <c r="M69" s="380"/>
      <c r="N69" s="380">
        <v>125995</v>
      </c>
      <c r="O69" s="380"/>
      <c r="P69" s="380">
        <v>125695</v>
      </c>
      <c r="Q69" s="370" t="s">
        <v>2884</v>
      </c>
      <c r="R69" s="370" t="s">
        <v>2885</v>
      </c>
    </row>
    <row r="70" spans="1:18" ht="167.25" customHeight="1" x14ac:dyDescent="0.25">
      <c r="A70" s="378"/>
      <c r="B70" s="378"/>
      <c r="C70" s="378"/>
      <c r="D70" s="370"/>
      <c r="E70" s="370"/>
      <c r="F70" s="370"/>
      <c r="G70" s="370"/>
      <c r="H70" s="243" t="s">
        <v>1712</v>
      </c>
      <c r="I70" s="258" t="s">
        <v>1557</v>
      </c>
      <c r="J70" s="370"/>
      <c r="K70" s="422"/>
      <c r="L70" s="422"/>
      <c r="M70" s="380"/>
      <c r="N70" s="380"/>
      <c r="O70" s="380"/>
      <c r="P70" s="380"/>
      <c r="Q70" s="370"/>
      <c r="R70" s="370"/>
    </row>
    <row r="71" spans="1:18" ht="141.75" customHeight="1" x14ac:dyDescent="0.25">
      <c r="A71" s="378">
        <v>21</v>
      </c>
      <c r="B71" s="378">
        <v>2</v>
      </c>
      <c r="C71" s="378">
        <v>1</v>
      </c>
      <c r="D71" s="370">
        <v>9</v>
      </c>
      <c r="E71" s="370" t="s">
        <v>2886</v>
      </c>
      <c r="F71" s="370" t="s">
        <v>2887</v>
      </c>
      <c r="G71" s="370" t="s">
        <v>382</v>
      </c>
      <c r="H71" s="243" t="s">
        <v>66</v>
      </c>
      <c r="I71" s="258" t="s">
        <v>331</v>
      </c>
      <c r="J71" s="370" t="s">
        <v>2888</v>
      </c>
      <c r="K71" s="422" t="s">
        <v>453</v>
      </c>
      <c r="L71" s="422" t="s">
        <v>2889</v>
      </c>
      <c r="M71" s="380">
        <v>0</v>
      </c>
      <c r="N71" s="380">
        <v>112288.8</v>
      </c>
      <c r="O71" s="380">
        <v>0</v>
      </c>
      <c r="P71" s="380">
        <v>89938.8</v>
      </c>
      <c r="Q71" s="370" t="s">
        <v>2821</v>
      </c>
      <c r="R71" s="370" t="s">
        <v>2890</v>
      </c>
    </row>
    <row r="72" spans="1:18" ht="197.25" customHeight="1" x14ac:dyDescent="0.25">
      <c r="A72" s="378"/>
      <c r="B72" s="378"/>
      <c r="C72" s="378"/>
      <c r="D72" s="370"/>
      <c r="E72" s="370"/>
      <c r="F72" s="370"/>
      <c r="G72" s="370"/>
      <c r="H72" s="243" t="s">
        <v>1712</v>
      </c>
      <c r="I72" s="258" t="s">
        <v>2891</v>
      </c>
      <c r="J72" s="370"/>
      <c r="K72" s="422"/>
      <c r="L72" s="422"/>
      <c r="M72" s="380"/>
      <c r="N72" s="380"/>
      <c r="O72" s="380"/>
      <c r="P72" s="380"/>
      <c r="Q72" s="370"/>
      <c r="R72" s="370"/>
    </row>
    <row r="73" spans="1:18" x14ac:dyDescent="0.25">
      <c r="A73" s="378">
        <v>22</v>
      </c>
      <c r="B73" s="378">
        <v>2</v>
      </c>
      <c r="C73" s="378">
        <v>1</v>
      </c>
      <c r="D73" s="370">
        <v>6</v>
      </c>
      <c r="E73" s="370" t="s">
        <v>2892</v>
      </c>
      <c r="F73" s="370" t="s">
        <v>2893</v>
      </c>
      <c r="G73" s="370" t="s">
        <v>2894</v>
      </c>
      <c r="H73" s="243" t="s">
        <v>2895</v>
      </c>
      <c r="I73" s="258" t="s">
        <v>832</v>
      </c>
      <c r="J73" s="370" t="s">
        <v>2896</v>
      </c>
      <c r="K73" s="422" t="s">
        <v>2873</v>
      </c>
      <c r="L73" s="422" t="s">
        <v>2889</v>
      </c>
      <c r="M73" s="380">
        <v>384858.74</v>
      </c>
      <c r="N73" s="380">
        <v>384858.74</v>
      </c>
      <c r="O73" s="380">
        <v>347966.04</v>
      </c>
      <c r="P73" s="380">
        <v>347966.04</v>
      </c>
      <c r="Q73" s="370" t="s">
        <v>2897</v>
      </c>
      <c r="R73" s="370" t="s">
        <v>2898</v>
      </c>
    </row>
    <row r="74" spans="1:18" x14ac:dyDescent="0.25">
      <c r="A74" s="378"/>
      <c r="B74" s="378"/>
      <c r="C74" s="378"/>
      <c r="D74" s="370"/>
      <c r="E74" s="370"/>
      <c r="F74" s="370"/>
      <c r="G74" s="370"/>
      <c r="H74" s="243" t="s">
        <v>1712</v>
      </c>
      <c r="I74" s="258" t="s">
        <v>2647</v>
      </c>
      <c r="J74" s="370"/>
      <c r="K74" s="422"/>
      <c r="L74" s="422"/>
      <c r="M74" s="380"/>
      <c r="N74" s="380"/>
      <c r="O74" s="380"/>
      <c r="P74" s="380"/>
      <c r="Q74" s="370"/>
      <c r="R74" s="370"/>
    </row>
    <row r="75" spans="1:18" ht="30" x14ac:dyDescent="0.25">
      <c r="A75" s="378"/>
      <c r="B75" s="378"/>
      <c r="C75" s="378"/>
      <c r="D75" s="370"/>
      <c r="E75" s="370"/>
      <c r="F75" s="370"/>
      <c r="G75" s="370"/>
      <c r="H75" s="243" t="s">
        <v>2899</v>
      </c>
      <c r="I75" s="258" t="s">
        <v>832</v>
      </c>
      <c r="J75" s="370"/>
      <c r="K75" s="422"/>
      <c r="L75" s="422"/>
      <c r="M75" s="380"/>
      <c r="N75" s="380"/>
      <c r="O75" s="380"/>
      <c r="P75" s="380"/>
      <c r="Q75" s="370"/>
      <c r="R75" s="370"/>
    </row>
    <row r="76" spans="1:18" ht="108.75" customHeight="1" x14ac:dyDescent="0.25">
      <c r="A76" s="378"/>
      <c r="B76" s="378"/>
      <c r="C76" s="378"/>
      <c r="D76" s="370"/>
      <c r="E76" s="370"/>
      <c r="F76" s="370"/>
      <c r="G76" s="370"/>
      <c r="H76" s="243" t="s">
        <v>62</v>
      </c>
      <c r="I76" s="258" t="s">
        <v>832</v>
      </c>
      <c r="J76" s="370"/>
      <c r="K76" s="422"/>
      <c r="L76" s="422"/>
      <c r="M76" s="380"/>
      <c r="N76" s="380"/>
      <c r="O76" s="380"/>
      <c r="P76" s="380"/>
      <c r="Q76" s="370"/>
      <c r="R76" s="370"/>
    </row>
    <row r="77" spans="1:18" ht="163.5" customHeight="1" x14ac:dyDescent="0.25">
      <c r="A77" s="378"/>
      <c r="B77" s="378"/>
      <c r="C77" s="378"/>
      <c r="D77" s="370"/>
      <c r="E77" s="370"/>
      <c r="F77" s="370"/>
      <c r="G77" s="370"/>
      <c r="H77" s="243" t="s">
        <v>1712</v>
      </c>
      <c r="I77" s="258" t="s">
        <v>1765</v>
      </c>
      <c r="J77" s="370"/>
      <c r="K77" s="422"/>
      <c r="L77" s="422"/>
      <c r="M77" s="380"/>
      <c r="N77" s="380"/>
      <c r="O77" s="380"/>
      <c r="P77" s="380"/>
      <c r="Q77" s="370"/>
      <c r="R77" s="370"/>
    </row>
    <row r="78" spans="1:18" ht="36" customHeight="1" x14ac:dyDescent="0.25">
      <c r="A78" s="378"/>
      <c r="B78" s="378"/>
      <c r="C78" s="378"/>
      <c r="D78" s="370"/>
      <c r="E78" s="370"/>
      <c r="F78" s="370"/>
      <c r="G78" s="370"/>
      <c r="H78" s="243" t="s">
        <v>497</v>
      </c>
      <c r="I78" s="258" t="s">
        <v>1734</v>
      </c>
      <c r="J78" s="370"/>
      <c r="K78" s="422"/>
      <c r="L78" s="422"/>
      <c r="M78" s="380"/>
      <c r="N78" s="380"/>
      <c r="O78" s="380"/>
      <c r="P78" s="380"/>
      <c r="Q78" s="370"/>
      <c r="R78" s="370"/>
    </row>
    <row r="79" spans="1:18" ht="90.75" customHeight="1" x14ac:dyDescent="0.25">
      <c r="A79" s="378"/>
      <c r="B79" s="378"/>
      <c r="C79" s="378"/>
      <c r="D79" s="370"/>
      <c r="E79" s="370"/>
      <c r="F79" s="370"/>
      <c r="G79" s="370"/>
      <c r="H79" s="243" t="s">
        <v>2900</v>
      </c>
      <c r="I79" s="258" t="s">
        <v>819</v>
      </c>
      <c r="J79" s="370"/>
      <c r="K79" s="422"/>
      <c r="L79" s="422"/>
      <c r="M79" s="380"/>
      <c r="N79" s="380"/>
      <c r="O79" s="380"/>
      <c r="P79" s="380"/>
      <c r="Q79" s="370"/>
      <c r="R79" s="370"/>
    </row>
    <row r="80" spans="1:18" x14ac:dyDescent="0.25">
      <c r="A80" s="378">
        <v>23</v>
      </c>
      <c r="B80" s="378">
        <v>3</v>
      </c>
      <c r="C80" s="378">
        <v>1</v>
      </c>
      <c r="D80" s="370">
        <v>6</v>
      </c>
      <c r="E80" s="370" t="s">
        <v>2901</v>
      </c>
      <c r="F80" s="370" t="s">
        <v>2902</v>
      </c>
      <c r="G80" s="370" t="s">
        <v>2903</v>
      </c>
      <c r="H80" s="243" t="s">
        <v>492</v>
      </c>
      <c r="I80" s="258" t="s">
        <v>215</v>
      </c>
      <c r="J80" s="370" t="s">
        <v>2904</v>
      </c>
      <c r="K80" s="422" t="s">
        <v>188</v>
      </c>
      <c r="L80" s="422" t="s">
        <v>2889</v>
      </c>
      <c r="M80" s="380">
        <v>1583</v>
      </c>
      <c r="N80" s="380">
        <v>140994</v>
      </c>
      <c r="O80" s="380">
        <v>224</v>
      </c>
      <c r="P80" s="380">
        <v>140994</v>
      </c>
      <c r="Q80" s="370" t="s">
        <v>2905</v>
      </c>
      <c r="R80" s="370" t="s">
        <v>2906</v>
      </c>
    </row>
    <row r="81" spans="1:18" ht="180.75" customHeight="1" x14ac:dyDescent="0.25">
      <c r="A81" s="378"/>
      <c r="B81" s="378"/>
      <c r="C81" s="378"/>
      <c r="D81" s="370"/>
      <c r="E81" s="370"/>
      <c r="F81" s="370"/>
      <c r="G81" s="370"/>
      <c r="H81" s="243" t="s">
        <v>1712</v>
      </c>
      <c r="I81" s="258" t="s">
        <v>2907</v>
      </c>
      <c r="J81" s="370"/>
      <c r="K81" s="422"/>
      <c r="L81" s="422"/>
      <c r="M81" s="380"/>
      <c r="N81" s="380"/>
      <c r="O81" s="380"/>
      <c r="P81" s="380"/>
      <c r="Q81" s="370"/>
      <c r="R81" s="370"/>
    </row>
    <row r="82" spans="1:18" ht="30" x14ac:dyDescent="0.25">
      <c r="A82" s="378"/>
      <c r="B82" s="378"/>
      <c r="C82" s="378"/>
      <c r="D82" s="370"/>
      <c r="E82" s="370"/>
      <c r="F82" s="370"/>
      <c r="G82" s="370"/>
      <c r="H82" s="243" t="s">
        <v>66</v>
      </c>
      <c r="I82" s="258" t="s">
        <v>215</v>
      </c>
      <c r="J82" s="370"/>
      <c r="K82" s="422"/>
      <c r="L82" s="422"/>
      <c r="M82" s="380"/>
      <c r="N82" s="380"/>
      <c r="O82" s="380"/>
      <c r="P82" s="380"/>
      <c r="Q82" s="370"/>
      <c r="R82" s="370"/>
    </row>
    <row r="83" spans="1:18" x14ac:dyDescent="0.25">
      <c r="A83" s="378"/>
      <c r="B83" s="378"/>
      <c r="C83" s="378"/>
      <c r="D83" s="370"/>
      <c r="E83" s="370"/>
      <c r="F83" s="370"/>
      <c r="G83" s="370"/>
      <c r="H83" s="243" t="s">
        <v>1712</v>
      </c>
      <c r="I83" s="258" t="s">
        <v>2907</v>
      </c>
      <c r="J83" s="370"/>
      <c r="K83" s="422"/>
      <c r="L83" s="422"/>
      <c r="M83" s="380"/>
      <c r="N83" s="380"/>
      <c r="O83" s="380"/>
      <c r="P83" s="380"/>
      <c r="Q83" s="370"/>
      <c r="R83" s="370"/>
    </row>
    <row r="84" spans="1:18" ht="135" customHeight="1" x14ac:dyDescent="0.25">
      <c r="A84" s="205">
        <v>24</v>
      </c>
      <c r="B84" s="205">
        <v>1</v>
      </c>
      <c r="C84" s="205">
        <v>1</v>
      </c>
      <c r="D84" s="205">
        <v>6</v>
      </c>
      <c r="E84" s="243" t="s">
        <v>2908</v>
      </c>
      <c r="F84" s="243" t="s">
        <v>2909</v>
      </c>
      <c r="G84" s="243" t="s">
        <v>65</v>
      </c>
      <c r="H84" s="243" t="s">
        <v>137</v>
      </c>
      <c r="I84" s="205">
        <v>20</v>
      </c>
      <c r="J84" s="243" t="s">
        <v>2910</v>
      </c>
      <c r="K84" s="205"/>
      <c r="L84" s="205" t="s">
        <v>2913</v>
      </c>
      <c r="M84" s="176"/>
      <c r="N84" s="176">
        <v>159809.14000000001</v>
      </c>
      <c r="O84" s="176"/>
      <c r="P84" s="176">
        <v>143809.14000000001</v>
      </c>
      <c r="Q84" s="243" t="s">
        <v>2612</v>
      </c>
      <c r="R84" s="243" t="s">
        <v>2912</v>
      </c>
    </row>
    <row r="85" spans="1:18" ht="135" x14ac:dyDescent="0.25">
      <c r="A85" s="205">
        <v>25</v>
      </c>
      <c r="B85" s="205">
        <v>1</v>
      </c>
      <c r="C85" s="205">
        <v>1</v>
      </c>
      <c r="D85" s="205">
        <v>6</v>
      </c>
      <c r="E85" s="243" t="s">
        <v>2914</v>
      </c>
      <c r="F85" s="243" t="s">
        <v>2915</v>
      </c>
      <c r="G85" s="243" t="s">
        <v>65</v>
      </c>
      <c r="H85" s="243" t="s">
        <v>137</v>
      </c>
      <c r="I85" s="205">
        <v>20</v>
      </c>
      <c r="J85" s="243" t="s">
        <v>2910</v>
      </c>
      <c r="K85" s="205"/>
      <c r="L85" s="205" t="s">
        <v>2873</v>
      </c>
      <c r="M85" s="176"/>
      <c r="N85" s="176">
        <v>141418.79999999999</v>
      </c>
      <c r="O85" s="176"/>
      <c r="P85" s="176">
        <v>125418.8</v>
      </c>
      <c r="Q85" s="243" t="s">
        <v>2916</v>
      </c>
      <c r="R85" s="243" t="s">
        <v>2917</v>
      </c>
    </row>
    <row r="86" spans="1:18" ht="193.5" customHeight="1" x14ac:dyDescent="0.25">
      <c r="A86" s="205">
        <v>26</v>
      </c>
      <c r="B86" s="205">
        <v>1</v>
      </c>
      <c r="C86" s="205">
        <v>1</v>
      </c>
      <c r="D86" s="243">
        <v>13</v>
      </c>
      <c r="E86" s="243" t="s">
        <v>2918</v>
      </c>
      <c r="F86" s="243" t="s">
        <v>2919</v>
      </c>
      <c r="G86" s="243" t="s">
        <v>2920</v>
      </c>
      <c r="H86" s="243" t="s">
        <v>2921</v>
      </c>
      <c r="I86" s="258" t="s">
        <v>2922</v>
      </c>
      <c r="J86" s="243" t="s">
        <v>2923</v>
      </c>
      <c r="K86" s="262" t="s">
        <v>188</v>
      </c>
      <c r="L86" s="262" t="s">
        <v>2911</v>
      </c>
      <c r="M86" s="176">
        <v>3600</v>
      </c>
      <c r="N86" s="176">
        <v>59978.02</v>
      </c>
      <c r="O86" s="176">
        <v>3600</v>
      </c>
      <c r="P86" s="176">
        <v>55610.02</v>
      </c>
      <c r="Q86" s="243" t="s">
        <v>2924</v>
      </c>
      <c r="R86" s="243" t="s">
        <v>2925</v>
      </c>
    </row>
    <row r="87" spans="1:18" ht="105" x14ac:dyDescent="0.25">
      <c r="A87" s="205">
        <v>27</v>
      </c>
      <c r="B87" s="205">
        <v>6</v>
      </c>
      <c r="C87" s="205">
        <v>1.3</v>
      </c>
      <c r="D87" s="243">
        <v>13</v>
      </c>
      <c r="E87" s="243" t="s">
        <v>2926</v>
      </c>
      <c r="F87" s="243" t="s">
        <v>2927</v>
      </c>
      <c r="G87" s="243" t="s">
        <v>2928</v>
      </c>
      <c r="H87" s="243" t="s">
        <v>2929</v>
      </c>
      <c r="I87" s="258" t="s">
        <v>2930</v>
      </c>
      <c r="J87" s="243" t="s">
        <v>2931</v>
      </c>
      <c r="K87" s="262" t="s">
        <v>188</v>
      </c>
      <c r="L87" s="262" t="s">
        <v>54</v>
      </c>
      <c r="M87" s="176">
        <v>13521.16</v>
      </c>
      <c r="N87" s="176">
        <v>108695.76</v>
      </c>
      <c r="O87" s="176">
        <v>12253.9</v>
      </c>
      <c r="P87" s="176">
        <v>94152.56</v>
      </c>
      <c r="Q87" s="243" t="s">
        <v>2932</v>
      </c>
      <c r="R87" s="243" t="s">
        <v>2933</v>
      </c>
    </row>
    <row r="88" spans="1:18" ht="168.75" customHeight="1" x14ac:dyDescent="0.25">
      <c r="A88" s="205">
        <v>28</v>
      </c>
      <c r="B88" s="205">
        <v>6</v>
      </c>
      <c r="C88" s="205">
        <v>1</v>
      </c>
      <c r="D88" s="243">
        <v>6</v>
      </c>
      <c r="E88" s="243" t="s">
        <v>2934</v>
      </c>
      <c r="F88" s="243" t="s">
        <v>2935</v>
      </c>
      <c r="G88" s="243" t="s">
        <v>613</v>
      </c>
      <c r="H88" s="243" t="s">
        <v>2817</v>
      </c>
      <c r="I88" s="258" t="s">
        <v>2936</v>
      </c>
      <c r="J88" s="243" t="s">
        <v>2937</v>
      </c>
      <c r="K88" s="262" t="s">
        <v>453</v>
      </c>
      <c r="L88" s="262" t="s">
        <v>54</v>
      </c>
      <c r="M88" s="176">
        <v>0</v>
      </c>
      <c r="N88" s="176">
        <v>115926.75</v>
      </c>
      <c r="O88" s="176">
        <v>0</v>
      </c>
      <c r="P88" s="176">
        <v>115500</v>
      </c>
      <c r="Q88" s="243" t="s">
        <v>2938</v>
      </c>
      <c r="R88" s="243" t="s">
        <v>1044</v>
      </c>
    </row>
    <row r="89" spans="1:18" ht="221.25" customHeight="1" x14ac:dyDescent="0.25">
      <c r="A89" s="205">
        <v>29</v>
      </c>
      <c r="B89" s="205">
        <v>6</v>
      </c>
      <c r="C89" s="205">
        <v>5</v>
      </c>
      <c r="D89" s="243">
        <v>4</v>
      </c>
      <c r="E89" s="243" t="s">
        <v>2939</v>
      </c>
      <c r="F89" s="243" t="s">
        <v>2940</v>
      </c>
      <c r="G89" s="243" t="s">
        <v>2941</v>
      </c>
      <c r="H89" s="243" t="s">
        <v>2942</v>
      </c>
      <c r="I89" s="258" t="s">
        <v>2943</v>
      </c>
      <c r="J89" s="243" t="s">
        <v>2944</v>
      </c>
      <c r="K89" s="262" t="s">
        <v>815</v>
      </c>
      <c r="L89" s="262" t="s">
        <v>855</v>
      </c>
      <c r="M89" s="176">
        <v>102483.8</v>
      </c>
      <c r="N89" s="176">
        <v>101088.5</v>
      </c>
      <c r="O89" s="176">
        <v>102483.8</v>
      </c>
      <c r="P89" s="176">
        <v>101088.5</v>
      </c>
      <c r="Q89" s="243" t="s">
        <v>2945</v>
      </c>
      <c r="R89" s="243" t="s">
        <v>2946</v>
      </c>
    </row>
    <row r="90" spans="1:18" ht="315" x14ac:dyDescent="0.25">
      <c r="A90" s="205">
        <v>30</v>
      </c>
      <c r="B90" s="205">
        <v>3</v>
      </c>
      <c r="C90" s="205">
        <v>2</v>
      </c>
      <c r="D90" s="205">
        <v>10</v>
      </c>
      <c r="E90" s="243" t="s">
        <v>2947</v>
      </c>
      <c r="F90" s="243" t="s">
        <v>2948</v>
      </c>
      <c r="G90" s="205" t="s">
        <v>2949</v>
      </c>
      <c r="H90" s="243" t="s">
        <v>2950</v>
      </c>
      <c r="I90" s="243" t="s">
        <v>2951</v>
      </c>
      <c r="J90" s="243" t="s">
        <v>2952</v>
      </c>
      <c r="K90" s="262" t="s">
        <v>58</v>
      </c>
      <c r="L90" s="205"/>
      <c r="M90" s="176">
        <v>20406.04</v>
      </c>
      <c r="N90" s="176">
        <v>0</v>
      </c>
      <c r="O90" s="176">
        <v>16283.4</v>
      </c>
      <c r="P90" s="176">
        <v>0</v>
      </c>
      <c r="Q90" s="243" t="s">
        <v>2953</v>
      </c>
      <c r="R90" s="243" t="s">
        <v>2954</v>
      </c>
    </row>
    <row r="91" spans="1:18" ht="87" customHeight="1" x14ac:dyDescent="0.25">
      <c r="A91" s="378">
        <v>31</v>
      </c>
      <c r="B91" s="370">
        <v>2</v>
      </c>
      <c r="C91" s="370">
        <v>1</v>
      </c>
      <c r="D91" s="370">
        <v>6</v>
      </c>
      <c r="E91" s="370" t="s">
        <v>2955</v>
      </c>
      <c r="F91" s="370" t="s">
        <v>2956</v>
      </c>
      <c r="G91" s="370" t="s">
        <v>2957</v>
      </c>
      <c r="H91" s="243" t="s">
        <v>813</v>
      </c>
      <c r="I91" s="243">
        <v>1</v>
      </c>
      <c r="J91" s="370" t="s">
        <v>2958</v>
      </c>
      <c r="K91" s="370"/>
      <c r="L91" s="370" t="s">
        <v>43</v>
      </c>
      <c r="M91" s="379"/>
      <c r="N91" s="379">
        <v>128737.4</v>
      </c>
      <c r="O91" s="379"/>
      <c r="P91" s="379">
        <v>128437.4</v>
      </c>
      <c r="Q91" s="370" t="s">
        <v>2959</v>
      </c>
      <c r="R91" s="370" t="s">
        <v>2960</v>
      </c>
    </row>
    <row r="92" spans="1:18" ht="133.5" customHeight="1" x14ac:dyDescent="0.25">
      <c r="A92" s="378"/>
      <c r="B92" s="378"/>
      <c r="C92" s="378"/>
      <c r="D92" s="378"/>
      <c r="E92" s="378"/>
      <c r="F92" s="378"/>
      <c r="G92" s="378"/>
      <c r="H92" s="243" t="s">
        <v>2961</v>
      </c>
      <c r="I92" s="205">
        <v>15</v>
      </c>
      <c r="J92" s="378"/>
      <c r="K92" s="378"/>
      <c r="L92" s="378"/>
      <c r="M92" s="380"/>
      <c r="N92" s="380"/>
      <c r="O92" s="379"/>
      <c r="P92" s="380"/>
      <c r="Q92" s="378"/>
      <c r="R92" s="378"/>
    </row>
    <row r="93" spans="1:18" ht="48" customHeight="1" x14ac:dyDescent="0.25">
      <c r="A93" s="378">
        <v>32</v>
      </c>
      <c r="B93" s="370">
        <v>5</v>
      </c>
      <c r="C93" s="370">
        <v>1</v>
      </c>
      <c r="D93" s="370">
        <v>6</v>
      </c>
      <c r="E93" s="370" t="s">
        <v>2962</v>
      </c>
      <c r="F93" s="370" t="s">
        <v>2963</v>
      </c>
      <c r="G93" s="370" t="s">
        <v>2964</v>
      </c>
      <c r="H93" s="243" t="s">
        <v>1040</v>
      </c>
      <c r="I93" s="243">
        <v>3</v>
      </c>
      <c r="J93" s="370" t="s">
        <v>2965</v>
      </c>
      <c r="K93" s="370" t="s">
        <v>453</v>
      </c>
      <c r="L93" s="370" t="s">
        <v>54</v>
      </c>
      <c r="M93" s="379"/>
      <c r="N93" s="379">
        <v>212748.83</v>
      </c>
      <c r="O93" s="379"/>
      <c r="P93" s="379">
        <v>196121.83</v>
      </c>
      <c r="Q93" s="370" t="s">
        <v>2966</v>
      </c>
      <c r="R93" s="370" t="s">
        <v>2967</v>
      </c>
    </row>
    <row r="94" spans="1:18" ht="58.5" customHeight="1" x14ac:dyDescent="0.25">
      <c r="A94" s="378"/>
      <c r="B94" s="378"/>
      <c r="C94" s="378"/>
      <c r="D94" s="378"/>
      <c r="E94" s="378"/>
      <c r="F94" s="378"/>
      <c r="G94" s="378"/>
      <c r="H94" s="243" t="s">
        <v>2968</v>
      </c>
      <c r="I94" s="205">
        <v>300</v>
      </c>
      <c r="J94" s="378"/>
      <c r="K94" s="378"/>
      <c r="L94" s="378"/>
      <c r="M94" s="380"/>
      <c r="N94" s="380"/>
      <c r="O94" s="380"/>
      <c r="P94" s="380"/>
      <c r="Q94" s="378"/>
      <c r="R94" s="378"/>
    </row>
    <row r="95" spans="1:18" ht="54.75" customHeight="1" x14ac:dyDescent="0.25">
      <c r="A95" s="378"/>
      <c r="B95" s="378"/>
      <c r="C95" s="378"/>
      <c r="D95" s="378"/>
      <c r="E95" s="378"/>
      <c r="F95" s="378"/>
      <c r="G95" s="378"/>
      <c r="H95" s="243" t="s">
        <v>712</v>
      </c>
      <c r="I95" s="205">
        <v>1</v>
      </c>
      <c r="J95" s="378"/>
      <c r="K95" s="378"/>
      <c r="L95" s="378"/>
      <c r="M95" s="380"/>
      <c r="N95" s="380"/>
      <c r="O95" s="380"/>
      <c r="P95" s="380"/>
      <c r="Q95" s="378"/>
      <c r="R95" s="378"/>
    </row>
    <row r="96" spans="1:18" ht="30" x14ac:dyDescent="0.25">
      <c r="A96" s="378"/>
      <c r="B96" s="378"/>
      <c r="C96" s="378"/>
      <c r="D96" s="378"/>
      <c r="E96" s="378"/>
      <c r="F96" s="378"/>
      <c r="G96" s="378"/>
      <c r="H96" s="243" t="s">
        <v>2969</v>
      </c>
      <c r="I96" s="205">
        <v>370</v>
      </c>
      <c r="J96" s="378"/>
      <c r="K96" s="378"/>
      <c r="L96" s="378"/>
      <c r="M96" s="380"/>
      <c r="N96" s="380"/>
      <c r="O96" s="380"/>
      <c r="P96" s="380"/>
      <c r="Q96" s="378"/>
      <c r="R96" s="378"/>
    </row>
    <row r="97" spans="1:18" ht="48" customHeight="1" x14ac:dyDescent="0.25">
      <c r="A97" s="378"/>
      <c r="B97" s="378"/>
      <c r="C97" s="378"/>
      <c r="D97" s="378"/>
      <c r="E97" s="378"/>
      <c r="F97" s="378"/>
      <c r="G97" s="378"/>
      <c r="H97" s="243" t="s">
        <v>2970</v>
      </c>
      <c r="I97" s="205">
        <v>1</v>
      </c>
      <c r="J97" s="378"/>
      <c r="K97" s="378"/>
      <c r="L97" s="378"/>
      <c r="M97" s="380"/>
      <c r="N97" s="380"/>
      <c r="O97" s="380"/>
      <c r="P97" s="380"/>
      <c r="Q97" s="378"/>
      <c r="R97" s="378"/>
    </row>
    <row r="98" spans="1:18" ht="108" customHeight="1" x14ac:dyDescent="0.25">
      <c r="A98" s="378">
        <v>33</v>
      </c>
      <c r="B98" s="378">
        <v>2</v>
      </c>
      <c r="C98" s="378" t="s">
        <v>499</v>
      </c>
      <c r="D98" s="378">
        <v>6</v>
      </c>
      <c r="E98" s="370" t="s">
        <v>2971</v>
      </c>
      <c r="F98" s="370" t="s">
        <v>2972</v>
      </c>
      <c r="G98" s="370" t="s">
        <v>2973</v>
      </c>
      <c r="H98" s="243" t="s">
        <v>1040</v>
      </c>
      <c r="I98" s="205">
        <v>1</v>
      </c>
      <c r="J98" s="370" t="s">
        <v>2974</v>
      </c>
      <c r="K98" s="378" t="s">
        <v>58</v>
      </c>
      <c r="L98" s="378" t="s">
        <v>54</v>
      </c>
      <c r="M98" s="380">
        <v>23922.73</v>
      </c>
      <c r="N98" s="380">
        <v>281600</v>
      </c>
      <c r="O98" s="380">
        <v>23922.73</v>
      </c>
      <c r="P98" s="380">
        <v>274600</v>
      </c>
      <c r="Q98" s="370" t="s">
        <v>2966</v>
      </c>
      <c r="R98" s="370" t="s">
        <v>2967</v>
      </c>
    </row>
    <row r="99" spans="1:18" ht="39.75" customHeight="1" x14ac:dyDescent="0.25">
      <c r="A99" s="378"/>
      <c r="B99" s="378"/>
      <c r="C99" s="378"/>
      <c r="D99" s="378"/>
      <c r="E99" s="370"/>
      <c r="F99" s="370"/>
      <c r="G99" s="378"/>
      <c r="H99" s="243" t="s">
        <v>2277</v>
      </c>
      <c r="I99" s="205">
        <v>120</v>
      </c>
      <c r="J99" s="378"/>
      <c r="K99" s="378"/>
      <c r="L99" s="378"/>
      <c r="M99" s="380"/>
      <c r="N99" s="380"/>
      <c r="O99" s="380"/>
      <c r="P99" s="380"/>
      <c r="Q99" s="370"/>
      <c r="R99" s="370"/>
    </row>
    <row r="100" spans="1:18" ht="57" customHeight="1" x14ac:dyDescent="0.25">
      <c r="A100" s="378"/>
      <c r="B100" s="378"/>
      <c r="C100" s="378"/>
      <c r="D100" s="378"/>
      <c r="E100" s="370"/>
      <c r="F100" s="370"/>
      <c r="G100" s="378"/>
      <c r="H100" s="243" t="s">
        <v>712</v>
      </c>
      <c r="I100" s="205">
        <v>1</v>
      </c>
      <c r="J100" s="378"/>
      <c r="K100" s="378"/>
      <c r="L100" s="378"/>
      <c r="M100" s="380"/>
      <c r="N100" s="380"/>
      <c r="O100" s="380"/>
      <c r="P100" s="380"/>
      <c r="Q100" s="370"/>
      <c r="R100" s="370"/>
    </row>
    <row r="101" spans="1:18" ht="30" x14ac:dyDescent="0.25">
      <c r="A101" s="378"/>
      <c r="B101" s="378"/>
      <c r="C101" s="378"/>
      <c r="D101" s="378"/>
      <c r="E101" s="370"/>
      <c r="F101" s="370"/>
      <c r="G101" s="378"/>
      <c r="H101" s="243" t="s">
        <v>2969</v>
      </c>
      <c r="I101" s="205">
        <v>250</v>
      </c>
      <c r="J101" s="378"/>
      <c r="K101" s="378"/>
      <c r="L101" s="378"/>
      <c r="M101" s="380"/>
      <c r="N101" s="380"/>
      <c r="O101" s="380"/>
      <c r="P101" s="380"/>
      <c r="Q101" s="370"/>
      <c r="R101" s="370"/>
    </row>
    <row r="102" spans="1:18" x14ac:dyDescent="0.25">
      <c r="A102" s="370">
        <v>34</v>
      </c>
      <c r="B102" s="370">
        <v>1</v>
      </c>
      <c r="C102" s="370">
        <v>1</v>
      </c>
      <c r="D102" s="370">
        <v>6</v>
      </c>
      <c r="E102" s="370" t="s">
        <v>2975</v>
      </c>
      <c r="F102" s="370" t="s">
        <v>2976</v>
      </c>
      <c r="G102" s="370" t="s">
        <v>2977</v>
      </c>
      <c r="H102" s="243" t="s">
        <v>2978</v>
      </c>
      <c r="I102" s="243">
        <v>3</v>
      </c>
      <c r="J102" s="370" t="s">
        <v>2979</v>
      </c>
      <c r="K102" s="370" t="s">
        <v>94</v>
      </c>
      <c r="L102" s="370" t="s">
        <v>54</v>
      </c>
      <c r="M102" s="379">
        <v>307468.94</v>
      </c>
      <c r="N102" s="379">
        <v>556269</v>
      </c>
      <c r="O102" s="379">
        <v>243997.9</v>
      </c>
      <c r="P102" s="379">
        <v>503960</v>
      </c>
      <c r="Q102" s="370" t="s">
        <v>2980</v>
      </c>
      <c r="R102" s="370" t="s">
        <v>2981</v>
      </c>
    </row>
    <row r="103" spans="1:18" ht="30" x14ac:dyDescent="0.25">
      <c r="A103" s="370"/>
      <c r="B103" s="378"/>
      <c r="C103" s="378"/>
      <c r="D103" s="378"/>
      <c r="E103" s="378"/>
      <c r="F103" s="378"/>
      <c r="G103" s="378"/>
      <c r="H103" s="243" t="s">
        <v>2982</v>
      </c>
      <c r="I103" s="205">
        <v>150</v>
      </c>
      <c r="J103" s="378"/>
      <c r="K103" s="378"/>
      <c r="L103" s="378"/>
      <c r="M103" s="380"/>
      <c r="N103" s="380"/>
      <c r="O103" s="380"/>
      <c r="P103" s="380"/>
      <c r="Q103" s="378"/>
      <c r="R103" s="378"/>
    </row>
    <row r="104" spans="1:18" ht="30" x14ac:dyDescent="0.25">
      <c r="A104" s="370"/>
      <c r="B104" s="378"/>
      <c r="C104" s="378"/>
      <c r="D104" s="378"/>
      <c r="E104" s="378"/>
      <c r="F104" s="378"/>
      <c r="G104" s="378"/>
      <c r="H104" s="243" t="s">
        <v>2983</v>
      </c>
      <c r="I104" s="205">
        <v>3</v>
      </c>
      <c r="J104" s="378"/>
      <c r="K104" s="378"/>
      <c r="L104" s="378"/>
      <c r="M104" s="380"/>
      <c r="N104" s="380"/>
      <c r="O104" s="380"/>
      <c r="P104" s="380"/>
      <c r="Q104" s="378"/>
      <c r="R104" s="378"/>
    </row>
    <row r="105" spans="1:18" ht="60" x14ac:dyDescent="0.25">
      <c r="A105" s="370"/>
      <c r="B105" s="378"/>
      <c r="C105" s="378"/>
      <c r="D105" s="378"/>
      <c r="E105" s="378"/>
      <c r="F105" s="378"/>
      <c r="G105" s="378"/>
      <c r="H105" s="243" t="s">
        <v>2984</v>
      </c>
      <c r="I105" s="205">
        <v>3000</v>
      </c>
      <c r="J105" s="378"/>
      <c r="K105" s="378"/>
      <c r="L105" s="378"/>
      <c r="M105" s="380"/>
      <c r="N105" s="380"/>
      <c r="O105" s="380"/>
      <c r="P105" s="380"/>
      <c r="Q105" s="378"/>
      <c r="R105" s="378"/>
    </row>
    <row r="106" spans="1:18" x14ac:dyDescent="0.25">
      <c r="A106" s="370"/>
      <c r="B106" s="378"/>
      <c r="C106" s="378"/>
      <c r="D106" s="378"/>
      <c r="E106" s="378"/>
      <c r="F106" s="378"/>
      <c r="G106" s="378"/>
      <c r="H106" s="243" t="s">
        <v>2985</v>
      </c>
      <c r="I106" s="205">
        <v>20</v>
      </c>
      <c r="J106" s="378"/>
      <c r="K106" s="378"/>
      <c r="L106" s="378"/>
      <c r="M106" s="380"/>
      <c r="N106" s="380"/>
      <c r="O106" s="380"/>
      <c r="P106" s="380"/>
      <c r="Q106" s="378"/>
      <c r="R106" s="378"/>
    </row>
    <row r="107" spans="1:18" x14ac:dyDescent="0.25">
      <c r="A107" s="370"/>
      <c r="B107" s="378"/>
      <c r="C107" s="378"/>
      <c r="D107" s="378"/>
      <c r="E107" s="378"/>
      <c r="F107" s="378"/>
      <c r="G107" s="378"/>
      <c r="H107" s="243" t="s">
        <v>1750</v>
      </c>
      <c r="I107" s="205">
        <v>2</v>
      </c>
      <c r="J107" s="378"/>
      <c r="K107" s="378"/>
      <c r="L107" s="378"/>
      <c r="M107" s="380"/>
      <c r="N107" s="380"/>
      <c r="O107" s="380"/>
      <c r="P107" s="380"/>
      <c r="Q107" s="378"/>
      <c r="R107" s="378"/>
    </row>
    <row r="108" spans="1:18" ht="30" x14ac:dyDescent="0.25">
      <c r="A108" s="370"/>
      <c r="B108" s="378"/>
      <c r="C108" s="378"/>
      <c r="D108" s="378"/>
      <c r="E108" s="378"/>
      <c r="F108" s="378"/>
      <c r="G108" s="378"/>
      <c r="H108" s="243" t="s">
        <v>2986</v>
      </c>
      <c r="I108" s="205">
        <v>40</v>
      </c>
      <c r="J108" s="378"/>
      <c r="K108" s="378"/>
      <c r="L108" s="378"/>
      <c r="M108" s="380"/>
      <c r="N108" s="380"/>
      <c r="O108" s="380"/>
      <c r="P108" s="380"/>
      <c r="Q108" s="378"/>
      <c r="R108" s="378"/>
    </row>
    <row r="109" spans="1:18" ht="171.75" customHeight="1" x14ac:dyDescent="0.25">
      <c r="A109" s="370"/>
      <c r="B109" s="378"/>
      <c r="C109" s="378"/>
      <c r="D109" s="378"/>
      <c r="E109" s="378"/>
      <c r="F109" s="378"/>
      <c r="G109" s="378"/>
      <c r="H109" s="243" t="s">
        <v>2987</v>
      </c>
      <c r="I109" s="205">
        <v>90</v>
      </c>
      <c r="J109" s="378"/>
      <c r="K109" s="378"/>
      <c r="L109" s="378"/>
      <c r="M109" s="380"/>
      <c r="N109" s="380"/>
      <c r="O109" s="380"/>
      <c r="P109" s="380"/>
      <c r="Q109" s="378"/>
      <c r="R109" s="378"/>
    </row>
    <row r="110" spans="1:18" ht="22.5" customHeight="1" x14ac:dyDescent="0.25">
      <c r="A110" s="378">
        <v>35</v>
      </c>
      <c r="B110" s="378">
        <v>3</v>
      </c>
      <c r="C110" s="378" t="s">
        <v>59</v>
      </c>
      <c r="D110" s="370">
        <v>9</v>
      </c>
      <c r="E110" s="370" t="s">
        <v>2988</v>
      </c>
      <c r="F110" s="370" t="s">
        <v>2989</v>
      </c>
      <c r="G110" s="243" t="s">
        <v>2990</v>
      </c>
      <c r="H110" s="243" t="s">
        <v>1712</v>
      </c>
      <c r="I110" s="258" t="s">
        <v>1557</v>
      </c>
      <c r="J110" s="370" t="s">
        <v>2991</v>
      </c>
      <c r="K110" s="387"/>
      <c r="L110" s="387" t="s">
        <v>58</v>
      </c>
      <c r="M110" s="378"/>
      <c r="N110" s="380">
        <v>135454.1</v>
      </c>
      <c r="O110" s="403"/>
      <c r="P110" s="380">
        <v>123300</v>
      </c>
      <c r="Q110" s="370" t="s">
        <v>1547</v>
      </c>
      <c r="R110" s="370" t="s">
        <v>2992</v>
      </c>
    </row>
    <row r="111" spans="1:18" ht="346.5" customHeight="1" x14ac:dyDescent="0.25">
      <c r="A111" s="378"/>
      <c r="B111" s="378"/>
      <c r="C111" s="378"/>
      <c r="D111" s="370"/>
      <c r="E111" s="370"/>
      <c r="F111" s="370"/>
      <c r="G111" s="243" t="s">
        <v>2196</v>
      </c>
      <c r="H111" s="243" t="s">
        <v>2993</v>
      </c>
      <c r="I111" s="258" t="s">
        <v>2994</v>
      </c>
      <c r="J111" s="370"/>
      <c r="K111" s="387"/>
      <c r="L111" s="387"/>
      <c r="M111" s="378"/>
      <c r="N111" s="380"/>
      <c r="O111" s="403"/>
      <c r="P111" s="380"/>
      <c r="Q111" s="370"/>
      <c r="R111" s="370"/>
    </row>
    <row r="112" spans="1:18" ht="30" x14ac:dyDescent="0.25">
      <c r="A112" s="378">
        <v>36</v>
      </c>
      <c r="B112" s="378">
        <v>6</v>
      </c>
      <c r="C112" s="378" t="s">
        <v>38</v>
      </c>
      <c r="D112" s="370">
        <v>10</v>
      </c>
      <c r="E112" s="370" t="s">
        <v>2995</v>
      </c>
      <c r="F112" s="370" t="s">
        <v>2996</v>
      </c>
      <c r="G112" s="243" t="s">
        <v>2997</v>
      </c>
      <c r="H112" s="243" t="s">
        <v>2983</v>
      </c>
      <c r="I112" s="258" t="s">
        <v>832</v>
      </c>
      <c r="J112" s="370" t="s">
        <v>2998</v>
      </c>
      <c r="K112" s="379" t="s">
        <v>58</v>
      </c>
      <c r="L112" s="379" t="s">
        <v>54</v>
      </c>
      <c r="M112" s="380">
        <v>139874.43</v>
      </c>
      <c r="N112" s="380">
        <v>104853.75999999999</v>
      </c>
      <c r="O112" s="379">
        <v>123991.93</v>
      </c>
      <c r="P112" s="379">
        <v>88971.26</v>
      </c>
      <c r="Q112" s="370" t="s">
        <v>2999</v>
      </c>
      <c r="R112" s="370" t="s">
        <v>3000</v>
      </c>
    </row>
    <row r="113" spans="1:18" ht="30" x14ac:dyDescent="0.25">
      <c r="A113" s="378"/>
      <c r="B113" s="378"/>
      <c r="C113" s="378"/>
      <c r="D113" s="370"/>
      <c r="E113" s="370"/>
      <c r="F113" s="370"/>
      <c r="G113" s="243" t="s">
        <v>2196</v>
      </c>
      <c r="H113" s="243" t="s">
        <v>1045</v>
      </c>
      <c r="I113" s="258" t="s">
        <v>3001</v>
      </c>
      <c r="J113" s="370"/>
      <c r="K113" s="379"/>
      <c r="L113" s="379"/>
      <c r="M113" s="380"/>
      <c r="N113" s="380"/>
      <c r="O113" s="379"/>
      <c r="P113" s="379"/>
      <c r="Q113" s="370"/>
      <c r="R113" s="370"/>
    </row>
    <row r="114" spans="1:18" x14ac:dyDescent="0.25">
      <c r="A114" s="378"/>
      <c r="B114" s="378"/>
      <c r="C114" s="378"/>
      <c r="D114" s="370"/>
      <c r="E114" s="370"/>
      <c r="F114" s="370"/>
      <c r="G114" s="243" t="s">
        <v>3002</v>
      </c>
      <c r="H114" s="243" t="s">
        <v>145</v>
      </c>
      <c r="I114" s="258" t="s">
        <v>713</v>
      </c>
      <c r="J114" s="370"/>
      <c r="K114" s="379"/>
      <c r="L114" s="379"/>
      <c r="M114" s="380"/>
      <c r="N114" s="380"/>
      <c r="O114" s="379"/>
      <c r="P114" s="379"/>
      <c r="Q114" s="370"/>
      <c r="R114" s="370"/>
    </row>
    <row r="115" spans="1:18" ht="228" customHeight="1" x14ac:dyDescent="0.25">
      <c r="A115" s="378"/>
      <c r="B115" s="378"/>
      <c r="C115" s="378"/>
      <c r="D115" s="370"/>
      <c r="E115" s="370"/>
      <c r="F115" s="370"/>
      <c r="G115" s="243" t="s">
        <v>3003</v>
      </c>
      <c r="H115" s="243">
        <v>1</v>
      </c>
      <c r="I115" s="258" t="s">
        <v>126</v>
      </c>
      <c r="J115" s="370"/>
      <c r="K115" s="379"/>
      <c r="L115" s="379"/>
      <c r="M115" s="380"/>
      <c r="N115" s="380"/>
      <c r="O115" s="379"/>
      <c r="P115" s="379"/>
      <c r="Q115" s="370"/>
      <c r="R115" s="370"/>
    </row>
    <row r="116" spans="1:18" ht="30" x14ac:dyDescent="0.25">
      <c r="A116" s="378">
        <v>37</v>
      </c>
      <c r="B116" s="378">
        <v>6</v>
      </c>
      <c r="C116" s="378" t="s">
        <v>3004</v>
      </c>
      <c r="D116" s="370">
        <v>11</v>
      </c>
      <c r="E116" s="370" t="s">
        <v>3005</v>
      </c>
      <c r="F116" s="370" t="s">
        <v>3006</v>
      </c>
      <c r="G116" s="243" t="s">
        <v>3007</v>
      </c>
      <c r="H116" s="243" t="s">
        <v>3008</v>
      </c>
      <c r="I116" s="258" t="s">
        <v>3009</v>
      </c>
      <c r="J116" s="370" t="s">
        <v>3010</v>
      </c>
      <c r="K116" s="379" t="s">
        <v>54</v>
      </c>
      <c r="L116" s="379" t="s">
        <v>54</v>
      </c>
      <c r="M116" s="380">
        <v>214674.74</v>
      </c>
      <c r="N116" s="380">
        <v>273707.64</v>
      </c>
      <c r="O116" s="379">
        <v>188059.74</v>
      </c>
      <c r="P116" s="379">
        <v>247092.64</v>
      </c>
      <c r="Q116" s="370" t="s">
        <v>2999</v>
      </c>
      <c r="R116" s="370" t="s">
        <v>3000</v>
      </c>
    </row>
    <row r="117" spans="1:18" ht="30" x14ac:dyDescent="0.25">
      <c r="A117" s="378"/>
      <c r="B117" s="378"/>
      <c r="C117" s="378"/>
      <c r="D117" s="370"/>
      <c r="E117" s="370"/>
      <c r="F117" s="370"/>
      <c r="G117" s="243" t="s">
        <v>2196</v>
      </c>
      <c r="H117" s="243" t="s">
        <v>1045</v>
      </c>
      <c r="I117" s="258" t="s">
        <v>3011</v>
      </c>
      <c r="J117" s="370"/>
      <c r="K117" s="379"/>
      <c r="L117" s="379"/>
      <c r="M117" s="380"/>
      <c r="N117" s="380"/>
      <c r="O117" s="379"/>
      <c r="P117" s="379"/>
      <c r="Q117" s="370"/>
      <c r="R117" s="370"/>
    </row>
    <row r="118" spans="1:18" ht="30" x14ac:dyDescent="0.25">
      <c r="A118" s="378"/>
      <c r="B118" s="378"/>
      <c r="C118" s="378"/>
      <c r="D118" s="370"/>
      <c r="E118" s="370"/>
      <c r="F118" s="370"/>
      <c r="G118" s="243" t="s">
        <v>3012</v>
      </c>
      <c r="H118" s="243" t="s">
        <v>3013</v>
      </c>
      <c r="I118" s="205">
        <v>6</v>
      </c>
      <c r="J118" s="370"/>
      <c r="K118" s="379"/>
      <c r="L118" s="379"/>
      <c r="M118" s="380"/>
      <c r="N118" s="380"/>
      <c r="O118" s="379"/>
      <c r="P118" s="379"/>
      <c r="Q118" s="370"/>
      <c r="R118" s="370"/>
    </row>
    <row r="119" spans="1:18" ht="188.25" customHeight="1" x14ac:dyDescent="0.25">
      <c r="A119" s="378"/>
      <c r="B119" s="378"/>
      <c r="C119" s="378"/>
      <c r="D119" s="370"/>
      <c r="E119" s="370"/>
      <c r="F119" s="370"/>
      <c r="G119" s="243" t="s">
        <v>3012</v>
      </c>
      <c r="H119" s="243" t="s">
        <v>3014</v>
      </c>
      <c r="I119" s="258" t="s">
        <v>519</v>
      </c>
      <c r="J119" s="370"/>
      <c r="K119" s="379"/>
      <c r="L119" s="379"/>
      <c r="M119" s="380"/>
      <c r="N119" s="380"/>
      <c r="O119" s="379"/>
      <c r="P119" s="379"/>
      <c r="Q119" s="370"/>
      <c r="R119" s="370"/>
    </row>
    <row r="120" spans="1:18" ht="30" x14ac:dyDescent="0.25">
      <c r="A120" s="378">
        <v>38</v>
      </c>
      <c r="B120" s="378">
        <v>1</v>
      </c>
      <c r="C120" s="378" t="s">
        <v>59</v>
      </c>
      <c r="D120" s="370">
        <v>6</v>
      </c>
      <c r="E120" s="370" t="s">
        <v>3015</v>
      </c>
      <c r="F120" s="370" t="s">
        <v>3016</v>
      </c>
      <c r="G120" s="243" t="s">
        <v>3007</v>
      </c>
      <c r="H120" s="243" t="s">
        <v>3017</v>
      </c>
      <c r="I120" s="258" t="s">
        <v>3018</v>
      </c>
      <c r="J120" s="370" t="s">
        <v>3019</v>
      </c>
      <c r="K120" s="379" t="s">
        <v>58</v>
      </c>
      <c r="L120" s="743" t="s">
        <v>54</v>
      </c>
      <c r="M120" s="380">
        <v>87486.77</v>
      </c>
      <c r="N120" s="380">
        <v>516966.89</v>
      </c>
      <c r="O120" s="379">
        <v>58585.42</v>
      </c>
      <c r="P120" s="379">
        <v>488065.54</v>
      </c>
      <c r="Q120" s="370" t="s">
        <v>60</v>
      </c>
      <c r="R120" s="370" t="s">
        <v>3020</v>
      </c>
    </row>
    <row r="121" spans="1:18" x14ac:dyDescent="0.25">
      <c r="A121" s="378"/>
      <c r="B121" s="378"/>
      <c r="C121" s="378"/>
      <c r="D121" s="370"/>
      <c r="E121" s="370"/>
      <c r="F121" s="370"/>
      <c r="G121" s="243" t="s">
        <v>613</v>
      </c>
      <c r="H121" s="243" t="s">
        <v>1712</v>
      </c>
      <c r="I121" s="258" t="s">
        <v>2907</v>
      </c>
      <c r="J121" s="370"/>
      <c r="K121" s="379"/>
      <c r="L121" s="743"/>
      <c r="M121" s="380"/>
      <c r="N121" s="380"/>
      <c r="O121" s="379"/>
      <c r="P121" s="379"/>
      <c r="Q121" s="370"/>
      <c r="R121" s="370"/>
    </row>
    <row r="122" spans="1:18" s="41" customFormat="1" ht="409.5" customHeight="1" x14ac:dyDescent="0.25">
      <c r="A122" s="378"/>
      <c r="B122" s="378"/>
      <c r="C122" s="378"/>
      <c r="D122" s="370"/>
      <c r="E122" s="370"/>
      <c r="F122" s="370"/>
      <c r="G122" s="243" t="s">
        <v>613</v>
      </c>
      <c r="H122" s="243" t="s">
        <v>1712</v>
      </c>
      <c r="I122" s="258" t="s">
        <v>2907</v>
      </c>
      <c r="J122" s="370"/>
      <c r="K122" s="379"/>
      <c r="L122" s="743"/>
      <c r="M122" s="380"/>
      <c r="N122" s="380"/>
      <c r="O122" s="379"/>
      <c r="P122" s="379"/>
      <c r="Q122" s="370"/>
      <c r="R122" s="370"/>
    </row>
    <row r="123" spans="1:18" s="41" customFormat="1" ht="120" x14ac:dyDescent="0.25">
      <c r="A123" s="205">
        <v>39</v>
      </c>
      <c r="B123" s="205" t="s">
        <v>59</v>
      </c>
      <c r="C123" s="205">
        <v>1</v>
      </c>
      <c r="D123" s="243">
        <v>6</v>
      </c>
      <c r="E123" s="243" t="s">
        <v>3021</v>
      </c>
      <c r="F123" s="243" t="s">
        <v>3022</v>
      </c>
      <c r="G123" s="243" t="s">
        <v>3023</v>
      </c>
      <c r="H123" s="243" t="s">
        <v>3024</v>
      </c>
      <c r="I123" s="258" t="s">
        <v>3025</v>
      </c>
      <c r="J123" s="243" t="s">
        <v>3026</v>
      </c>
      <c r="K123" s="262"/>
      <c r="L123" s="262" t="s">
        <v>58</v>
      </c>
      <c r="M123" s="176"/>
      <c r="N123" s="176">
        <v>94971</v>
      </c>
      <c r="O123" s="176"/>
      <c r="P123" s="176">
        <v>85740</v>
      </c>
      <c r="Q123" s="243" t="s">
        <v>1547</v>
      </c>
      <c r="R123" s="243" t="s">
        <v>3027</v>
      </c>
    </row>
    <row r="124" spans="1:18" s="41" customFormat="1" ht="117" customHeight="1" x14ac:dyDescent="0.25">
      <c r="A124" s="243">
        <v>40</v>
      </c>
      <c r="B124" s="243" t="s">
        <v>70</v>
      </c>
      <c r="C124" s="243">
        <v>5</v>
      </c>
      <c r="D124" s="243">
        <v>11</v>
      </c>
      <c r="E124" s="243" t="s">
        <v>3028</v>
      </c>
      <c r="F124" s="243" t="s">
        <v>3029</v>
      </c>
      <c r="G124" s="205" t="s">
        <v>3030</v>
      </c>
      <c r="H124" s="205" t="s">
        <v>1712</v>
      </c>
      <c r="I124" s="205">
        <v>45</v>
      </c>
      <c r="J124" s="243" t="s">
        <v>3031</v>
      </c>
      <c r="K124" s="262" t="s">
        <v>54</v>
      </c>
      <c r="L124" s="205"/>
      <c r="M124" s="176" t="s">
        <v>3032</v>
      </c>
      <c r="N124" s="176" t="s">
        <v>2837</v>
      </c>
      <c r="O124" s="176">
        <v>137475</v>
      </c>
      <c r="P124" s="176"/>
      <c r="Q124" s="243" t="s">
        <v>3033</v>
      </c>
      <c r="R124" s="243" t="s">
        <v>3034</v>
      </c>
    </row>
    <row r="125" spans="1:18" x14ac:dyDescent="0.25">
      <c r="A125" s="178"/>
      <c r="B125" s="178"/>
      <c r="C125" s="178"/>
      <c r="D125" s="178"/>
      <c r="E125" s="178"/>
      <c r="F125" s="178"/>
      <c r="G125" s="179"/>
      <c r="H125" s="179"/>
      <c r="I125" s="179"/>
      <c r="J125" s="178"/>
      <c r="K125" s="180"/>
      <c r="L125" s="179"/>
      <c r="M125" s="181"/>
      <c r="N125" s="181"/>
      <c r="O125" s="181"/>
      <c r="P125" s="181"/>
      <c r="Q125" s="178"/>
      <c r="R125" s="178"/>
    </row>
    <row r="126" spans="1:18" x14ac:dyDescent="0.25">
      <c r="M126" s="740"/>
      <c r="N126" s="740" t="s">
        <v>35</v>
      </c>
      <c r="O126" s="740"/>
      <c r="P126" s="740"/>
    </row>
    <row r="127" spans="1:18" x14ac:dyDescent="0.25">
      <c r="M127" s="740"/>
      <c r="N127" s="740" t="s">
        <v>36</v>
      </c>
      <c r="O127" s="741" t="s">
        <v>0</v>
      </c>
      <c r="P127" s="742"/>
    </row>
    <row r="128" spans="1:18" x14ac:dyDescent="0.25">
      <c r="M128" s="740"/>
      <c r="N128" s="740"/>
      <c r="O128" s="91">
        <v>2020</v>
      </c>
      <c r="P128" s="91">
        <v>2021</v>
      </c>
    </row>
    <row r="129" spans="13:16" x14ac:dyDescent="0.25">
      <c r="M129" s="91" t="s">
        <v>1135</v>
      </c>
      <c r="N129" s="182">
        <v>40</v>
      </c>
      <c r="O129" s="183">
        <f>O7+O12+O16+O20+O24+O31+O32+O33+O34+O41+O65+O73+O80+O86+O87+O89+O98+O102+O112+O116+O120+O124+O90+O45</f>
        <v>2545418.25</v>
      </c>
      <c r="P129" s="183">
        <f>P7+P14+P20+P24+P31+P32+P33+P35+P34+P38+P49+P41+P54+P58+P63+P69+P71+P73+P80+P84+P85+P86+P87+P88+P89+P91+P93+P98+P102+P110+P112+P116+P120+P123</f>
        <v>5476755.8399999989</v>
      </c>
    </row>
  </sheetData>
  <mergeCells count="455">
    <mergeCell ref="A120:A122"/>
    <mergeCell ref="B120:B122"/>
    <mergeCell ref="C120:C122"/>
    <mergeCell ref="D120:D122"/>
    <mergeCell ref="E120:E122"/>
    <mergeCell ref="F120:F122"/>
    <mergeCell ref="P120:P122"/>
    <mergeCell ref="Q120:Q122"/>
    <mergeCell ref="R120:R122"/>
    <mergeCell ref="M126:M128"/>
    <mergeCell ref="N126:P126"/>
    <mergeCell ref="N127:N128"/>
    <mergeCell ref="O127:P127"/>
    <mergeCell ref="J120:J122"/>
    <mergeCell ref="K120:K122"/>
    <mergeCell ref="L120:L122"/>
    <mergeCell ref="M120:M122"/>
    <mergeCell ref="N120:N122"/>
    <mergeCell ref="O120:O122"/>
    <mergeCell ref="M116:M119"/>
    <mergeCell ref="N116:N119"/>
    <mergeCell ref="O116:O119"/>
    <mergeCell ref="P116:P119"/>
    <mergeCell ref="Q116:Q119"/>
    <mergeCell ref="R116:R119"/>
    <mergeCell ref="R112:R115"/>
    <mergeCell ref="A116:A119"/>
    <mergeCell ref="B116:B119"/>
    <mergeCell ref="C116:C119"/>
    <mergeCell ref="D116:D119"/>
    <mergeCell ref="E116:E119"/>
    <mergeCell ref="F116:F119"/>
    <mergeCell ref="J116:J119"/>
    <mergeCell ref="K116:K119"/>
    <mergeCell ref="L116:L119"/>
    <mergeCell ref="L112:L115"/>
    <mergeCell ref="M112:M115"/>
    <mergeCell ref="N112:N115"/>
    <mergeCell ref="O112:O115"/>
    <mergeCell ref="P112:P115"/>
    <mergeCell ref="Q112:Q115"/>
    <mergeCell ref="A112:A115"/>
    <mergeCell ref="B112:B115"/>
    <mergeCell ref="C112:C115"/>
    <mergeCell ref="D112:D115"/>
    <mergeCell ref="E112:E115"/>
    <mergeCell ref="F112:F115"/>
    <mergeCell ref="J112:J115"/>
    <mergeCell ref="K112:K115"/>
    <mergeCell ref="K110:K111"/>
    <mergeCell ref="P102:P109"/>
    <mergeCell ref="Q102:Q109"/>
    <mergeCell ref="D102:D109"/>
    <mergeCell ref="E102:E109"/>
    <mergeCell ref="F102:F109"/>
    <mergeCell ref="G102:G109"/>
    <mergeCell ref="R102:R109"/>
    <mergeCell ref="A110:A111"/>
    <mergeCell ref="B110:B111"/>
    <mergeCell ref="C110:C111"/>
    <mergeCell ref="D110:D111"/>
    <mergeCell ref="E110:E111"/>
    <mergeCell ref="F110:F111"/>
    <mergeCell ref="J110:J111"/>
    <mergeCell ref="J102:J109"/>
    <mergeCell ref="K102:K109"/>
    <mergeCell ref="L102:L109"/>
    <mergeCell ref="M102:M109"/>
    <mergeCell ref="N102:N109"/>
    <mergeCell ref="O102:O109"/>
    <mergeCell ref="Q110:Q111"/>
    <mergeCell ref="R110:R111"/>
    <mergeCell ref="L110:L111"/>
    <mergeCell ref="M110:M111"/>
    <mergeCell ref="N110:N111"/>
    <mergeCell ref="O110:O111"/>
    <mergeCell ref="P110:P111"/>
    <mergeCell ref="A102:A109"/>
    <mergeCell ref="B102:B109"/>
    <mergeCell ref="C102:C109"/>
    <mergeCell ref="K98:K101"/>
    <mergeCell ref="Q93:Q97"/>
    <mergeCell ref="R93:R97"/>
    <mergeCell ref="A98:A101"/>
    <mergeCell ref="B98:B101"/>
    <mergeCell ref="C98:C101"/>
    <mergeCell ref="D98:D101"/>
    <mergeCell ref="E98:E101"/>
    <mergeCell ref="F98:F101"/>
    <mergeCell ref="G98:G101"/>
    <mergeCell ref="K93:K97"/>
    <mergeCell ref="L93:L97"/>
    <mergeCell ref="M93:M97"/>
    <mergeCell ref="N93:N97"/>
    <mergeCell ref="O93:O97"/>
    <mergeCell ref="P93:P97"/>
    <mergeCell ref="P98:P101"/>
    <mergeCell ref="Q98:Q101"/>
    <mergeCell ref="R98:R101"/>
    <mergeCell ref="L98:L101"/>
    <mergeCell ref="M98:M101"/>
    <mergeCell ref="N98:N101"/>
    <mergeCell ref="O98:O101"/>
    <mergeCell ref="A93:A97"/>
    <mergeCell ref="A91:A92"/>
    <mergeCell ref="B93:B97"/>
    <mergeCell ref="C93:C97"/>
    <mergeCell ref="D93:D97"/>
    <mergeCell ref="E93:E97"/>
    <mergeCell ref="F93:F97"/>
    <mergeCell ref="G93:G97"/>
    <mergeCell ref="J93:J97"/>
    <mergeCell ref="J98:J101"/>
    <mergeCell ref="B91:B92"/>
    <mergeCell ref="C91:C92"/>
    <mergeCell ref="D91:D92"/>
    <mergeCell ref="E91:E92"/>
    <mergeCell ref="F91:F92"/>
    <mergeCell ref="G91:G92"/>
    <mergeCell ref="J91:J92"/>
    <mergeCell ref="Q91:Q92"/>
    <mergeCell ref="R91:R92"/>
    <mergeCell ref="K91:K92"/>
    <mergeCell ref="L91:L92"/>
    <mergeCell ref="M91:M92"/>
    <mergeCell ref="N91:N92"/>
    <mergeCell ref="O91:O92"/>
    <mergeCell ref="P91:P92"/>
    <mergeCell ref="O73:O79"/>
    <mergeCell ref="P73:P79"/>
    <mergeCell ref="Q73:Q79"/>
    <mergeCell ref="R73:R79"/>
    <mergeCell ref="L73:L79"/>
    <mergeCell ref="M73:M79"/>
    <mergeCell ref="N80:N83"/>
    <mergeCell ref="O80:O83"/>
    <mergeCell ref="P80:P83"/>
    <mergeCell ref="Q80:Q83"/>
    <mergeCell ref="R80:R83"/>
    <mergeCell ref="L80:L83"/>
    <mergeCell ref="M80:M83"/>
    <mergeCell ref="A80:A83"/>
    <mergeCell ref="B80:B83"/>
    <mergeCell ref="C80:C83"/>
    <mergeCell ref="D80:D83"/>
    <mergeCell ref="E80:E83"/>
    <mergeCell ref="F73:F79"/>
    <mergeCell ref="G73:G79"/>
    <mergeCell ref="J73:J79"/>
    <mergeCell ref="K73:K79"/>
    <mergeCell ref="A73:A79"/>
    <mergeCell ref="B73:B79"/>
    <mergeCell ref="C73:C79"/>
    <mergeCell ref="D73:D79"/>
    <mergeCell ref="E73:E79"/>
    <mergeCell ref="F80:F83"/>
    <mergeCell ref="G80:G83"/>
    <mergeCell ref="J80:J83"/>
    <mergeCell ref="K80:K83"/>
    <mergeCell ref="N69:N70"/>
    <mergeCell ref="N73:N79"/>
    <mergeCell ref="O69:O70"/>
    <mergeCell ref="P69:P70"/>
    <mergeCell ref="Q69:Q70"/>
    <mergeCell ref="R69:R70"/>
    <mergeCell ref="L69:L70"/>
    <mergeCell ref="M69:M70"/>
    <mergeCell ref="N71:N72"/>
    <mergeCell ref="O71:O72"/>
    <mergeCell ref="P71:P72"/>
    <mergeCell ref="Q71:Q72"/>
    <mergeCell ref="R71:R72"/>
    <mergeCell ref="L71:L72"/>
    <mergeCell ref="M71:M72"/>
    <mergeCell ref="A71:A72"/>
    <mergeCell ref="B71:B72"/>
    <mergeCell ref="C71:C72"/>
    <mergeCell ref="D71:D72"/>
    <mergeCell ref="E71:E72"/>
    <mergeCell ref="F69:F70"/>
    <mergeCell ref="G69:G70"/>
    <mergeCell ref="J69:J70"/>
    <mergeCell ref="K69:K70"/>
    <mergeCell ref="A69:A70"/>
    <mergeCell ref="B69:B70"/>
    <mergeCell ref="C69:C70"/>
    <mergeCell ref="D69:D70"/>
    <mergeCell ref="E69:E70"/>
    <mergeCell ref="F71:F72"/>
    <mergeCell ref="G71:G72"/>
    <mergeCell ref="J71:J72"/>
    <mergeCell ref="K71:K72"/>
    <mergeCell ref="O63:O64"/>
    <mergeCell ref="P63:P64"/>
    <mergeCell ref="Q63:Q64"/>
    <mergeCell ref="R63:R64"/>
    <mergeCell ref="A65:A68"/>
    <mergeCell ref="B65:B68"/>
    <mergeCell ref="C65:C68"/>
    <mergeCell ref="D65:D68"/>
    <mergeCell ref="E65:E68"/>
    <mergeCell ref="F65:F68"/>
    <mergeCell ref="G63:G64"/>
    <mergeCell ref="J63:J64"/>
    <mergeCell ref="K63:K64"/>
    <mergeCell ref="L63:L64"/>
    <mergeCell ref="M63:M64"/>
    <mergeCell ref="N63:N64"/>
    <mergeCell ref="O65:O68"/>
    <mergeCell ref="P65:P68"/>
    <mergeCell ref="Q65:Q68"/>
    <mergeCell ref="R65:R68"/>
    <mergeCell ref="J67:J68"/>
    <mergeCell ref="M65:M68"/>
    <mergeCell ref="N65:N68"/>
    <mergeCell ref="A63:A64"/>
    <mergeCell ref="B63:B64"/>
    <mergeCell ref="C63:C64"/>
    <mergeCell ref="D63:D64"/>
    <mergeCell ref="E63:E64"/>
    <mergeCell ref="F63:F64"/>
    <mergeCell ref="G65:G68"/>
    <mergeCell ref="J65:J66"/>
    <mergeCell ref="K65:K68"/>
    <mergeCell ref="L65:L68"/>
    <mergeCell ref="G58:G62"/>
    <mergeCell ref="J58:J62"/>
    <mergeCell ref="K58:K62"/>
    <mergeCell ref="Q54:Q57"/>
    <mergeCell ref="R54:R57"/>
    <mergeCell ref="A58:A62"/>
    <mergeCell ref="B58:B62"/>
    <mergeCell ref="C58:C62"/>
    <mergeCell ref="D58:D62"/>
    <mergeCell ref="E58:E62"/>
    <mergeCell ref="F58:F62"/>
    <mergeCell ref="G54:G57"/>
    <mergeCell ref="J54:J57"/>
    <mergeCell ref="K54:K57"/>
    <mergeCell ref="L54:L57"/>
    <mergeCell ref="M54:M57"/>
    <mergeCell ref="N54:N57"/>
    <mergeCell ref="O58:O62"/>
    <mergeCell ref="P58:P62"/>
    <mergeCell ref="Q58:Q62"/>
    <mergeCell ref="R58:R62"/>
    <mergeCell ref="L58:L62"/>
    <mergeCell ref="M58:M62"/>
    <mergeCell ref="N58:N62"/>
    <mergeCell ref="O49:O53"/>
    <mergeCell ref="P49:P53"/>
    <mergeCell ref="Q49:Q53"/>
    <mergeCell ref="R49:R53"/>
    <mergeCell ref="A54:A57"/>
    <mergeCell ref="B54:B57"/>
    <mergeCell ref="C54:C57"/>
    <mergeCell ref="D54:D57"/>
    <mergeCell ref="E54:E57"/>
    <mergeCell ref="F54:F57"/>
    <mergeCell ref="G49:G53"/>
    <mergeCell ref="J49:J53"/>
    <mergeCell ref="K49:K53"/>
    <mergeCell ref="L49:L53"/>
    <mergeCell ref="M49:M53"/>
    <mergeCell ref="N49:N53"/>
    <mergeCell ref="A49:A53"/>
    <mergeCell ref="B49:B53"/>
    <mergeCell ref="C49:C53"/>
    <mergeCell ref="D49:D53"/>
    <mergeCell ref="E49:E53"/>
    <mergeCell ref="F49:F53"/>
    <mergeCell ref="O54:O57"/>
    <mergeCell ref="P54:P57"/>
    <mergeCell ref="F41:F44"/>
    <mergeCell ref="M45:M48"/>
    <mergeCell ref="N45:N48"/>
    <mergeCell ref="O45:O48"/>
    <mergeCell ref="P45:P48"/>
    <mergeCell ref="Q45:Q48"/>
    <mergeCell ref="R45:R48"/>
    <mergeCell ref="G45:G48"/>
    <mergeCell ref="H45:H46"/>
    <mergeCell ref="I45:I46"/>
    <mergeCell ref="J45:J48"/>
    <mergeCell ref="K45:K48"/>
    <mergeCell ref="L45:L48"/>
    <mergeCell ref="J38:J40"/>
    <mergeCell ref="K38:K40"/>
    <mergeCell ref="L38:L40"/>
    <mergeCell ref="O41:O44"/>
    <mergeCell ref="P41:P44"/>
    <mergeCell ref="Q41:Q44"/>
    <mergeCell ref="R41:R44"/>
    <mergeCell ref="A45:A48"/>
    <mergeCell ref="B45:B48"/>
    <mergeCell ref="C45:C48"/>
    <mergeCell ref="D45:D48"/>
    <mergeCell ref="E45:E48"/>
    <mergeCell ref="F45:F48"/>
    <mergeCell ref="G41:G44"/>
    <mergeCell ref="J41:J44"/>
    <mergeCell ref="K41:K44"/>
    <mergeCell ref="L41:L44"/>
    <mergeCell ref="M41:M44"/>
    <mergeCell ref="N41:N44"/>
    <mergeCell ref="A41:A44"/>
    <mergeCell ref="B41:B44"/>
    <mergeCell ref="C41:C44"/>
    <mergeCell ref="D41:D44"/>
    <mergeCell ref="E41:E44"/>
    <mergeCell ref="P35:P37"/>
    <mergeCell ref="Q35:Q37"/>
    <mergeCell ref="R35:R37"/>
    <mergeCell ref="L35:L37"/>
    <mergeCell ref="M35:M37"/>
    <mergeCell ref="N35:N37"/>
    <mergeCell ref="A38:A40"/>
    <mergeCell ref="B38:B40"/>
    <mergeCell ref="C38:C40"/>
    <mergeCell ref="D38:D40"/>
    <mergeCell ref="E38:E40"/>
    <mergeCell ref="F38:F40"/>
    <mergeCell ref="I35:I36"/>
    <mergeCell ref="J35:J37"/>
    <mergeCell ref="K35:K37"/>
    <mergeCell ref="M38:M40"/>
    <mergeCell ref="N38:N40"/>
    <mergeCell ref="O38:O40"/>
    <mergeCell ref="P38:P40"/>
    <mergeCell ref="Q38:Q40"/>
    <mergeCell ref="R38:R40"/>
    <mergeCell ref="G38:G40"/>
    <mergeCell ref="H38:H39"/>
    <mergeCell ref="I38:I39"/>
    <mergeCell ref="A35:A37"/>
    <mergeCell ref="B35:B37"/>
    <mergeCell ref="C35:C37"/>
    <mergeCell ref="D35:D37"/>
    <mergeCell ref="E35:E37"/>
    <mergeCell ref="F35:F37"/>
    <mergeCell ref="G35:G37"/>
    <mergeCell ref="H35:H36"/>
    <mergeCell ref="O35:O37"/>
    <mergeCell ref="R24:R30"/>
    <mergeCell ref="H29:H30"/>
    <mergeCell ref="I29:I30"/>
    <mergeCell ref="G24:G30"/>
    <mergeCell ref="J24:J30"/>
    <mergeCell ref="K24:K30"/>
    <mergeCell ref="L24:L30"/>
    <mergeCell ref="M24:M30"/>
    <mergeCell ref="N24:N30"/>
    <mergeCell ref="A24:A30"/>
    <mergeCell ref="B24:B30"/>
    <mergeCell ref="C24:C30"/>
    <mergeCell ref="D24:D30"/>
    <mergeCell ref="E24:E30"/>
    <mergeCell ref="F24:F30"/>
    <mergeCell ref="O24:O30"/>
    <mergeCell ref="P24:P30"/>
    <mergeCell ref="Q24:Q30"/>
    <mergeCell ref="O20:O23"/>
    <mergeCell ref="P20:P23"/>
    <mergeCell ref="Q20:Q23"/>
    <mergeCell ref="R20:R23"/>
    <mergeCell ref="L20:L23"/>
    <mergeCell ref="M20:M23"/>
    <mergeCell ref="N20:N23"/>
    <mergeCell ref="G20:G23"/>
    <mergeCell ref="J20:J23"/>
    <mergeCell ref="K20:K23"/>
    <mergeCell ref="A20:A23"/>
    <mergeCell ref="B20:B23"/>
    <mergeCell ref="C20:C23"/>
    <mergeCell ref="D20:D23"/>
    <mergeCell ref="E20:E23"/>
    <mergeCell ref="F20:F23"/>
    <mergeCell ref="J16:J19"/>
    <mergeCell ref="K16:K19"/>
    <mergeCell ref="L16:L19"/>
    <mergeCell ref="R14:R15"/>
    <mergeCell ref="K14:K15"/>
    <mergeCell ref="L14:L15"/>
    <mergeCell ref="M14:M15"/>
    <mergeCell ref="N14:N15"/>
    <mergeCell ref="O14:O15"/>
    <mergeCell ref="P14:P15"/>
    <mergeCell ref="A16:A19"/>
    <mergeCell ref="B16:B19"/>
    <mergeCell ref="C16:C19"/>
    <mergeCell ref="D16:D19"/>
    <mergeCell ref="E16:E19"/>
    <mergeCell ref="F16:F19"/>
    <mergeCell ref="G16:G19"/>
    <mergeCell ref="P16:P19"/>
    <mergeCell ref="Q16:Q19"/>
    <mergeCell ref="R16:R19"/>
    <mergeCell ref="M16:M19"/>
    <mergeCell ref="N16:N19"/>
    <mergeCell ref="O16:O19"/>
    <mergeCell ref="A14:A15"/>
    <mergeCell ref="B14:B15"/>
    <mergeCell ref="C14:C15"/>
    <mergeCell ref="D14:D15"/>
    <mergeCell ref="E14:E15"/>
    <mergeCell ref="F14:F15"/>
    <mergeCell ref="G14:G15"/>
    <mergeCell ref="J14:J15"/>
    <mergeCell ref="Q14:Q15"/>
    <mergeCell ref="L7:L11"/>
    <mergeCell ref="M7:M11"/>
    <mergeCell ref="N7:N11"/>
    <mergeCell ref="O7:O11"/>
    <mergeCell ref="P7:P11"/>
    <mergeCell ref="Q12:Q13"/>
    <mergeCell ref="K7:K11"/>
    <mergeCell ref="R12:R13"/>
    <mergeCell ref="K12:K13"/>
    <mergeCell ref="L12:L13"/>
    <mergeCell ref="M12:M13"/>
    <mergeCell ref="N12:N13"/>
    <mergeCell ref="O12:O13"/>
    <mergeCell ref="P12:P13"/>
    <mergeCell ref="A12:A13"/>
    <mergeCell ref="B12:B13"/>
    <mergeCell ref="C12:C13"/>
    <mergeCell ref="D12:D13"/>
    <mergeCell ref="E12:E13"/>
    <mergeCell ref="F12:F13"/>
    <mergeCell ref="G12:G13"/>
    <mergeCell ref="J12:J13"/>
    <mergeCell ref="Q4:Q5"/>
    <mergeCell ref="R4:R5"/>
    <mergeCell ref="A7:A11"/>
    <mergeCell ref="B7:B11"/>
    <mergeCell ref="C7:C11"/>
    <mergeCell ref="D7:D11"/>
    <mergeCell ref="E7:E11"/>
    <mergeCell ref="F7:F11"/>
    <mergeCell ref="G7:G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2"/>
  <sheetViews>
    <sheetView tabSelected="1" topLeftCell="A61" zoomScale="70" zoomScaleNormal="70" workbookViewId="0">
      <selection activeCell="F76" sqref="F76:F77"/>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35.570312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ht="18" customHeight="1" x14ac:dyDescent="0.25"/>
    <row r="2" spans="1:19" ht="18.75" x14ac:dyDescent="0.3">
      <c r="A2" s="6" t="s">
        <v>3559</v>
      </c>
    </row>
    <row r="4" spans="1:19" s="8"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19" s="8" customFormat="1" x14ac:dyDescent="0.2">
      <c r="A5" s="407"/>
      <c r="B5" s="405"/>
      <c r="C5" s="405"/>
      <c r="D5" s="405"/>
      <c r="E5" s="407"/>
      <c r="F5" s="407"/>
      <c r="G5" s="407"/>
      <c r="H5" s="9" t="s">
        <v>15</v>
      </c>
      <c r="I5" s="9" t="s">
        <v>16</v>
      </c>
      <c r="J5" s="407"/>
      <c r="K5" s="10">
        <v>2020</v>
      </c>
      <c r="L5" s="10">
        <v>2021</v>
      </c>
      <c r="M5" s="11">
        <v>2020</v>
      </c>
      <c r="N5" s="11">
        <v>2021</v>
      </c>
      <c r="O5" s="11">
        <v>2020</v>
      </c>
      <c r="P5" s="11">
        <v>2021</v>
      </c>
      <c r="Q5" s="407"/>
      <c r="R5" s="405"/>
      <c r="S5" s="7"/>
    </row>
    <row r="6" spans="1:19" s="8" customFormat="1" x14ac:dyDescent="0.2">
      <c r="A6" s="12" t="s">
        <v>17</v>
      </c>
      <c r="B6" s="9" t="s">
        <v>18</v>
      </c>
      <c r="C6" s="9" t="s">
        <v>19</v>
      </c>
      <c r="D6" s="9" t="s">
        <v>20</v>
      </c>
      <c r="E6" s="12" t="s">
        <v>21</v>
      </c>
      <c r="F6" s="12" t="s">
        <v>22</v>
      </c>
      <c r="G6" s="12" t="s">
        <v>23</v>
      </c>
      <c r="H6" s="9" t="s">
        <v>24</v>
      </c>
      <c r="I6" s="9" t="s">
        <v>25</v>
      </c>
      <c r="J6" s="12" t="s">
        <v>26</v>
      </c>
      <c r="K6" s="10" t="s">
        <v>27</v>
      </c>
      <c r="L6" s="10" t="s">
        <v>28</v>
      </c>
      <c r="M6" s="13" t="s">
        <v>29</v>
      </c>
      <c r="N6" s="13" t="s">
        <v>30</v>
      </c>
      <c r="O6" s="13" t="s">
        <v>31</v>
      </c>
      <c r="P6" s="13" t="s">
        <v>32</v>
      </c>
      <c r="Q6" s="12" t="s">
        <v>33</v>
      </c>
      <c r="R6" s="9" t="s">
        <v>34</v>
      </c>
      <c r="S6" s="7"/>
    </row>
    <row r="7" spans="1:19" s="55" customFormat="1" ht="58.5" customHeight="1" x14ac:dyDescent="0.25">
      <c r="A7" s="378">
        <v>1</v>
      </c>
      <c r="B7" s="378" t="s">
        <v>38</v>
      </c>
      <c r="C7" s="378">
        <v>1</v>
      </c>
      <c r="D7" s="370">
        <v>6</v>
      </c>
      <c r="E7" s="370" t="s">
        <v>39</v>
      </c>
      <c r="F7" s="370" t="s">
        <v>3269</v>
      </c>
      <c r="G7" s="370" t="s">
        <v>40</v>
      </c>
      <c r="H7" s="243" t="s">
        <v>41</v>
      </c>
      <c r="I7" s="243">
        <v>1</v>
      </c>
      <c r="J7" s="370" t="s">
        <v>42</v>
      </c>
      <c r="K7" s="411" t="s">
        <v>54</v>
      </c>
      <c r="L7" s="411" t="s">
        <v>44</v>
      </c>
      <c r="M7" s="384">
        <v>31487</v>
      </c>
      <c r="N7" s="408" t="s">
        <v>44</v>
      </c>
      <c r="O7" s="384">
        <v>22500</v>
      </c>
      <c r="P7" s="408" t="s">
        <v>44</v>
      </c>
      <c r="Q7" s="375" t="s">
        <v>45</v>
      </c>
      <c r="R7" s="375" t="s">
        <v>46</v>
      </c>
      <c r="S7" s="67"/>
    </row>
    <row r="8" spans="1:19" s="55" customFormat="1" ht="58.5" customHeight="1" x14ac:dyDescent="0.25">
      <c r="A8" s="378"/>
      <c r="B8" s="378"/>
      <c r="C8" s="378"/>
      <c r="D8" s="370"/>
      <c r="E8" s="370"/>
      <c r="F8" s="370"/>
      <c r="G8" s="370"/>
      <c r="H8" s="243" t="s">
        <v>47</v>
      </c>
      <c r="I8" s="243" t="s">
        <v>48</v>
      </c>
      <c r="J8" s="370"/>
      <c r="K8" s="412"/>
      <c r="L8" s="412"/>
      <c r="M8" s="385"/>
      <c r="N8" s="409"/>
      <c r="O8" s="385"/>
      <c r="P8" s="409"/>
      <c r="Q8" s="376"/>
      <c r="R8" s="376"/>
      <c r="S8" s="67"/>
    </row>
    <row r="9" spans="1:19" s="55" customFormat="1" ht="58.5" customHeight="1" x14ac:dyDescent="0.25">
      <c r="A9" s="378"/>
      <c r="B9" s="378"/>
      <c r="C9" s="378"/>
      <c r="D9" s="370"/>
      <c r="E9" s="370"/>
      <c r="F9" s="370"/>
      <c r="G9" s="370"/>
      <c r="H9" s="243" t="s">
        <v>49</v>
      </c>
      <c r="I9" s="243">
        <v>1</v>
      </c>
      <c r="J9" s="370"/>
      <c r="K9" s="412"/>
      <c r="L9" s="412"/>
      <c r="M9" s="385"/>
      <c r="N9" s="409"/>
      <c r="O9" s="385"/>
      <c r="P9" s="409"/>
      <c r="Q9" s="376"/>
      <c r="R9" s="376"/>
      <c r="S9" s="67"/>
    </row>
    <row r="10" spans="1:19" s="55" customFormat="1" ht="58.5" customHeight="1" x14ac:dyDescent="0.25">
      <c r="A10" s="378"/>
      <c r="B10" s="378"/>
      <c r="C10" s="378"/>
      <c r="D10" s="370"/>
      <c r="E10" s="370"/>
      <c r="F10" s="370"/>
      <c r="G10" s="370"/>
      <c r="H10" s="243" t="s">
        <v>50</v>
      </c>
      <c r="I10" s="243" t="s">
        <v>51</v>
      </c>
      <c r="J10" s="370"/>
      <c r="K10" s="412"/>
      <c r="L10" s="412"/>
      <c r="M10" s="385"/>
      <c r="N10" s="409"/>
      <c r="O10" s="385"/>
      <c r="P10" s="409"/>
      <c r="Q10" s="376"/>
      <c r="R10" s="376"/>
      <c r="S10" s="67"/>
    </row>
    <row r="11" spans="1:19" s="55" customFormat="1" ht="58.5" customHeight="1" x14ac:dyDescent="0.25">
      <c r="A11" s="378"/>
      <c r="B11" s="378"/>
      <c r="C11" s="378"/>
      <c r="D11" s="370"/>
      <c r="E11" s="370"/>
      <c r="F11" s="370"/>
      <c r="G11" s="370"/>
      <c r="H11" s="243" t="s">
        <v>52</v>
      </c>
      <c r="I11" s="243" t="s">
        <v>53</v>
      </c>
      <c r="J11" s="370"/>
      <c r="K11" s="413"/>
      <c r="L11" s="413"/>
      <c r="M11" s="386"/>
      <c r="N11" s="410"/>
      <c r="O11" s="386"/>
      <c r="P11" s="410"/>
      <c r="Q11" s="377"/>
      <c r="R11" s="377"/>
      <c r="S11" s="67"/>
    </row>
    <row r="12" spans="1:19" s="55" customFormat="1" ht="105.75" customHeight="1" x14ac:dyDescent="0.25">
      <c r="A12" s="378">
        <v>2</v>
      </c>
      <c r="B12" s="378" t="s">
        <v>59</v>
      </c>
      <c r="C12" s="378">
        <v>1</v>
      </c>
      <c r="D12" s="378">
        <v>9</v>
      </c>
      <c r="E12" s="370" t="s">
        <v>64</v>
      </c>
      <c r="F12" s="370" t="s">
        <v>3270</v>
      </c>
      <c r="G12" s="378" t="s">
        <v>65</v>
      </c>
      <c r="H12" s="243" t="s">
        <v>66</v>
      </c>
      <c r="I12" s="205">
        <v>1</v>
      </c>
      <c r="J12" s="370" t="s">
        <v>67</v>
      </c>
      <c r="K12" s="378" t="s">
        <v>58</v>
      </c>
      <c r="L12" s="378" t="s">
        <v>44</v>
      </c>
      <c r="M12" s="380">
        <f>80000+9830.33</f>
        <v>89830.33</v>
      </c>
      <c r="N12" s="380" t="s">
        <v>44</v>
      </c>
      <c r="O12" s="380">
        <v>80000</v>
      </c>
      <c r="P12" s="403" t="s">
        <v>44</v>
      </c>
      <c r="Q12" s="370" t="s">
        <v>60</v>
      </c>
      <c r="R12" s="370" t="s">
        <v>61</v>
      </c>
      <c r="S12" s="67"/>
    </row>
    <row r="13" spans="1:19" s="55" customFormat="1" ht="98.25" customHeight="1" x14ac:dyDescent="0.25">
      <c r="A13" s="378"/>
      <c r="B13" s="378"/>
      <c r="C13" s="378"/>
      <c r="D13" s="378"/>
      <c r="E13" s="370"/>
      <c r="F13" s="370"/>
      <c r="G13" s="378"/>
      <c r="H13" s="243" t="s">
        <v>68</v>
      </c>
      <c r="I13" s="205" t="s">
        <v>69</v>
      </c>
      <c r="J13" s="370"/>
      <c r="K13" s="378"/>
      <c r="L13" s="378"/>
      <c r="M13" s="380"/>
      <c r="N13" s="380"/>
      <c r="O13" s="380"/>
      <c r="P13" s="403"/>
      <c r="Q13" s="370"/>
      <c r="R13" s="370"/>
      <c r="S13" s="67"/>
    </row>
    <row r="14" spans="1:19" s="55" customFormat="1" ht="318" customHeight="1" x14ac:dyDescent="0.25">
      <c r="A14" s="205">
        <v>3</v>
      </c>
      <c r="B14" s="243" t="s">
        <v>70</v>
      </c>
      <c r="C14" s="243">
        <v>1.3</v>
      </c>
      <c r="D14" s="243">
        <v>13</v>
      </c>
      <c r="E14" s="243" t="s">
        <v>71</v>
      </c>
      <c r="F14" s="253" t="s">
        <v>3271</v>
      </c>
      <c r="G14" s="253" t="s">
        <v>72</v>
      </c>
      <c r="H14" s="253" t="s">
        <v>73</v>
      </c>
      <c r="I14" s="243">
        <v>10</v>
      </c>
      <c r="J14" s="253" t="s">
        <v>74</v>
      </c>
      <c r="K14" s="253" t="s">
        <v>54</v>
      </c>
      <c r="L14" s="253" t="s">
        <v>44</v>
      </c>
      <c r="M14" s="254">
        <f>90800+76000</f>
        <v>166800</v>
      </c>
      <c r="N14" s="254" t="s">
        <v>44</v>
      </c>
      <c r="O14" s="254">
        <v>90800</v>
      </c>
      <c r="P14" s="253" t="s">
        <v>44</v>
      </c>
      <c r="Q14" s="253" t="s">
        <v>75</v>
      </c>
      <c r="R14" s="253" t="s">
        <v>76</v>
      </c>
      <c r="S14" s="67"/>
    </row>
    <row r="15" spans="1:19" s="55" customFormat="1" ht="77.25" customHeight="1" x14ac:dyDescent="0.25">
      <c r="A15" s="381">
        <v>4</v>
      </c>
      <c r="B15" s="375" t="s">
        <v>59</v>
      </c>
      <c r="C15" s="375">
        <v>1</v>
      </c>
      <c r="D15" s="375">
        <v>6</v>
      </c>
      <c r="E15" s="370" t="s">
        <v>3272</v>
      </c>
      <c r="F15" s="390" t="s">
        <v>3273</v>
      </c>
      <c r="G15" s="390" t="s">
        <v>79</v>
      </c>
      <c r="H15" s="253" t="s">
        <v>66</v>
      </c>
      <c r="I15" s="243">
        <f>2-1</f>
        <v>1</v>
      </c>
      <c r="J15" s="390" t="s">
        <v>80</v>
      </c>
      <c r="K15" s="390" t="s">
        <v>54</v>
      </c>
      <c r="L15" s="390" t="s">
        <v>44</v>
      </c>
      <c r="M15" s="396">
        <f>58633.19-11309.92+9745-2820</f>
        <v>54248.270000000004</v>
      </c>
      <c r="N15" s="390"/>
      <c r="O15" s="396">
        <f>58633.19-11309.92</f>
        <v>47323.270000000004</v>
      </c>
      <c r="P15" s="390" t="s">
        <v>44</v>
      </c>
      <c r="Q15" s="390" t="s">
        <v>81</v>
      </c>
      <c r="R15" s="390" t="s">
        <v>82</v>
      </c>
      <c r="S15" s="67"/>
    </row>
    <row r="16" spans="1:19" s="55" customFormat="1" ht="77.25" customHeight="1" x14ac:dyDescent="0.25">
      <c r="A16" s="382"/>
      <c r="B16" s="376"/>
      <c r="C16" s="376"/>
      <c r="D16" s="376"/>
      <c r="E16" s="370"/>
      <c r="F16" s="391"/>
      <c r="G16" s="391"/>
      <c r="H16" s="253" t="s">
        <v>68</v>
      </c>
      <c r="I16" s="243">
        <f>70+50-50</f>
        <v>70</v>
      </c>
      <c r="J16" s="391"/>
      <c r="K16" s="391"/>
      <c r="L16" s="391"/>
      <c r="M16" s="397"/>
      <c r="N16" s="391"/>
      <c r="O16" s="397"/>
      <c r="P16" s="391"/>
      <c r="Q16" s="391"/>
      <c r="R16" s="391"/>
      <c r="S16" s="67"/>
    </row>
    <row r="17" spans="1:19" s="55" customFormat="1" ht="77.25" customHeight="1" x14ac:dyDescent="0.25">
      <c r="A17" s="382"/>
      <c r="B17" s="376"/>
      <c r="C17" s="376"/>
      <c r="D17" s="376"/>
      <c r="E17" s="370"/>
      <c r="F17" s="391"/>
      <c r="G17" s="391"/>
      <c r="H17" s="253" t="s">
        <v>83</v>
      </c>
      <c r="I17" s="243">
        <v>1</v>
      </c>
      <c r="J17" s="391"/>
      <c r="K17" s="391"/>
      <c r="L17" s="391"/>
      <c r="M17" s="397"/>
      <c r="N17" s="391"/>
      <c r="O17" s="397"/>
      <c r="P17" s="391"/>
      <c r="Q17" s="391"/>
      <c r="R17" s="391"/>
      <c r="S17" s="67"/>
    </row>
    <row r="18" spans="1:19" s="55" customFormat="1" ht="77.25" customHeight="1" x14ac:dyDescent="0.25">
      <c r="A18" s="383"/>
      <c r="B18" s="377"/>
      <c r="C18" s="377"/>
      <c r="D18" s="377"/>
      <c r="E18" s="370"/>
      <c r="F18" s="392"/>
      <c r="G18" s="392"/>
      <c r="H18" s="253" t="s">
        <v>84</v>
      </c>
      <c r="I18" s="243">
        <v>1000</v>
      </c>
      <c r="J18" s="392"/>
      <c r="K18" s="392"/>
      <c r="L18" s="392"/>
      <c r="M18" s="398"/>
      <c r="N18" s="392"/>
      <c r="O18" s="398"/>
      <c r="P18" s="392"/>
      <c r="Q18" s="392"/>
      <c r="R18" s="392"/>
      <c r="S18" s="67"/>
    </row>
    <row r="19" spans="1:19" s="55" customFormat="1" ht="52.5" customHeight="1" x14ac:dyDescent="0.25">
      <c r="A19" s="378">
        <v>5</v>
      </c>
      <c r="B19" s="370" t="s">
        <v>70</v>
      </c>
      <c r="C19" s="370">
        <v>5</v>
      </c>
      <c r="D19" s="370">
        <v>4</v>
      </c>
      <c r="E19" s="370" t="s">
        <v>85</v>
      </c>
      <c r="F19" s="387" t="s">
        <v>3274</v>
      </c>
      <c r="G19" s="387" t="s">
        <v>86</v>
      </c>
      <c r="H19" s="253" t="s">
        <v>87</v>
      </c>
      <c r="I19" s="243">
        <v>1</v>
      </c>
      <c r="J19" s="387" t="s">
        <v>88</v>
      </c>
      <c r="K19" s="387" t="s">
        <v>58</v>
      </c>
      <c r="L19" s="387" t="s">
        <v>44</v>
      </c>
      <c r="M19" s="379">
        <f>70000+7044</f>
        <v>77044</v>
      </c>
      <c r="N19" s="380" t="s">
        <v>44</v>
      </c>
      <c r="O19" s="379">
        <f>70000</f>
        <v>70000</v>
      </c>
      <c r="P19" s="403" t="s">
        <v>44</v>
      </c>
      <c r="Q19" s="387" t="s">
        <v>89</v>
      </c>
      <c r="R19" s="387" t="s">
        <v>90</v>
      </c>
      <c r="S19" s="67"/>
    </row>
    <row r="20" spans="1:19" s="55" customFormat="1" ht="59.25" customHeight="1" x14ac:dyDescent="0.25">
      <c r="A20" s="378"/>
      <c r="B20" s="370"/>
      <c r="C20" s="370"/>
      <c r="D20" s="370"/>
      <c r="E20" s="370"/>
      <c r="F20" s="387"/>
      <c r="G20" s="387"/>
      <c r="H20" s="253" t="s">
        <v>91</v>
      </c>
      <c r="I20" s="243">
        <v>40</v>
      </c>
      <c r="J20" s="387"/>
      <c r="K20" s="387"/>
      <c r="L20" s="387"/>
      <c r="M20" s="379"/>
      <c r="N20" s="380"/>
      <c r="O20" s="379"/>
      <c r="P20" s="403"/>
      <c r="Q20" s="387"/>
      <c r="R20" s="387"/>
      <c r="S20" s="67"/>
    </row>
    <row r="21" spans="1:19" s="55" customFormat="1" ht="27" customHeight="1" x14ac:dyDescent="0.25">
      <c r="A21" s="378"/>
      <c r="B21" s="370"/>
      <c r="C21" s="370"/>
      <c r="D21" s="370"/>
      <c r="E21" s="370"/>
      <c r="F21" s="387"/>
      <c r="G21" s="387"/>
      <c r="H21" s="253" t="s">
        <v>83</v>
      </c>
      <c r="I21" s="243">
        <v>1</v>
      </c>
      <c r="J21" s="387"/>
      <c r="K21" s="387"/>
      <c r="L21" s="387"/>
      <c r="M21" s="379"/>
      <c r="N21" s="380"/>
      <c r="O21" s="379"/>
      <c r="P21" s="403"/>
      <c r="Q21" s="387"/>
      <c r="R21" s="387"/>
      <c r="S21" s="67"/>
    </row>
    <row r="22" spans="1:19" s="55" customFormat="1" ht="36.75" customHeight="1" x14ac:dyDescent="0.25">
      <c r="A22" s="378"/>
      <c r="B22" s="370"/>
      <c r="C22" s="370"/>
      <c r="D22" s="370"/>
      <c r="E22" s="370"/>
      <c r="F22" s="387"/>
      <c r="G22" s="387"/>
      <c r="H22" s="253" t="s">
        <v>84</v>
      </c>
      <c r="I22" s="243">
        <v>400</v>
      </c>
      <c r="J22" s="387"/>
      <c r="K22" s="387"/>
      <c r="L22" s="387"/>
      <c r="M22" s="379"/>
      <c r="N22" s="380"/>
      <c r="O22" s="379"/>
      <c r="P22" s="403"/>
      <c r="Q22" s="387"/>
      <c r="R22" s="387"/>
      <c r="S22" s="67"/>
    </row>
    <row r="23" spans="1:19" s="55" customFormat="1" ht="36" customHeight="1" x14ac:dyDescent="0.25">
      <c r="A23" s="378"/>
      <c r="B23" s="370"/>
      <c r="C23" s="370"/>
      <c r="D23" s="370"/>
      <c r="E23" s="370"/>
      <c r="F23" s="387"/>
      <c r="G23" s="387"/>
      <c r="H23" s="253" t="s">
        <v>66</v>
      </c>
      <c r="I23" s="243">
        <v>1</v>
      </c>
      <c r="J23" s="387"/>
      <c r="K23" s="387"/>
      <c r="L23" s="387"/>
      <c r="M23" s="379"/>
      <c r="N23" s="380"/>
      <c r="O23" s="379"/>
      <c r="P23" s="403"/>
      <c r="Q23" s="387"/>
      <c r="R23" s="387"/>
      <c r="S23" s="67"/>
    </row>
    <row r="24" spans="1:19" s="55" customFormat="1" ht="46.5" customHeight="1" x14ac:dyDescent="0.25">
      <c r="A24" s="378"/>
      <c r="B24" s="370"/>
      <c r="C24" s="370"/>
      <c r="D24" s="370"/>
      <c r="E24" s="370"/>
      <c r="F24" s="387"/>
      <c r="G24" s="387"/>
      <c r="H24" s="253" t="s">
        <v>68</v>
      </c>
      <c r="I24" s="243" t="s">
        <v>92</v>
      </c>
      <c r="J24" s="387"/>
      <c r="K24" s="387"/>
      <c r="L24" s="387"/>
      <c r="M24" s="379"/>
      <c r="N24" s="380"/>
      <c r="O24" s="379"/>
      <c r="P24" s="403"/>
      <c r="Q24" s="387"/>
      <c r="R24" s="387"/>
      <c r="S24" s="67"/>
    </row>
    <row r="25" spans="1:19" s="55" customFormat="1" ht="29.25" customHeight="1" x14ac:dyDescent="0.25">
      <c r="A25" s="378"/>
      <c r="B25" s="370"/>
      <c r="C25" s="370"/>
      <c r="D25" s="370"/>
      <c r="E25" s="370"/>
      <c r="F25" s="387"/>
      <c r="G25" s="387"/>
      <c r="H25" s="253" t="s">
        <v>49</v>
      </c>
      <c r="I25" s="243">
        <v>1</v>
      </c>
      <c r="J25" s="387"/>
      <c r="K25" s="387"/>
      <c r="L25" s="387"/>
      <c r="M25" s="379"/>
      <c r="N25" s="380"/>
      <c r="O25" s="379"/>
      <c r="P25" s="403"/>
      <c r="Q25" s="387"/>
      <c r="R25" s="387"/>
      <c r="S25" s="67"/>
    </row>
    <row r="26" spans="1:19" s="55" customFormat="1" ht="39" customHeight="1" x14ac:dyDescent="0.25">
      <c r="A26" s="378"/>
      <c r="B26" s="370"/>
      <c r="C26" s="370"/>
      <c r="D26" s="370"/>
      <c r="E26" s="370"/>
      <c r="F26" s="387"/>
      <c r="G26" s="387"/>
      <c r="H26" s="253" t="s">
        <v>50</v>
      </c>
      <c r="I26" s="243">
        <v>60</v>
      </c>
      <c r="J26" s="387"/>
      <c r="K26" s="387"/>
      <c r="L26" s="387"/>
      <c r="M26" s="379"/>
      <c r="N26" s="380"/>
      <c r="O26" s="379"/>
      <c r="P26" s="403"/>
      <c r="Q26" s="387"/>
      <c r="R26" s="387"/>
      <c r="S26" s="67"/>
    </row>
    <row r="27" spans="1:19" s="3" customFormat="1" ht="30" x14ac:dyDescent="0.25">
      <c r="A27" s="378">
        <v>6</v>
      </c>
      <c r="B27" s="370" t="s">
        <v>59</v>
      </c>
      <c r="C27" s="370">
        <v>5</v>
      </c>
      <c r="D27" s="370">
        <v>4</v>
      </c>
      <c r="E27" s="370" t="s">
        <v>1291</v>
      </c>
      <c r="F27" s="387" t="s">
        <v>1292</v>
      </c>
      <c r="G27" s="387" t="s">
        <v>1293</v>
      </c>
      <c r="H27" s="253" t="s">
        <v>1294</v>
      </c>
      <c r="I27" s="243">
        <f>1+3</f>
        <v>4</v>
      </c>
      <c r="J27" s="387" t="s">
        <v>1295</v>
      </c>
      <c r="K27" s="387" t="s">
        <v>44</v>
      </c>
      <c r="L27" s="387" t="s">
        <v>54</v>
      </c>
      <c r="M27" s="379" t="s">
        <v>44</v>
      </c>
      <c r="N27" s="380">
        <f>7804.53+70000</f>
        <v>77804.53</v>
      </c>
      <c r="O27" s="379" t="s">
        <v>44</v>
      </c>
      <c r="P27" s="380">
        <v>70000</v>
      </c>
      <c r="Q27" s="387" t="s">
        <v>89</v>
      </c>
      <c r="R27" s="387" t="s">
        <v>90</v>
      </c>
      <c r="S27" s="14"/>
    </row>
    <row r="28" spans="1:19" ht="15" customHeight="1" x14ac:dyDescent="0.25">
      <c r="A28" s="378"/>
      <c r="B28" s="370"/>
      <c r="C28" s="370"/>
      <c r="D28" s="370"/>
      <c r="E28" s="370"/>
      <c r="F28" s="387"/>
      <c r="G28" s="387"/>
      <c r="H28" s="253" t="s">
        <v>1296</v>
      </c>
      <c r="I28" s="243">
        <f>10+60</f>
        <v>70</v>
      </c>
      <c r="J28" s="387"/>
      <c r="K28" s="387"/>
      <c r="L28" s="387"/>
      <c r="M28" s="379"/>
      <c r="N28" s="380"/>
      <c r="O28" s="379"/>
      <c r="P28" s="380"/>
      <c r="Q28" s="387"/>
      <c r="R28" s="387"/>
    </row>
    <row r="29" spans="1:19" x14ac:dyDescent="0.25">
      <c r="A29" s="378"/>
      <c r="B29" s="370"/>
      <c r="C29" s="370"/>
      <c r="D29" s="370"/>
      <c r="E29" s="370"/>
      <c r="F29" s="387"/>
      <c r="G29" s="387"/>
      <c r="H29" s="253" t="s">
        <v>49</v>
      </c>
      <c r="I29" s="243">
        <v>1</v>
      </c>
      <c r="J29" s="387"/>
      <c r="K29" s="387"/>
      <c r="L29" s="387"/>
      <c r="M29" s="379"/>
      <c r="N29" s="380"/>
      <c r="O29" s="379"/>
      <c r="P29" s="380"/>
      <c r="Q29" s="387"/>
      <c r="R29" s="387"/>
    </row>
    <row r="30" spans="1:19" ht="15.75" customHeight="1" x14ac:dyDescent="0.25">
      <c r="A30" s="378"/>
      <c r="B30" s="370"/>
      <c r="C30" s="370"/>
      <c r="D30" s="370"/>
      <c r="E30" s="370"/>
      <c r="F30" s="387"/>
      <c r="G30" s="387"/>
      <c r="H30" s="253" t="s">
        <v>1297</v>
      </c>
      <c r="I30" s="243">
        <v>30</v>
      </c>
      <c r="J30" s="387"/>
      <c r="K30" s="387"/>
      <c r="L30" s="387"/>
      <c r="M30" s="379"/>
      <c r="N30" s="380"/>
      <c r="O30" s="379"/>
      <c r="P30" s="380"/>
      <c r="Q30" s="387"/>
      <c r="R30" s="387"/>
    </row>
    <row r="31" spans="1:19" ht="45" x14ac:dyDescent="0.25">
      <c r="A31" s="378"/>
      <c r="B31" s="370"/>
      <c r="C31" s="370"/>
      <c r="D31" s="370"/>
      <c r="E31" s="370"/>
      <c r="F31" s="387"/>
      <c r="G31" s="387"/>
      <c r="H31" s="253" t="s">
        <v>1298</v>
      </c>
      <c r="I31" s="243">
        <v>1</v>
      </c>
      <c r="J31" s="387"/>
      <c r="K31" s="387"/>
      <c r="L31" s="387"/>
      <c r="M31" s="379"/>
      <c r="N31" s="380"/>
      <c r="O31" s="379"/>
      <c r="P31" s="380"/>
      <c r="Q31" s="387"/>
      <c r="R31" s="387"/>
    </row>
    <row r="32" spans="1:19" ht="30" x14ac:dyDescent="0.25">
      <c r="A32" s="378"/>
      <c r="B32" s="370"/>
      <c r="C32" s="370"/>
      <c r="D32" s="370"/>
      <c r="E32" s="370"/>
      <c r="F32" s="387"/>
      <c r="G32" s="387"/>
      <c r="H32" s="243" t="s">
        <v>1299</v>
      </c>
      <c r="I32" s="243">
        <f>200</f>
        <v>200</v>
      </c>
      <c r="J32" s="387"/>
      <c r="K32" s="387"/>
      <c r="L32" s="387"/>
      <c r="M32" s="379"/>
      <c r="N32" s="380"/>
      <c r="O32" s="379"/>
      <c r="P32" s="380"/>
      <c r="Q32" s="387"/>
      <c r="R32" s="387"/>
    </row>
    <row r="33" spans="1:18" ht="75" x14ac:dyDescent="0.25">
      <c r="A33" s="378"/>
      <c r="B33" s="370"/>
      <c r="C33" s="370"/>
      <c r="D33" s="370"/>
      <c r="E33" s="370"/>
      <c r="F33" s="387"/>
      <c r="G33" s="387"/>
      <c r="H33" s="253" t="s">
        <v>1300</v>
      </c>
      <c r="I33" s="243" t="s">
        <v>1301</v>
      </c>
      <c r="J33" s="387"/>
      <c r="K33" s="387"/>
      <c r="L33" s="387"/>
      <c r="M33" s="379"/>
      <c r="N33" s="380"/>
      <c r="O33" s="379"/>
      <c r="P33" s="380"/>
      <c r="Q33" s="387"/>
      <c r="R33" s="387"/>
    </row>
    <row r="34" spans="1:18" ht="75" x14ac:dyDescent="0.25">
      <c r="A34" s="378"/>
      <c r="B34" s="370"/>
      <c r="C34" s="370"/>
      <c r="D34" s="370"/>
      <c r="E34" s="370"/>
      <c r="F34" s="387"/>
      <c r="G34" s="387"/>
      <c r="H34" s="253" t="s">
        <v>1302</v>
      </c>
      <c r="I34" s="243" t="s">
        <v>1303</v>
      </c>
      <c r="J34" s="387"/>
      <c r="K34" s="387"/>
      <c r="L34" s="387"/>
      <c r="M34" s="379"/>
      <c r="N34" s="380"/>
      <c r="O34" s="379"/>
      <c r="P34" s="380"/>
      <c r="Q34" s="387"/>
      <c r="R34" s="387"/>
    </row>
    <row r="35" spans="1:18" ht="12.75" customHeight="1" x14ac:dyDescent="0.25">
      <c r="A35" s="378"/>
      <c r="B35" s="370"/>
      <c r="C35" s="370"/>
      <c r="D35" s="370"/>
      <c r="E35" s="370"/>
      <c r="F35" s="387"/>
      <c r="G35" s="387"/>
      <c r="H35" s="253" t="s">
        <v>1304</v>
      </c>
      <c r="I35" s="243">
        <f>10+1</f>
        <v>11</v>
      </c>
      <c r="J35" s="387"/>
      <c r="K35" s="387"/>
      <c r="L35" s="387"/>
      <c r="M35" s="379"/>
      <c r="N35" s="380"/>
      <c r="O35" s="379"/>
      <c r="P35" s="380"/>
      <c r="Q35" s="387"/>
      <c r="R35" s="387"/>
    </row>
    <row r="36" spans="1:18" ht="45" x14ac:dyDescent="0.25">
      <c r="A36" s="381">
        <v>7</v>
      </c>
      <c r="B36" s="381" t="s">
        <v>38</v>
      </c>
      <c r="C36" s="381">
        <v>1</v>
      </c>
      <c r="D36" s="375">
        <v>6</v>
      </c>
      <c r="E36" s="375" t="s">
        <v>1305</v>
      </c>
      <c r="F36" s="375" t="s">
        <v>1306</v>
      </c>
      <c r="G36" s="390" t="s">
        <v>1307</v>
      </c>
      <c r="H36" s="243" t="s">
        <v>1308</v>
      </c>
      <c r="I36" s="243">
        <v>1</v>
      </c>
      <c r="J36" s="390" t="s">
        <v>1309</v>
      </c>
      <c r="K36" s="390" t="s">
        <v>44</v>
      </c>
      <c r="L36" s="390" t="s">
        <v>54</v>
      </c>
      <c r="M36" s="390" t="s">
        <v>44</v>
      </c>
      <c r="N36" s="396">
        <f>89500.69+119591.94</f>
        <v>209092.63</v>
      </c>
      <c r="O36" s="390" t="s">
        <v>44</v>
      </c>
      <c r="P36" s="396">
        <v>119591.94</v>
      </c>
      <c r="Q36" s="390" t="s">
        <v>1310</v>
      </c>
      <c r="R36" s="390" t="s">
        <v>1311</v>
      </c>
    </row>
    <row r="37" spans="1:18" x14ac:dyDescent="0.25">
      <c r="A37" s="382"/>
      <c r="B37" s="382"/>
      <c r="C37" s="382"/>
      <c r="D37" s="376"/>
      <c r="E37" s="376"/>
      <c r="F37" s="376"/>
      <c r="G37" s="391"/>
      <c r="H37" s="243" t="s">
        <v>1312</v>
      </c>
      <c r="I37" s="243" t="s">
        <v>1313</v>
      </c>
      <c r="J37" s="391"/>
      <c r="K37" s="391"/>
      <c r="L37" s="391"/>
      <c r="M37" s="391"/>
      <c r="N37" s="397"/>
      <c r="O37" s="391"/>
      <c r="P37" s="397"/>
      <c r="Q37" s="391"/>
      <c r="R37" s="391"/>
    </row>
    <row r="38" spans="1:18" ht="45" x14ac:dyDescent="0.25">
      <c r="A38" s="382"/>
      <c r="B38" s="382"/>
      <c r="C38" s="382"/>
      <c r="D38" s="376"/>
      <c r="E38" s="376"/>
      <c r="F38" s="376"/>
      <c r="G38" s="391"/>
      <c r="H38" s="253" t="s">
        <v>1314</v>
      </c>
      <c r="I38" s="243">
        <f>1+1+1</f>
        <v>3</v>
      </c>
      <c r="J38" s="391"/>
      <c r="K38" s="391"/>
      <c r="L38" s="391"/>
      <c r="M38" s="391"/>
      <c r="N38" s="397"/>
      <c r="O38" s="391"/>
      <c r="P38" s="397"/>
      <c r="Q38" s="391"/>
      <c r="R38" s="391"/>
    </row>
    <row r="39" spans="1:18" ht="45" x14ac:dyDescent="0.25">
      <c r="A39" s="382"/>
      <c r="B39" s="382"/>
      <c r="C39" s="382"/>
      <c r="D39" s="376"/>
      <c r="E39" s="376"/>
      <c r="F39" s="376"/>
      <c r="G39" s="391"/>
      <c r="H39" s="243" t="s">
        <v>1315</v>
      </c>
      <c r="I39" s="243">
        <f>200+20000+500</f>
        <v>20700</v>
      </c>
      <c r="J39" s="391"/>
      <c r="K39" s="391"/>
      <c r="L39" s="391"/>
      <c r="M39" s="391"/>
      <c r="N39" s="397"/>
      <c r="O39" s="391"/>
      <c r="P39" s="397"/>
      <c r="Q39" s="391"/>
      <c r="R39" s="391"/>
    </row>
    <row r="40" spans="1:18" x14ac:dyDescent="0.25">
      <c r="A40" s="382"/>
      <c r="B40" s="382"/>
      <c r="C40" s="382"/>
      <c r="D40" s="376"/>
      <c r="E40" s="376"/>
      <c r="F40" s="376"/>
      <c r="G40" s="391"/>
      <c r="H40" s="243" t="s">
        <v>1316</v>
      </c>
      <c r="I40" s="243">
        <v>4</v>
      </c>
      <c r="J40" s="391"/>
      <c r="K40" s="391"/>
      <c r="L40" s="391"/>
      <c r="M40" s="391"/>
      <c r="N40" s="397"/>
      <c r="O40" s="391"/>
      <c r="P40" s="397"/>
      <c r="Q40" s="391"/>
      <c r="R40" s="391"/>
    </row>
    <row r="41" spans="1:18" ht="30" x14ac:dyDescent="0.25">
      <c r="A41" s="382"/>
      <c r="B41" s="382"/>
      <c r="C41" s="382"/>
      <c r="D41" s="376"/>
      <c r="E41" s="376"/>
      <c r="F41" s="376"/>
      <c r="G41" s="391"/>
      <c r="H41" s="255" t="s">
        <v>1317</v>
      </c>
      <c r="I41" s="243">
        <f>1+1</f>
        <v>2</v>
      </c>
      <c r="J41" s="391"/>
      <c r="K41" s="391"/>
      <c r="L41" s="391"/>
      <c r="M41" s="391"/>
      <c r="N41" s="397"/>
      <c r="O41" s="391"/>
      <c r="P41" s="397"/>
      <c r="Q41" s="391"/>
      <c r="R41" s="391"/>
    </row>
    <row r="42" spans="1:18" ht="111" customHeight="1" x14ac:dyDescent="0.25">
      <c r="A42" s="383"/>
      <c r="B42" s="383"/>
      <c r="C42" s="383"/>
      <c r="D42" s="377"/>
      <c r="E42" s="377"/>
      <c r="F42" s="377"/>
      <c r="G42" s="392"/>
      <c r="H42" s="243" t="s">
        <v>1318</v>
      </c>
      <c r="I42" s="243">
        <f>27+60</f>
        <v>87</v>
      </c>
      <c r="J42" s="392"/>
      <c r="K42" s="392"/>
      <c r="L42" s="392"/>
      <c r="M42" s="392"/>
      <c r="N42" s="398"/>
      <c r="O42" s="392"/>
      <c r="P42" s="398"/>
      <c r="Q42" s="392"/>
      <c r="R42" s="392"/>
    </row>
    <row r="43" spans="1:18" x14ac:dyDescent="0.25">
      <c r="A43" s="381">
        <v>8</v>
      </c>
      <c r="B43" s="381" t="s">
        <v>38</v>
      </c>
      <c r="C43" s="381">
        <v>1</v>
      </c>
      <c r="D43" s="381">
        <v>6</v>
      </c>
      <c r="E43" s="375" t="s">
        <v>1319</v>
      </c>
      <c r="F43" s="375" t="s">
        <v>1320</v>
      </c>
      <c r="G43" s="375" t="s">
        <v>1321</v>
      </c>
      <c r="H43" s="205" t="s">
        <v>41</v>
      </c>
      <c r="I43" s="205">
        <v>1</v>
      </c>
      <c r="J43" s="375" t="s">
        <v>1322</v>
      </c>
      <c r="K43" s="381" t="s">
        <v>44</v>
      </c>
      <c r="L43" s="381" t="s">
        <v>54</v>
      </c>
      <c r="M43" s="384" t="s">
        <v>44</v>
      </c>
      <c r="N43" s="400">
        <f>6600+32800</f>
        <v>39400</v>
      </c>
      <c r="O43" s="384" t="s">
        <v>44</v>
      </c>
      <c r="P43" s="384">
        <v>32800</v>
      </c>
      <c r="Q43" s="375" t="s">
        <v>1323</v>
      </c>
      <c r="R43" s="375" t="s">
        <v>1324</v>
      </c>
    </row>
    <row r="44" spans="1:18" ht="30" x14ac:dyDescent="0.25">
      <c r="A44" s="382"/>
      <c r="B44" s="382"/>
      <c r="C44" s="382"/>
      <c r="D44" s="382"/>
      <c r="E44" s="376"/>
      <c r="F44" s="376"/>
      <c r="G44" s="376"/>
      <c r="H44" s="243" t="s">
        <v>1325</v>
      </c>
      <c r="I44" s="205" t="s">
        <v>1326</v>
      </c>
      <c r="J44" s="376"/>
      <c r="K44" s="382"/>
      <c r="L44" s="382"/>
      <c r="M44" s="385"/>
      <c r="N44" s="401"/>
      <c r="O44" s="385"/>
      <c r="P44" s="385"/>
      <c r="Q44" s="376"/>
      <c r="R44" s="376"/>
    </row>
    <row r="45" spans="1:18" x14ac:dyDescent="0.25">
      <c r="A45" s="382"/>
      <c r="B45" s="382"/>
      <c r="C45" s="382"/>
      <c r="D45" s="382"/>
      <c r="E45" s="376"/>
      <c r="F45" s="376"/>
      <c r="G45" s="376"/>
      <c r="H45" s="243" t="s">
        <v>49</v>
      </c>
      <c r="I45" s="205">
        <v>1</v>
      </c>
      <c r="J45" s="376"/>
      <c r="K45" s="382"/>
      <c r="L45" s="382"/>
      <c r="M45" s="385"/>
      <c r="N45" s="401"/>
      <c r="O45" s="385"/>
      <c r="P45" s="385"/>
      <c r="Q45" s="376"/>
      <c r="R45" s="376"/>
    </row>
    <row r="46" spans="1:18" ht="30" x14ac:dyDescent="0.25">
      <c r="A46" s="382"/>
      <c r="B46" s="382"/>
      <c r="C46" s="382"/>
      <c r="D46" s="382"/>
      <c r="E46" s="376"/>
      <c r="F46" s="376"/>
      <c r="G46" s="376"/>
      <c r="H46" s="243" t="s">
        <v>1297</v>
      </c>
      <c r="I46" s="205" t="s">
        <v>69</v>
      </c>
      <c r="J46" s="376"/>
      <c r="K46" s="382"/>
      <c r="L46" s="382"/>
      <c r="M46" s="385"/>
      <c r="N46" s="401"/>
      <c r="O46" s="385"/>
      <c r="P46" s="385"/>
      <c r="Q46" s="376"/>
      <c r="R46" s="376"/>
    </row>
    <row r="47" spans="1:18" x14ac:dyDescent="0.25">
      <c r="A47" s="382"/>
      <c r="B47" s="382"/>
      <c r="C47" s="382"/>
      <c r="D47" s="382"/>
      <c r="E47" s="376"/>
      <c r="F47" s="376"/>
      <c r="G47" s="376"/>
      <c r="H47" s="243" t="s">
        <v>1316</v>
      </c>
      <c r="I47" s="205">
        <v>3</v>
      </c>
      <c r="J47" s="376"/>
      <c r="K47" s="382"/>
      <c r="L47" s="382"/>
      <c r="M47" s="385"/>
      <c r="N47" s="401"/>
      <c r="O47" s="385"/>
      <c r="P47" s="385"/>
      <c r="Q47" s="376"/>
      <c r="R47" s="376"/>
    </row>
    <row r="48" spans="1:18" ht="75" x14ac:dyDescent="0.25">
      <c r="A48" s="382"/>
      <c r="B48" s="382"/>
      <c r="C48" s="382"/>
      <c r="D48" s="382"/>
      <c r="E48" s="376"/>
      <c r="F48" s="376"/>
      <c r="G48" s="376"/>
      <c r="H48" s="243" t="s">
        <v>1302</v>
      </c>
      <c r="I48" s="205" t="s">
        <v>1327</v>
      </c>
      <c r="J48" s="376"/>
      <c r="K48" s="382"/>
      <c r="L48" s="382"/>
      <c r="M48" s="385"/>
      <c r="N48" s="401"/>
      <c r="O48" s="385"/>
      <c r="P48" s="385"/>
      <c r="Q48" s="376"/>
      <c r="R48" s="376"/>
    </row>
    <row r="49" spans="1:18" x14ac:dyDescent="0.25">
      <c r="A49" s="382"/>
      <c r="B49" s="382"/>
      <c r="C49" s="382"/>
      <c r="D49" s="382"/>
      <c r="E49" s="376"/>
      <c r="F49" s="376"/>
      <c r="G49" s="376"/>
      <c r="H49" s="243" t="s">
        <v>1328</v>
      </c>
      <c r="I49" s="205" t="s">
        <v>1329</v>
      </c>
      <c r="J49" s="376"/>
      <c r="K49" s="382"/>
      <c r="L49" s="382"/>
      <c r="M49" s="385"/>
      <c r="N49" s="401"/>
      <c r="O49" s="385"/>
      <c r="P49" s="385"/>
      <c r="Q49" s="376"/>
      <c r="R49" s="376"/>
    </row>
    <row r="50" spans="1:18" ht="81" customHeight="1" x14ac:dyDescent="0.25">
      <c r="A50" s="383"/>
      <c r="B50" s="383"/>
      <c r="C50" s="383"/>
      <c r="D50" s="383"/>
      <c r="E50" s="377"/>
      <c r="F50" s="377"/>
      <c r="G50" s="377"/>
      <c r="H50" s="243" t="s">
        <v>1330</v>
      </c>
      <c r="I50" s="205" t="s">
        <v>1018</v>
      </c>
      <c r="J50" s="377"/>
      <c r="K50" s="383"/>
      <c r="L50" s="383"/>
      <c r="M50" s="386"/>
      <c r="N50" s="402"/>
      <c r="O50" s="386"/>
      <c r="P50" s="386"/>
      <c r="Q50" s="377"/>
      <c r="R50" s="377"/>
    </row>
    <row r="51" spans="1:18" x14ac:dyDescent="0.25">
      <c r="A51" s="378">
        <v>9</v>
      </c>
      <c r="B51" s="378" t="s">
        <v>55</v>
      </c>
      <c r="C51" s="378">
        <v>1</v>
      </c>
      <c r="D51" s="378">
        <v>6</v>
      </c>
      <c r="E51" s="370" t="s">
        <v>1331</v>
      </c>
      <c r="F51" s="370" t="s">
        <v>1332</v>
      </c>
      <c r="G51" s="378" t="s">
        <v>72</v>
      </c>
      <c r="H51" s="375" t="s">
        <v>1333</v>
      </c>
      <c r="I51" s="381">
        <v>10</v>
      </c>
      <c r="J51" s="370" t="s">
        <v>1334</v>
      </c>
      <c r="K51" s="378" t="s">
        <v>44</v>
      </c>
      <c r="L51" s="378" t="s">
        <v>54</v>
      </c>
      <c r="M51" s="380" t="s">
        <v>44</v>
      </c>
      <c r="N51" s="399">
        <f>58500+90600</f>
        <v>149100</v>
      </c>
      <c r="O51" s="380" t="s">
        <v>44</v>
      </c>
      <c r="P51" s="380">
        <v>90600</v>
      </c>
      <c r="Q51" s="370" t="s">
        <v>75</v>
      </c>
      <c r="R51" s="370" t="s">
        <v>1335</v>
      </c>
    </row>
    <row r="52" spans="1:18" ht="137.25" customHeight="1" x14ac:dyDescent="0.25">
      <c r="A52" s="378"/>
      <c r="B52" s="378"/>
      <c r="C52" s="378"/>
      <c r="D52" s="378"/>
      <c r="E52" s="370"/>
      <c r="F52" s="370"/>
      <c r="G52" s="378"/>
      <c r="H52" s="377"/>
      <c r="I52" s="383"/>
      <c r="J52" s="370"/>
      <c r="K52" s="378"/>
      <c r="L52" s="378"/>
      <c r="M52" s="380"/>
      <c r="N52" s="399"/>
      <c r="O52" s="380"/>
      <c r="P52" s="380"/>
      <c r="Q52" s="370"/>
      <c r="R52" s="370"/>
    </row>
    <row r="53" spans="1:18" ht="30" x14ac:dyDescent="0.25">
      <c r="A53" s="381">
        <v>10</v>
      </c>
      <c r="B53" s="375" t="s">
        <v>59</v>
      </c>
      <c r="C53" s="375">
        <v>1</v>
      </c>
      <c r="D53" s="375">
        <v>6</v>
      </c>
      <c r="E53" s="375" t="s">
        <v>1336</v>
      </c>
      <c r="F53" s="390" t="s">
        <v>1337</v>
      </c>
      <c r="G53" s="390" t="s">
        <v>1338</v>
      </c>
      <c r="H53" s="253" t="s">
        <v>66</v>
      </c>
      <c r="I53" s="243">
        <f>1+1</f>
        <v>2</v>
      </c>
      <c r="J53" s="390" t="s">
        <v>1339</v>
      </c>
      <c r="K53" s="390" t="s">
        <v>44</v>
      </c>
      <c r="L53" s="390" t="s">
        <v>54</v>
      </c>
      <c r="M53" s="390" t="s">
        <v>44</v>
      </c>
      <c r="N53" s="393">
        <f>9051+56128</f>
        <v>65179</v>
      </c>
      <c r="O53" s="390" t="s">
        <v>44</v>
      </c>
      <c r="P53" s="396">
        <v>56128</v>
      </c>
      <c r="Q53" s="390" t="s">
        <v>81</v>
      </c>
      <c r="R53" s="390" t="s">
        <v>1340</v>
      </c>
    </row>
    <row r="54" spans="1:18" ht="45" x14ac:dyDescent="0.25">
      <c r="A54" s="382"/>
      <c r="B54" s="376"/>
      <c r="C54" s="376"/>
      <c r="D54" s="376"/>
      <c r="E54" s="376"/>
      <c r="F54" s="391"/>
      <c r="G54" s="391"/>
      <c r="H54" s="253" t="s">
        <v>1341</v>
      </c>
      <c r="I54" s="243">
        <f>60+45</f>
        <v>105</v>
      </c>
      <c r="J54" s="391"/>
      <c r="K54" s="391"/>
      <c r="L54" s="391"/>
      <c r="M54" s="391"/>
      <c r="N54" s="394"/>
      <c r="O54" s="391"/>
      <c r="P54" s="397"/>
      <c r="Q54" s="391"/>
      <c r="R54" s="391"/>
    </row>
    <row r="55" spans="1:18" ht="45" x14ac:dyDescent="0.25">
      <c r="A55" s="382"/>
      <c r="B55" s="376"/>
      <c r="C55" s="376"/>
      <c r="D55" s="376"/>
      <c r="E55" s="376"/>
      <c r="F55" s="391"/>
      <c r="G55" s="391"/>
      <c r="H55" s="253" t="s">
        <v>1298</v>
      </c>
      <c r="I55" s="243">
        <f>1+1</f>
        <v>2</v>
      </c>
      <c r="J55" s="391"/>
      <c r="K55" s="391"/>
      <c r="L55" s="391"/>
      <c r="M55" s="391"/>
      <c r="N55" s="394"/>
      <c r="O55" s="391"/>
      <c r="P55" s="397"/>
      <c r="Q55" s="391"/>
      <c r="R55" s="391"/>
    </row>
    <row r="56" spans="1:18" ht="30" x14ac:dyDescent="0.25">
      <c r="A56" s="382"/>
      <c r="B56" s="376"/>
      <c r="C56" s="376"/>
      <c r="D56" s="376"/>
      <c r="E56" s="376"/>
      <c r="F56" s="391"/>
      <c r="G56" s="391"/>
      <c r="H56" s="243" t="s">
        <v>1342</v>
      </c>
      <c r="I56" s="243">
        <f>500+500</f>
        <v>1000</v>
      </c>
      <c r="J56" s="391"/>
      <c r="K56" s="391"/>
      <c r="L56" s="391"/>
      <c r="M56" s="391"/>
      <c r="N56" s="394"/>
      <c r="O56" s="391"/>
      <c r="P56" s="397"/>
      <c r="Q56" s="391"/>
      <c r="R56" s="391"/>
    </row>
    <row r="57" spans="1:18" x14ac:dyDescent="0.25">
      <c r="A57" s="382"/>
      <c r="B57" s="376"/>
      <c r="C57" s="376"/>
      <c r="D57" s="376"/>
      <c r="E57" s="376"/>
      <c r="F57" s="391"/>
      <c r="G57" s="391"/>
      <c r="H57" s="253" t="s">
        <v>49</v>
      </c>
      <c r="I57" s="243">
        <v>1</v>
      </c>
      <c r="J57" s="391"/>
      <c r="K57" s="391"/>
      <c r="L57" s="391"/>
      <c r="M57" s="391"/>
      <c r="N57" s="394"/>
      <c r="O57" s="391"/>
      <c r="P57" s="397"/>
      <c r="Q57" s="391"/>
      <c r="R57" s="391"/>
    </row>
    <row r="58" spans="1:18" ht="30" x14ac:dyDescent="0.25">
      <c r="A58" s="383"/>
      <c r="B58" s="377"/>
      <c r="C58" s="377"/>
      <c r="D58" s="377"/>
      <c r="E58" s="377"/>
      <c r="F58" s="392"/>
      <c r="G58" s="392"/>
      <c r="H58" s="253" t="s">
        <v>1297</v>
      </c>
      <c r="I58" s="243">
        <v>60</v>
      </c>
      <c r="J58" s="392"/>
      <c r="K58" s="392"/>
      <c r="L58" s="392"/>
      <c r="M58" s="392"/>
      <c r="N58" s="395"/>
      <c r="O58" s="392"/>
      <c r="P58" s="398"/>
      <c r="Q58" s="392"/>
      <c r="R58" s="392"/>
    </row>
    <row r="59" spans="1:18" ht="30" x14ac:dyDescent="0.25">
      <c r="A59" s="378">
        <v>11</v>
      </c>
      <c r="B59" s="370" t="s">
        <v>59</v>
      </c>
      <c r="C59" s="370">
        <v>1</v>
      </c>
      <c r="D59" s="370">
        <v>9</v>
      </c>
      <c r="E59" s="370" t="s">
        <v>1343</v>
      </c>
      <c r="F59" s="370" t="s">
        <v>1344</v>
      </c>
      <c r="G59" s="387" t="s">
        <v>65</v>
      </c>
      <c r="H59" s="253" t="s">
        <v>66</v>
      </c>
      <c r="I59" s="243">
        <v>1</v>
      </c>
      <c r="J59" s="387" t="s">
        <v>1345</v>
      </c>
      <c r="K59" s="387" t="s">
        <v>44</v>
      </c>
      <c r="L59" s="387" t="s">
        <v>54</v>
      </c>
      <c r="M59" s="389" t="s">
        <v>44</v>
      </c>
      <c r="N59" s="380">
        <f>5144.59+35000</f>
        <v>40144.589999999997</v>
      </c>
      <c r="O59" s="379" t="s">
        <v>44</v>
      </c>
      <c r="P59" s="379">
        <v>35000</v>
      </c>
      <c r="Q59" s="387" t="s">
        <v>1346</v>
      </c>
      <c r="R59" s="387" t="s">
        <v>1347</v>
      </c>
    </row>
    <row r="60" spans="1:18" ht="172.5" customHeight="1" x14ac:dyDescent="0.25">
      <c r="A60" s="378"/>
      <c r="B60" s="370"/>
      <c r="C60" s="370"/>
      <c r="D60" s="370"/>
      <c r="E60" s="370"/>
      <c r="F60" s="370"/>
      <c r="G60" s="387"/>
      <c r="H60" s="253" t="s">
        <v>1341</v>
      </c>
      <c r="I60" s="256" t="s">
        <v>1348</v>
      </c>
      <c r="J60" s="387"/>
      <c r="K60" s="387"/>
      <c r="L60" s="387"/>
      <c r="M60" s="389"/>
      <c r="N60" s="380"/>
      <c r="O60" s="379"/>
      <c r="P60" s="379"/>
      <c r="Q60" s="387"/>
      <c r="R60" s="387"/>
    </row>
    <row r="61" spans="1:18" x14ac:dyDescent="0.25">
      <c r="A61" s="378">
        <v>12</v>
      </c>
      <c r="B61" s="370" t="s">
        <v>59</v>
      </c>
      <c r="C61" s="370">
        <v>1</v>
      </c>
      <c r="D61" s="370">
        <v>9</v>
      </c>
      <c r="E61" s="370" t="s">
        <v>1349</v>
      </c>
      <c r="F61" s="387" t="s">
        <v>1350</v>
      </c>
      <c r="G61" s="375" t="s">
        <v>1351</v>
      </c>
      <c r="H61" s="205" t="s">
        <v>1352</v>
      </c>
      <c r="I61" s="205">
        <v>5</v>
      </c>
      <c r="J61" s="387" t="s">
        <v>1353</v>
      </c>
      <c r="K61" s="387" t="s">
        <v>44</v>
      </c>
      <c r="L61" s="387" t="s">
        <v>54</v>
      </c>
      <c r="M61" s="379" t="s">
        <v>44</v>
      </c>
      <c r="N61" s="388">
        <f>3000+26000</f>
        <v>29000</v>
      </c>
      <c r="O61" s="379" t="s">
        <v>44</v>
      </c>
      <c r="P61" s="379">
        <v>26000</v>
      </c>
      <c r="Q61" s="387" t="s">
        <v>1354</v>
      </c>
      <c r="R61" s="387" t="s">
        <v>1355</v>
      </c>
    </row>
    <row r="62" spans="1:18" x14ac:dyDescent="0.25">
      <c r="A62" s="378"/>
      <c r="B62" s="370"/>
      <c r="C62" s="370"/>
      <c r="D62" s="370"/>
      <c r="E62" s="370"/>
      <c r="F62" s="387"/>
      <c r="G62" s="376"/>
      <c r="H62" s="375" t="s">
        <v>1356</v>
      </c>
      <c r="I62" s="381" t="s">
        <v>1357</v>
      </c>
      <c r="J62" s="387"/>
      <c r="K62" s="387"/>
      <c r="L62" s="387"/>
      <c r="M62" s="379"/>
      <c r="N62" s="388"/>
      <c r="O62" s="379"/>
      <c r="P62" s="379"/>
      <c r="Q62" s="387"/>
      <c r="R62" s="387"/>
    </row>
    <row r="63" spans="1:18" x14ac:dyDescent="0.25">
      <c r="A63" s="378"/>
      <c r="B63" s="370"/>
      <c r="C63" s="370"/>
      <c r="D63" s="370"/>
      <c r="E63" s="370"/>
      <c r="F63" s="387"/>
      <c r="G63" s="376"/>
      <c r="H63" s="377"/>
      <c r="I63" s="383"/>
      <c r="J63" s="387"/>
      <c r="K63" s="387"/>
      <c r="L63" s="387"/>
      <c r="M63" s="379"/>
      <c r="N63" s="388"/>
      <c r="O63" s="379"/>
      <c r="P63" s="379"/>
      <c r="Q63" s="387"/>
      <c r="R63" s="387"/>
    </row>
    <row r="64" spans="1:18" ht="45" x14ac:dyDescent="0.25">
      <c r="A64" s="378"/>
      <c r="B64" s="370"/>
      <c r="C64" s="370"/>
      <c r="D64" s="370"/>
      <c r="E64" s="370"/>
      <c r="F64" s="387"/>
      <c r="G64" s="376"/>
      <c r="H64" s="253" t="s">
        <v>1314</v>
      </c>
      <c r="I64" s="257">
        <f>1+1+1+1</f>
        <v>4</v>
      </c>
      <c r="J64" s="387"/>
      <c r="K64" s="387"/>
      <c r="L64" s="387"/>
      <c r="M64" s="379"/>
      <c r="N64" s="388"/>
      <c r="O64" s="379"/>
      <c r="P64" s="379"/>
      <c r="Q64" s="387"/>
      <c r="R64" s="387"/>
    </row>
    <row r="65" spans="1:18" ht="147" customHeight="1" x14ac:dyDescent="0.25">
      <c r="A65" s="378"/>
      <c r="B65" s="370"/>
      <c r="C65" s="370"/>
      <c r="D65" s="370"/>
      <c r="E65" s="370"/>
      <c r="F65" s="387"/>
      <c r="G65" s="377"/>
      <c r="H65" s="243" t="s">
        <v>1315</v>
      </c>
      <c r="I65" s="205">
        <f>125+125+125+125</f>
        <v>500</v>
      </c>
      <c r="J65" s="387"/>
      <c r="K65" s="387"/>
      <c r="L65" s="387"/>
      <c r="M65" s="379"/>
      <c r="N65" s="388"/>
      <c r="O65" s="379"/>
      <c r="P65" s="379"/>
      <c r="Q65" s="387"/>
      <c r="R65" s="387"/>
    </row>
    <row r="66" spans="1:18" ht="30" x14ac:dyDescent="0.25">
      <c r="A66" s="381">
        <v>13</v>
      </c>
      <c r="B66" s="381" t="s">
        <v>70</v>
      </c>
      <c r="C66" s="381">
        <v>5</v>
      </c>
      <c r="D66" s="381">
        <v>11</v>
      </c>
      <c r="E66" s="375" t="s">
        <v>1358</v>
      </c>
      <c r="F66" s="375" t="s">
        <v>1359</v>
      </c>
      <c r="G66" s="375" t="s">
        <v>1360</v>
      </c>
      <c r="H66" s="243" t="s">
        <v>1361</v>
      </c>
      <c r="I66" s="205">
        <v>1</v>
      </c>
      <c r="J66" s="381" t="s">
        <v>1362</v>
      </c>
      <c r="K66" s="381" t="s">
        <v>44</v>
      </c>
      <c r="L66" s="381" t="s">
        <v>54</v>
      </c>
      <c r="M66" s="381" t="s">
        <v>44</v>
      </c>
      <c r="N66" s="384">
        <f>2400+13743.4</f>
        <v>16143.4</v>
      </c>
      <c r="O66" s="384" t="s">
        <v>44</v>
      </c>
      <c r="P66" s="384">
        <v>13743.4</v>
      </c>
      <c r="Q66" s="381" t="s">
        <v>1363</v>
      </c>
      <c r="R66" s="375" t="s">
        <v>1364</v>
      </c>
    </row>
    <row r="67" spans="1:18" ht="30" x14ac:dyDescent="0.25">
      <c r="A67" s="382"/>
      <c r="B67" s="382"/>
      <c r="C67" s="382"/>
      <c r="D67" s="382"/>
      <c r="E67" s="376"/>
      <c r="F67" s="376"/>
      <c r="G67" s="376"/>
      <c r="H67" s="243" t="s">
        <v>1365</v>
      </c>
      <c r="I67" s="205">
        <v>24</v>
      </c>
      <c r="J67" s="382"/>
      <c r="K67" s="382"/>
      <c r="L67" s="382"/>
      <c r="M67" s="382"/>
      <c r="N67" s="385"/>
      <c r="O67" s="385"/>
      <c r="P67" s="385"/>
      <c r="Q67" s="382"/>
      <c r="R67" s="376"/>
    </row>
    <row r="68" spans="1:18" ht="30" x14ac:dyDescent="0.25">
      <c r="A68" s="382"/>
      <c r="B68" s="382"/>
      <c r="C68" s="382"/>
      <c r="D68" s="382"/>
      <c r="E68" s="376"/>
      <c r="F68" s="376"/>
      <c r="G68" s="376"/>
      <c r="H68" s="243" t="s">
        <v>66</v>
      </c>
      <c r="I68" s="205">
        <v>1</v>
      </c>
      <c r="J68" s="382"/>
      <c r="K68" s="382"/>
      <c r="L68" s="382"/>
      <c r="M68" s="382"/>
      <c r="N68" s="385"/>
      <c r="O68" s="385"/>
      <c r="P68" s="385"/>
      <c r="Q68" s="382"/>
      <c r="R68" s="376"/>
    </row>
    <row r="69" spans="1:18" ht="45" x14ac:dyDescent="0.25">
      <c r="A69" s="382"/>
      <c r="B69" s="382"/>
      <c r="C69" s="382"/>
      <c r="D69" s="382"/>
      <c r="E69" s="376"/>
      <c r="F69" s="376"/>
      <c r="G69" s="376"/>
      <c r="H69" s="243" t="s">
        <v>1341</v>
      </c>
      <c r="I69" s="205">
        <v>24</v>
      </c>
      <c r="J69" s="382"/>
      <c r="K69" s="382"/>
      <c r="L69" s="382"/>
      <c r="M69" s="382"/>
      <c r="N69" s="385"/>
      <c r="O69" s="385"/>
      <c r="P69" s="385"/>
      <c r="Q69" s="382"/>
      <c r="R69" s="376"/>
    </row>
    <row r="70" spans="1:18" x14ac:dyDescent="0.25">
      <c r="A70" s="382"/>
      <c r="B70" s="382"/>
      <c r="C70" s="382"/>
      <c r="D70" s="382"/>
      <c r="E70" s="376"/>
      <c r="F70" s="376"/>
      <c r="G70" s="376"/>
      <c r="H70" s="205" t="s">
        <v>1366</v>
      </c>
      <c r="I70" s="205">
        <v>1</v>
      </c>
      <c r="J70" s="382"/>
      <c r="K70" s="382"/>
      <c r="L70" s="382"/>
      <c r="M70" s="382"/>
      <c r="N70" s="385"/>
      <c r="O70" s="385"/>
      <c r="P70" s="385"/>
      <c r="Q70" s="382"/>
      <c r="R70" s="376"/>
    </row>
    <row r="71" spans="1:18" x14ac:dyDescent="0.25">
      <c r="A71" s="382"/>
      <c r="B71" s="382"/>
      <c r="C71" s="382"/>
      <c r="D71" s="382"/>
      <c r="E71" s="376"/>
      <c r="F71" s="376"/>
      <c r="G71" s="376"/>
      <c r="H71" s="205" t="s">
        <v>62</v>
      </c>
      <c r="I71" s="205">
        <v>1</v>
      </c>
      <c r="J71" s="382"/>
      <c r="K71" s="382"/>
      <c r="L71" s="382"/>
      <c r="M71" s="382"/>
      <c r="N71" s="385"/>
      <c r="O71" s="385"/>
      <c r="P71" s="385"/>
      <c r="Q71" s="382"/>
      <c r="R71" s="376"/>
    </row>
    <row r="72" spans="1:18" ht="30" x14ac:dyDescent="0.25">
      <c r="A72" s="382"/>
      <c r="B72" s="382"/>
      <c r="C72" s="382"/>
      <c r="D72" s="382"/>
      <c r="E72" s="376"/>
      <c r="F72" s="376"/>
      <c r="G72" s="376"/>
      <c r="H72" s="243" t="s">
        <v>1367</v>
      </c>
      <c r="I72" s="205">
        <v>1</v>
      </c>
      <c r="J72" s="382"/>
      <c r="K72" s="382"/>
      <c r="L72" s="382"/>
      <c r="M72" s="382"/>
      <c r="N72" s="385"/>
      <c r="O72" s="385"/>
      <c r="P72" s="385"/>
      <c r="Q72" s="382"/>
      <c r="R72" s="376"/>
    </row>
    <row r="73" spans="1:18" ht="38.25" customHeight="1" x14ac:dyDescent="0.25">
      <c r="A73" s="382"/>
      <c r="B73" s="382"/>
      <c r="C73" s="382"/>
      <c r="D73" s="382"/>
      <c r="E73" s="376"/>
      <c r="F73" s="376"/>
      <c r="G73" s="376"/>
      <c r="H73" s="243" t="s">
        <v>159</v>
      </c>
      <c r="I73" s="205" t="s">
        <v>1368</v>
      </c>
      <c r="J73" s="382"/>
      <c r="K73" s="382"/>
      <c r="L73" s="382"/>
      <c r="M73" s="382"/>
      <c r="N73" s="385"/>
      <c r="O73" s="385"/>
      <c r="P73" s="385"/>
      <c r="Q73" s="382"/>
      <c r="R73" s="376"/>
    </row>
    <row r="74" spans="1:18" ht="45" x14ac:dyDescent="0.25">
      <c r="A74" s="382"/>
      <c r="B74" s="382"/>
      <c r="C74" s="382"/>
      <c r="D74" s="382"/>
      <c r="E74" s="376"/>
      <c r="F74" s="376"/>
      <c r="G74" s="376"/>
      <c r="H74" s="253" t="s">
        <v>1314</v>
      </c>
      <c r="I74" s="205">
        <v>1</v>
      </c>
      <c r="J74" s="382"/>
      <c r="K74" s="382"/>
      <c r="L74" s="382"/>
      <c r="M74" s="382"/>
      <c r="N74" s="385"/>
      <c r="O74" s="385"/>
      <c r="P74" s="385"/>
      <c r="Q74" s="382"/>
      <c r="R74" s="376"/>
    </row>
    <row r="75" spans="1:18" ht="46.5" customHeight="1" x14ac:dyDescent="0.25">
      <c r="A75" s="383"/>
      <c r="B75" s="383"/>
      <c r="C75" s="383"/>
      <c r="D75" s="383"/>
      <c r="E75" s="377"/>
      <c r="F75" s="377"/>
      <c r="G75" s="377"/>
      <c r="H75" s="243" t="s">
        <v>1315</v>
      </c>
      <c r="I75" s="205">
        <v>200</v>
      </c>
      <c r="J75" s="383"/>
      <c r="K75" s="383"/>
      <c r="L75" s="383"/>
      <c r="M75" s="383"/>
      <c r="N75" s="386"/>
      <c r="O75" s="386"/>
      <c r="P75" s="386"/>
      <c r="Q75" s="383"/>
      <c r="R75" s="377"/>
    </row>
    <row r="76" spans="1:18" x14ac:dyDescent="0.25">
      <c r="A76" s="378">
        <v>14</v>
      </c>
      <c r="B76" s="378" t="s">
        <v>59</v>
      </c>
      <c r="C76" s="378">
        <v>1</v>
      </c>
      <c r="D76" s="378">
        <v>13</v>
      </c>
      <c r="E76" s="375" t="s">
        <v>1369</v>
      </c>
      <c r="F76" s="375" t="s">
        <v>1370</v>
      </c>
      <c r="G76" s="378" t="s">
        <v>77</v>
      </c>
      <c r="H76" s="243" t="s">
        <v>1352</v>
      </c>
      <c r="I76" s="205">
        <v>9</v>
      </c>
      <c r="J76" s="370" t="s">
        <v>1371</v>
      </c>
      <c r="K76" s="378" t="s">
        <v>44</v>
      </c>
      <c r="L76" s="378" t="s">
        <v>54</v>
      </c>
      <c r="M76" s="379" t="s">
        <v>124</v>
      </c>
      <c r="N76" s="380">
        <f>2873.3+19649.25</f>
        <v>22522.55</v>
      </c>
      <c r="O76" s="379" t="s">
        <v>44</v>
      </c>
      <c r="P76" s="380">
        <v>19649.25</v>
      </c>
      <c r="Q76" s="370" t="s">
        <v>1372</v>
      </c>
      <c r="R76" s="370" t="s">
        <v>1373</v>
      </c>
    </row>
    <row r="77" spans="1:18" ht="203.25" customHeight="1" x14ac:dyDescent="0.25">
      <c r="A77" s="378"/>
      <c r="B77" s="378"/>
      <c r="C77" s="378"/>
      <c r="D77" s="378"/>
      <c r="E77" s="377"/>
      <c r="F77" s="377"/>
      <c r="G77" s="378"/>
      <c r="H77" s="243" t="s">
        <v>1356</v>
      </c>
      <c r="I77" s="205">
        <f>9*25</f>
        <v>225</v>
      </c>
      <c r="J77" s="370"/>
      <c r="K77" s="378"/>
      <c r="L77" s="378"/>
      <c r="M77" s="379"/>
      <c r="N77" s="380"/>
      <c r="O77" s="379"/>
      <c r="P77" s="380"/>
      <c r="Q77" s="370"/>
      <c r="R77" s="370"/>
    </row>
    <row r="79" spans="1:18" x14ac:dyDescent="0.25">
      <c r="N79" s="371" t="s">
        <v>1135</v>
      </c>
      <c r="O79" s="374" t="s">
        <v>1374</v>
      </c>
      <c r="P79" s="374"/>
      <c r="Q79" s="374"/>
    </row>
    <row r="80" spans="1:18" x14ac:dyDescent="0.25">
      <c r="N80" s="372"/>
      <c r="O80" s="374" t="s">
        <v>36</v>
      </c>
      <c r="P80" s="374" t="s">
        <v>0</v>
      </c>
      <c r="Q80" s="374"/>
    </row>
    <row r="81" spans="14:18" x14ac:dyDescent="0.25">
      <c r="N81" s="373"/>
      <c r="O81" s="374"/>
      <c r="P81" s="139">
        <v>2020</v>
      </c>
      <c r="Q81" s="139">
        <v>2021</v>
      </c>
    </row>
    <row r="82" spans="14:18" x14ac:dyDescent="0.25">
      <c r="N82" s="139" t="s">
        <v>1135</v>
      </c>
      <c r="O82" s="140">
        <v>14</v>
      </c>
      <c r="P82" s="137">
        <f>O7+O12+O14+O15+O19</f>
        <v>310623.27</v>
      </c>
      <c r="Q82" s="137">
        <f>P76+P66+P61+P59+P53+P43+P51+P36+P27</f>
        <v>463512.59</v>
      </c>
      <c r="R82" s="135"/>
    </row>
  </sheetData>
  <mergeCells count="230">
    <mergeCell ref="A4:A5"/>
    <mergeCell ref="B4:B5"/>
    <mergeCell ref="C4:C5"/>
    <mergeCell ref="Q4:Q5"/>
    <mergeCell ref="R4:R5"/>
    <mergeCell ref="G4:G5"/>
    <mergeCell ref="H4:I4"/>
    <mergeCell ref="J4:J5"/>
    <mergeCell ref="K4:L4"/>
    <mergeCell ref="M4:N4"/>
    <mergeCell ref="O4:P4"/>
    <mergeCell ref="J12:J13"/>
    <mergeCell ref="K12:K13"/>
    <mergeCell ref="R7:R11"/>
    <mergeCell ref="D4:D5"/>
    <mergeCell ref="E4:E5"/>
    <mergeCell ref="O12:O13"/>
    <mergeCell ref="P12:P13"/>
    <mergeCell ref="N7:N11"/>
    <mergeCell ref="O7:O11"/>
    <mergeCell ref="J7:J11"/>
    <mergeCell ref="K7:K11"/>
    <mergeCell ref="L7:L11"/>
    <mergeCell ref="M7:M11"/>
    <mergeCell ref="F4:F5"/>
    <mergeCell ref="Q12:Q13"/>
    <mergeCell ref="R12:R13"/>
    <mergeCell ref="P7:P11"/>
    <mergeCell ref="Q7:Q11"/>
    <mergeCell ref="L12:L13"/>
    <mergeCell ref="M12:M13"/>
    <mergeCell ref="N12:N13"/>
    <mergeCell ref="C7:C11"/>
    <mergeCell ref="D7:D11"/>
    <mergeCell ref="E7:E11"/>
    <mergeCell ref="F7:F11"/>
    <mergeCell ref="G7:G11"/>
    <mergeCell ref="A7:A11"/>
    <mergeCell ref="B7:B11"/>
    <mergeCell ref="A15:A18"/>
    <mergeCell ref="B15:B18"/>
    <mergeCell ref="C15:C18"/>
    <mergeCell ref="D15:D18"/>
    <mergeCell ref="E15:E18"/>
    <mergeCell ref="F15:F18"/>
    <mergeCell ref="G15:G18"/>
    <mergeCell ref="A12:A13"/>
    <mergeCell ref="B12:B13"/>
    <mergeCell ref="C12:C13"/>
    <mergeCell ref="D12:D13"/>
    <mergeCell ref="E12:E13"/>
    <mergeCell ref="F12:F13"/>
    <mergeCell ref="G12:G13"/>
    <mergeCell ref="J15:J18"/>
    <mergeCell ref="K15:K18"/>
    <mergeCell ref="Q19:Q26"/>
    <mergeCell ref="R19:R26"/>
    <mergeCell ref="P15:P18"/>
    <mergeCell ref="Q15:Q18"/>
    <mergeCell ref="R15:R18"/>
    <mergeCell ref="O15:O18"/>
    <mergeCell ref="J19:J26"/>
    <mergeCell ref="K19:K26"/>
    <mergeCell ref="L19:L26"/>
    <mergeCell ref="M19:M26"/>
    <mergeCell ref="N19:N26"/>
    <mergeCell ref="L15:L18"/>
    <mergeCell ref="M15:M18"/>
    <mergeCell ref="N15:N18"/>
    <mergeCell ref="L27:L35"/>
    <mergeCell ref="A27:A35"/>
    <mergeCell ref="B27:B35"/>
    <mergeCell ref="C27:C35"/>
    <mergeCell ref="D27:D35"/>
    <mergeCell ref="E27:E35"/>
    <mergeCell ref="O19:O26"/>
    <mergeCell ref="P19:P26"/>
    <mergeCell ref="A19:A26"/>
    <mergeCell ref="B19:B26"/>
    <mergeCell ref="C19:C26"/>
    <mergeCell ref="D19:D26"/>
    <mergeCell ref="E19:E26"/>
    <mergeCell ref="F19:F26"/>
    <mergeCell ref="G19:G26"/>
    <mergeCell ref="R27:R35"/>
    <mergeCell ref="A36:A42"/>
    <mergeCell ref="B36:B42"/>
    <mergeCell ref="C36:C42"/>
    <mergeCell ref="D36:D42"/>
    <mergeCell ref="E36:E42"/>
    <mergeCell ref="F36:F42"/>
    <mergeCell ref="G36:G42"/>
    <mergeCell ref="J36:J42"/>
    <mergeCell ref="K36:K42"/>
    <mergeCell ref="L36:L42"/>
    <mergeCell ref="M36:M42"/>
    <mergeCell ref="N36:N42"/>
    <mergeCell ref="O36:O42"/>
    <mergeCell ref="P36:P42"/>
    <mergeCell ref="M27:M35"/>
    <mergeCell ref="N27:N35"/>
    <mergeCell ref="O27:O35"/>
    <mergeCell ref="P27:P35"/>
    <mergeCell ref="Q27:Q35"/>
    <mergeCell ref="F27:F35"/>
    <mergeCell ref="G27:G35"/>
    <mergeCell ref="J27:J35"/>
    <mergeCell ref="K27:K35"/>
    <mergeCell ref="Q51:Q52"/>
    <mergeCell ref="Q36:Q42"/>
    <mergeCell ref="R36:R42"/>
    <mergeCell ref="A43:A50"/>
    <mergeCell ref="B43:B50"/>
    <mergeCell ref="C43:C50"/>
    <mergeCell ref="D43:D50"/>
    <mergeCell ref="E43:E50"/>
    <mergeCell ref="F43:F50"/>
    <mergeCell ref="G43:G50"/>
    <mergeCell ref="J43:J50"/>
    <mergeCell ref="K43:K50"/>
    <mergeCell ref="L43:L50"/>
    <mergeCell ref="M43:M50"/>
    <mergeCell ref="N43:N50"/>
    <mergeCell ref="O43:O50"/>
    <mergeCell ref="P43:P50"/>
    <mergeCell ref="Q43:Q50"/>
    <mergeCell ref="R43:R50"/>
    <mergeCell ref="L53:L58"/>
    <mergeCell ref="M53:M58"/>
    <mergeCell ref="N53:N58"/>
    <mergeCell ref="O53:O58"/>
    <mergeCell ref="P53:P58"/>
    <mergeCell ref="Q53:Q58"/>
    <mergeCell ref="R53:R58"/>
    <mergeCell ref="A51:A52"/>
    <mergeCell ref="B51:B52"/>
    <mergeCell ref="C51:C52"/>
    <mergeCell ref="D51:D52"/>
    <mergeCell ref="E51:E52"/>
    <mergeCell ref="F51:F52"/>
    <mergeCell ref="G51:G52"/>
    <mergeCell ref="H51:H52"/>
    <mergeCell ref="I51:I52"/>
    <mergeCell ref="J51:J52"/>
    <mergeCell ref="K51:K52"/>
    <mergeCell ref="L51:L52"/>
    <mergeCell ref="R51:R52"/>
    <mergeCell ref="M51:M52"/>
    <mergeCell ref="N51:N52"/>
    <mergeCell ref="O51:O52"/>
    <mergeCell ref="P51:P52"/>
    <mergeCell ref="A53:A58"/>
    <mergeCell ref="B53:B58"/>
    <mergeCell ref="C53:C58"/>
    <mergeCell ref="D53:D58"/>
    <mergeCell ref="E53:E58"/>
    <mergeCell ref="F53:F58"/>
    <mergeCell ref="G53:G58"/>
    <mergeCell ref="J53:J58"/>
    <mergeCell ref="K53:K58"/>
    <mergeCell ref="A59:A60"/>
    <mergeCell ref="B59:B60"/>
    <mergeCell ref="C59:C60"/>
    <mergeCell ref="D59:D60"/>
    <mergeCell ref="E59:E60"/>
    <mergeCell ref="F59:F60"/>
    <mergeCell ref="G59:G60"/>
    <mergeCell ref="J59:J60"/>
    <mergeCell ref="K59:K60"/>
    <mergeCell ref="A61:A65"/>
    <mergeCell ref="B61:B65"/>
    <mergeCell ref="C61:C65"/>
    <mergeCell ref="D61:D65"/>
    <mergeCell ref="E61:E65"/>
    <mergeCell ref="F61:F65"/>
    <mergeCell ref="G61:G65"/>
    <mergeCell ref="J61:J65"/>
    <mergeCell ref="K61:K65"/>
    <mergeCell ref="O61:O65"/>
    <mergeCell ref="P61:P65"/>
    <mergeCell ref="Q61:Q65"/>
    <mergeCell ref="R61:R65"/>
    <mergeCell ref="H62:H63"/>
    <mergeCell ref="I62:I63"/>
    <mergeCell ref="P59:P60"/>
    <mergeCell ref="Q59:Q60"/>
    <mergeCell ref="R59:R60"/>
    <mergeCell ref="L61:L65"/>
    <mergeCell ref="M61:M65"/>
    <mergeCell ref="N61:N65"/>
    <mergeCell ref="L59:L60"/>
    <mergeCell ref="M59:M60"/>
    <mergeCell ref="N59:N60"/>
    <mergeCell ref="O59:O60"/>
    <mergeCell ref="A66:A75"/>
    <mergeCell ref="B66:B75"/>
    <mergeCell ref="C66:C75"/>
    <mergeCell ref="D66:D75"/>
    <mergeCell ref="E66:E75"/>
    <mergeCell ref="F66:F75"/>
    <mergeCell ref="G66:G75"/>
    <mergeCell ref="J66:J75"/>
    <mergeCell ref="K66:K75"/>
    <mergeCell ref="A76:A77"/>
    <mergeCell ref="B76:B77"/>
    <mergeCell ref="C76:C77"/>
    <mergeCell ref="D76:D77"/>
    <mergeCell ref="E76:E77"/>
    <mergeCell ref="F76:F77"/>
    <mergeCell ref="G76:G77"/>
    <mergeCell ref="J76:J77"/>
    <mergeCell ref="K76:K77"/>
    <mergeCell ref="Q76:Q77"/>
    <mergeCell ref="R76:R77"/>
    <mergeCell ref="N79:N81"/>
    <mergeCell ref="O79:Q79"/>
    <mergeCell ref="O80:O81"/>
    <mergeCell ref="P80:Q80"/>
    <mergeCell ref="R66:R75"/>
    <mergeCell ref="L76:L77"/>
    <mergeCell ref="M76:M77"/>
    <mergeCell ref="N76:N77"/>
    <mergeCell ref="O76:O77"/>
    <mergeCell ref="P76:P77"/>
    <mergeCell ref="L66:L75"/>
    <mergeCell ref="M66:M75"/>
    <mergeCell ref="N66:N75"/>
    <mergeCell ref="O66:O75"/>
    <mergeCell ref="P66:P75"/>
    <mergeCell ref="Q66:Q7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53"/>
  <sheetViews>
    <sheetView topLeftCell="A29" zoomScale="80" zoomScaleNormal="80" workbookViewId="0">
      <selection activeCell="O20" activeCellId="1" sqref="O7:O18 O20"/>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6" t="s">
        <v>3560</v>
      </c>
    </row>
    <row r="4" spans="1:19" s="8"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19" s="8" customFormat="1" x14ac:dyDescent="0.2">
      <c r="A5" s="407"/>
      <c r="B5" s="405"/>
      <c r="C5" s="405"/>
      <c r="D5" s="405"/>
      <c r="E5" s="407"/>
      <c r="F5" s="407"/>
      <c r="G5" s="407"/>
      <c r="H5" s="9" t="s">
        <v>15</v>
      </c>
      <c r="I5" s="9" t="s">
        <v>16</v>
      </c>
      <c r="J5" s="407"/>
      <c r="K5" s="10">
        <v>2020</v>
      </c>
      <c r="L5" s="10">
        <v>2021</v>
      </c>
      <c r="M5" s="11">
        <v>2020</v>
      </c>
      <c r="N5" s="11">
        <v>2021</v>
      </c>
      <c r="O5" s="11">
        <v>2020</v>
      </c>
      <c r="P5" s="11">
        <v>2021</v>
      </c>
      <c r="Q5" s="407"/>
      <c r="R5" s="405"/>
      <c r="S5" s="7"/>
    </row>
    <row r="6" spans="1:19" s="8" customFormat="1" x14ac:dyDescent="0.2">
      <c r="A6" s="12" t="s">
        <v>17</v>
      </c>
      <c r="B6" s="9" t="s">
        <v>18</v>
      </c>
      <c r="C6" s="9" t="s">
        <v>19</v>
      </c>
      <c r="D6" s="9" t="s">
        <v>20</v>
      </c>
      <c r="E6" s="12" t="s">
        <v>21</v>
      </c>
      <c r="F6" s="12" t="s">
        <v>22</v>
      </c>
      <c r="G6" s="12" t="s">
        <v>23</v>
      </c>
      <c r="H6" s="9" t="s">
        <v>24</v>
      </c>
      <c r="I6" s="9" t="s">
        <v>25</v>
      </c>
      <c r="J6" s="12" t="s">
        <v>26</v>
      </c>
      <c r="K6" s="10" t="s">
        <v>27</v>
      </c>
      <c r="L6" s="10" t="s">
        <v>28</v>
      </c>
      <c r="M6" s="13" t="s">
        <v>29</v>
      </c>
      <c r="N6" s="13" t="s">
        <v>30</v>
      </c>
      <c r="O6" s="13" t="s">
        <v>31</v>
      </c>
      <c r="P6" s="13" t="s">
        <v>32</v>
      </c>
      <c r="Q6" s="12" t="s">
        <v>33</v>
      </c>
      <c r="R6" s="9" t="s">
        <v>34</v>
      </c>
      <c r="S6" s="7"/>
    </row>
    <row r="7" spans="1:19" s="8" customFormat="1" ht="33.75" customHeight="1" x14ac:dyDescent="0.2">
      <c r="A7" s="451">
        <v>1</v>
      </c>
      <c r="B7" s="438">
        <v>6</v>
      </c>
      <c r="C7" s="438">
        <v>5</v>
      </c>
      <c r="D7" s="434">
        <v>4</v>
      </c>
      <c r="E7" s="442" t="s">
        <v>96</v>
      </c>
      <c r="F7" s="442" t="s">
        <v>97</v>
      </c>
      <c r="G7" s="37" t="s">
        <v>98</v>
      </c>
      <c r="H7" s="37">
        <v>80</v>
      </c>
      <c r="I7" s="69" t="s">
        <v>99</v>
      </c>
      <c r="J7" s="434" t="s">
        <v>100</v>
      </c>
      <c r="K7" s="445" t="s">
        <v>58</v>
      </c>
      <c r="L7" s="457"/>
      <c r="M7" s="453">
        <v>38800</v>
      </c>
      <c r="N7" s="453"/>
      <c r="O7" s="453">
        <v>38800</v>
      </c>
      <c r="P7" s="455"/>
      <c r="Q7" s="434" t="s">
        <v>101</v>
      </c>
      <c r="R7" s="434" t="s">
        <v>102</v>
      </c>
    </row>
    <row r="8" spans="1:19" s="8" customFormat="1" ht="33.75" customHeight="1" x14ac:dyDescent="0.2">
      <c r="A8" s="452"/>
      <c r="B8" s="440"/>
      <c r="C8" s="440"/>
      <c r="D8" s="435"/>
      <c r="E8" s="444"/>
      <c r="F8" s="444"/>
      <c r="G8" s="37" t="s">
        <v>103</v>
      </c>
      <c r="H8" s="37">
        <v>45</v>
      </c>
      <c r="I8" s="69" t="s">
        <v>99</v>
      </c>
      <c r="J8" s="435"/>
      <c r="K8" s="447"/>
      <c r="L8" s="458"/>
      <c r="M8" s="454"/>
      <c r="N8" s="454"/>
      <c r="O8" s="454"/>
      <c r="P8" s="456"/>
      <c r="Q8" s="435"/>
      <c r="R8" s="435"/>
    </row>
    <row r="9" spans="1:19" s="23" customFormat="1" ht="81.75" customHeight="1" x14ac:dyDescent="0.25">
      <c r="A9" s="70">
        <v>2</v>
      </c>
      <c r="B9" s="4">
        <v>1</v>
      </c>
      <c r="C9" s="4">
        <v>1</v>
      </c>
      <c r="D9" s="37">
        <v>6</v>
      </c>
      <c r="E9" s="34" t="s">
        <v>105</v>
      </c>
      <c r="F9" s="71" t="s">
        <v>106</v>
      </c>
      <c r="G9" s="37" t="s">
        <v>103</v>
      </c>
      <c r="H9" s="72">
        <v>23</v>
      </c>
      <c r="I9" s="69" t="s">
        <v>99</v>
      </c>
      <c r="J9" s="71" t="s">
        <v>107</v>
      </c>
      <c r="K9" s="73" t="s">
        <v>58</v>
      </c>
      <c r="L9" s="73"/>
      <c r="M9" s="56">
        <v>4651.3</v>
      </c>
      <c r="N9" s="56"/>
      <c r="O9" s="56">
        <v>4141.3</v>
      </c>
      <c r="P9" s="56"/>
      <c r="Q9" s="71" t="s">
        <v>108</v>
      </c>
      <c r="R9" s="71" t="s">
        <v>3507</v>
      </c>
    </row>
    <row r="10" spans="1:19" s="23" customFormat="1" ht="44.25" customHeight="1" x14ac:dyDescent="0.25">
      <c r="A10" s="438">
        <v>3</v>
      </c>
      <c r="B10" s="438">
        <v>3</v>
      </c>
      <c r="C10" s="438">
        <v>1</v>
      </c>
      <c r="D10" s="434">
        <v>6</v>
      </c>
      <c r="E10" s="442" t="s">
        <v>109</v>
      </c>
      <c r="F10" s="442" t="s">
        <v>3508</v>
      </c>
      <c r="G10" s="37" t="s">
        <v>103</v>
      </c>
      <c r="H10" s="37">
        <v>40</v>
      </c>
      <c r="I10" s="69" t="s">
        <v>99</v>
      </c>
      <c r="J10" s="442" t="s">
        <v>110</v>
      </c>
      <c r="K10" s="445" t="s">
        <v>54</v>
      </c>
      <c r="L10" s="445"/>
      <c r="M10" s="448">
        <v>63818</v>
      </c>
      <c r="N10" s="448"/>
      <c r="O10" s="448">
        <v>51782</v>
      </c>
      <c r="P10" s="448"/>
      <c r="Q10" s="442" t="s">
        <v>111</v>
      </c>
      <c r="R10" s="442" t="s">
        <v>112</v>
      </c>
    </row>
    <row r="11" spans="1:19" s="23" customFormat="1" ht="54" customHeight="1" x14ac:dyDescent="0.25">
      <c r="A11" s="440"/>
      <c r="B11" s="440"/>
      <c r="C11" s="440"/>
      <c r="D11" s="435"/>
      <c r="E11" s="444"/>
      <c r="F11" s="444"/>
      <c r="G11" s="37" t="s">
        <v>103</v>
      </c>
      <c r="H11" s="37">
        <v>40</v>
      </c>
      <c r="I11" s="69" t="s">
        <v>99</v>
      </c>
      <c r="J11" s="444"/>
      <c r="K11" s="447"/>
      <c r="L11" s="447"/>
      <c r="M11" s="450"/>
      <c r="N11" s="450"/>
      <c r="O11" s="450"/>
      <c r="P11" s="450"/>
      <c r="Q11" s="444"/>
      <c r="R11" s="444"/>
    </row>
    <row r="12" spans="1:19" s="22" customFormat="1" ht="18.75" customHeight="1" x14ac:dyDescent="0.25">
      <c r="A12" s="438">
        <v>4</v>
      </c>
      <c r="B12" s="438">
        <v>3</v>
      </c>
      <c r="C12" s="438">
        <v>1</v>
      </c>
      <c r="D12" s="434">
        <v>6</v>
      </c>
      <c r="E12" s="442" t="s">
        <v>113</v>
      </c>
      <c r="F12" s="442" t="s">
        <v>114</v>
      </c>
      <c r="G12" s="37" t="s">
        <v>115</v>
      </c>
      <c r="H12" s="37">
        <v>400</v>
      </c>
      <c r="I12" s="69" t="s">
        <v>99</v>
      </c>
      <c r="J12" s="442" t="s">
        <v>116</v>
      </c>
      <c r="K12" s="445" t="s">
        <v>54</v>
      </c>
      <c r="L12" s="445"/>
      <c r="M12" s="448">
        <v>107588.83</v>
      </c>
      <c r="N12" s="448"/>
      <c r="O12" s="448">
        <v>95800.4</v>
      </c>
      <c r="P12" s="448"/>
      <c r="Q12" s="442" t="s">
        <v>117</v>
      </c>
      <c r="R12" s="442" t="s">
        <v>118</v>
      </c>
    </row>
    <row r="13" spans="1:19" s="22" customFormat="1" ht="20.25" customHeight="1" x14ac:dyDescent="0.25">
      <c r="A13" s="439"/>
      <c r="B13" s="439"/>
      <c r="C13" s="439"/>
      <c r="D13" s="441"/>
      <c r="E13" s="443"/>
      <c r="F13" s="443"/>
      <c r="G13" s="37" t="s">
        <v>119</v>
      </c>
      <c r="H13" s="37">
        <v>800</v>
      </c>
      <c r="I13" s="69" t="s">
        <v>99</v>
      </c>
      <c r="J13" s="443"/>
      <c r="K13" s="446"/>
      <c r="L13" s="446"/>
      <c r="M13" s="449"/>
      <c r="N13" s="449"/>
      <c r="O13" s="449"/>
      <c r="P13" s="449"/>
      <c r="Q13" s="443"/>
      <c r="R13" s="443"/>
    </row>
    <row r="14" spans="1:19" s="22" customFormat="1" ht="69.75" customHeight="1" x14ac:dyDescent="0.25">
      <c r="A14" s="440"/>
      <c r="B14" s="440"/>
      <c r="C14" s="440"/>
      <c r="D14" s="435"/>
      <c r="E14" s="444"/>
      <c r="F14" s="444"/>
      <c r="G14" s="37" t="s">
        <v>103</v>
      </c>
      <c r="H14" s="37">
        <v>35</v>
      </c>
      <c r="I14" s="69" t="s">
        <v>99</v>
      </c>
      <c r="J14" s="444"/>
      <c r="K14" s="447"/>
      <c r="L14" s="447"/>
      <c r="M14" s="450"/>
      <c r="N14" s="450"/>
      <c r="O14" s="450"/>
      <c r="P14" s="450"/>
      <c r="Q14" s="444"/>
      <c r="R14" s="444"/>
    </row>
    <row r="15" spans="1:19" s="25" customFormat="1" ht="33" customHeight="1" x14ac:dyDescent="0.25">
      <c r="A15" s="438">
        <v>5</v>
      </c>
      <c r="B15" s="438">
        <v>1</v>
      </c>
      <c r="C15" s="438">
        <v>1</v>
      </c>
      <c r="D15" s="434">
        <v>6</v>
      </c>
      <c r="E15" s="442" t="s">
        <v>120</v>
      </c>
      <c r="F15" s="442" t="s">
        <v>3509</v>
      </c>
      <c r="G15" s="37" t="s">
        <v>77</v>
      </c>
      <c r="H15" s="37">
        <v>21</v>
      </c>
      <c r="I15" s="69" t="s">
        <v>99</v>
      </c>
      <c r="J15" s="442" t="s">
        <v>121</v>
      </c>
      <c r="K15" s="445"/>
      <c r="L15" s="445"/>
      <c r="M15" s="448">
        <v>30796.1</v>
      </c>
      <c r="N15" s="448"/>
      <c r="O15" s="448">
        <v>30796.1</v>
      </c>
      <c r="P15" s="448"/>
      <c r="Q15" s="442" t="s">
        <v>122</v>
      </c>
      <c r="R15" s="442" t="s">
        <v>123</v>
      </c>
    </row>
    <row r="16" spans="1:19" s="26" customFormat="1" ht="30" customHeight="1" x14ac:dyDescent="0.25">
      <c r="A16" s="439"/>
      <c r="B16" s="439"/>
      <c r="C16" s="439"/>
      <c r="D16" s="441"/>
      <c r="E16" s="443"/>
      <c r="F16" s="443"/>
      <c r="G16" s="434" t="s">
        <v>124</v>
      </c>
      <c r="H16" s="434" t="s">
        <v>124</v>
      </c>
      <c r="I16" s="436" t="s">
        <v>124</v>
      </c>
      <c r="J16" s="443"/>
      <c r="K16" s="446"/>
      <c r="L16" s="446"/>
      <c r="M16" s="449"/>
      <c r="N16" s="449"/>
      <c r="O16" s="449"/>
      <c r="P16" s="449"/>
      <c r="Q16" s="443"/>
      <c r="R16" s="443"/>
    </row>
    <row r="17" spans="1:19" s="25" customFormat="1" ht="26.25" customHeight="1" x14ac:dyDescent="0.25">
      <c r="A17" s="440"/>
      <c r="B17" s="440"/>
      <c r="C17" s="440"/>
      <c r="D17" s="435"/>
      <c r="E17" s="444"/>
      <c r="F17" s="444"/>
      <c r="G17" s="435"/>
      <c r="H17" s="435"/>
      <c r="I17" s="437"/>
      <c r="J17" s="444"/>
      <c r="K17" s="447"/>
      <c r="L17" s="447"/>
      <c r="M17" s="450"/>
      <c r="N17" s="450"/>
      <c r="O17" s="450"/>
      <c r="P17" s="450"/>
      <c r="Q17" s="444"/>
      <c r="R17" s="444"/>
    </row>
    <row r="18" spans="1:19" s="24" customFormat="1" ht="81" customHeight="1" x14ac:dyDescent="0.25">
      <c r="A18" s="37">
        <v>6</v>
      </c>
      <c r="B18" s="37">
        <v>1</v>
      </c>
      <c r="C18" s="37">
        <v>1</v>
      </c>
      <c r="D18" s="37">
        <v>9</v>
      </c>
      <c r="E18" s="34" t="s">
        <v>127</v>
      </c>
      <c r="F18" s="34" t="s">
        <v>3510</v>
      </c>
      <c r="G18" s="37" t="s">
        <v>128</v>
      </c>
      <c r="H18" s="37">
        <v>1</v>
      </c>
      <c r="I18" s="37" t="s">
        <v>126</v>
      </c>
      <c r="J18" s="71" t="s">
        <v>129</v>
      </c>
      <c r="K18" s="37"/>
      <c r="L18" s="37"/>
      <c r="M18" s="68">
        <v>14559.9</v>
      </c>
      <c r="N18" s="68"/>
      <c r="O18" s="68">
        <v>11071.5</v>
      </c>
      <c r="P18" s="68"/>
      <c r="Q18" s="71" t="s">
        <v>130</v>
      </c>
      <c r="R18" s="34" t="s">
        <v>131</v>
      </c>
    </row>
    <row r="19" spans="1:19" s="23" customFormat="1" hidden="1" x14ac:dyDescent="0.25">
      <c r="A19" s="431" t="s">
        <v>104</v>
      </c>
      <c r="B19" s="432"/>
      <c r="C19" s="432"/>
      <c r="D19" s="432"/>
      <c r="E19" s="432"/>
      <c r="F19" s="432"/>
      <c r="G19" s="432"/>
      <c r="H19" s="432"/>
      <c r="I19" s="432"/>
      <c r="J19" s="432"/>
      <c r="K19" s="432"/>
      <c r="L19" s="432"/>
      <c r="M19" s="432"/>
      <c r="N19" s="432"/>
      <c r="O19" s="432"/>
      <c r="P19" s="432"/>
      <c r="Q19" s="432"/>
      <c r="R19" s="433"/>
    </row>
    <row r="20" spans="1:19" s="23" customFormat="1" ht="82.5" customHeight="1" x14ac:dyDescent="0.25">
      <c r="A20" s="37">
        <v>7</v>
      </c>
      <c r="B20" s="37">
        <v>5</v>
      </c>
      <c r="C20" s="37">
        <v>1</v>
      </c>
      <c r="D20" s="37">
        <v>9</v>
      </c>
      <c r="E20" s="34" t="s">
        <v>132</v>
      </c>
      <c r="F20" s="34" t="s">
        <v>133</v>
      </c>
      <c r="G20" s="37" t="s">
        <v>119</v>
      </c>
      <c r="H20" s="37">
        <v>150</v>
      </c>
      <c r="I20" s="37" t="s">
        <v>99</v>
      </c>
      <c r="J20" s="71" t="s">
        <v>134</v>
      </c>
      <c r="K20" s="37"/>
      <c r="L20" s="37"/>
      <c r="M20" s="68">
        <v>67781.27</v>
      </c>
      <c r="N20" s="68"/>
      <c r="O20" s="68">
        <v>67781.27</v>
      </c>
      <c r="P20" s="68"/>
      <c r="Q20" s="71" t="s">
        <v>135</v>
      </c>
      <c r="R20" s="34" t="s">
        <v>136</v>
      </c>
      <c r="S20" s="3"/>
    </row>
    <row r="21" spans="1:19" s="141" customFormat="1" ht="82.5" customHeight="1" x14ac:dyDescent="0.25">
      <c r="A21" s="429">
        <v>8</v>
      </c>
      <c r="B21" s="381">
        <v>6</v>
      </c>
      <c r="C21" s="381">
        <v>5</v>
      </c>
      <c r="D21" s="375">
        <v>4</v>
      </c>
      <c r="E21" s="370" t="s">
        <v>1375</v>
      </c>
      <c r="F21" s="370" t="s">
        <v>97</v>
      </c>
      <c r="G21" s="243" t="s">
        <v>98</v>
      </c>
      <c r="H21" s="243">
        <v>50</v>
      </c>
      <c r="I21" s="258" t="s">
        <v>99</v>
      </c>
      <c r="J21" s="370" t="s">
        <v>1376</v>
      </c>
      <c r="K21" s="424"/>
      <c r="L21" s="422" t="s">
        <v>58</v>
      </c>
      <c r="M21" s="421"/>
      <c r="N21" s="421">
        <v>54953</v>
      </c>
      <c r="O21" s="421"/>
      <c r="P21" s="421">
        <v>54953</v>
      </c>
      <c r="Q21" s="375" t="s">
        <v>1377</v>
      </c>
      <c r="R21" s="375" t="s">
        <v>1378</v>
      </c>
      <c r="S21" s="136"/>
    </row>
    <row r="22" spans="1:19" s="3" customFormat="1" x14ac:dyDescent="0.25">
      <c r="A22" s="430"/>
      <c r="B22" s="383"/>
      <c r="C22" s="383"/>
      <c r="D22" s="377"/>
      <c r="E22" s="370"/>
      <c r="F22" s="370"/>
      <c r="G22" s="243" t="s">
        <v>103</v>
      </c>
      <c r="H22" s="243">
        <v>50</v>
      </c>
      <c r="I22" s="258" t="s">
        <v>99</v>
      </c>
      <c r="J22" s="370"/>
      <c r="K22" s="425"/>
      <c r="L22" s="370"/>
      <c r="M22" s="370"/>
      <c r="N22" s="370"/>
      <c r="O22" s="370"/>
      <c r="P22" s="370"/>
      <c r="Q22" s="377"/>
      <c r="R22" s="377"/>
      <c r="S22" s="14"/>
    </row>
    <row r="23" spans="1:19" ht="75" x14ac:dyDescent="0.25">
      <c r="A23" s="259">
        <v>9</v>
      </c>
      <c r="B23" s="205">
        <v>1</v>
      </c>
      <c r="C23" s="205">
        <v>1</v>
      </c>
      <c r="D23" s="243">
        <v>6</v>
      </c>
      <c r="E23" s="243" t="s">
        <v>1379</v>
      </c>
      <c r="F23" s="243" t="s">
        <v>3511</v>
      </c>
      <c r="G23" s="243" t="s">
        <v>98</v>
      </c>
      <c r="H23" s="260">
        <v>60</v>
      </c>
      <c r="I23" s="258" t="s">
        <v>99</v>
      </c>
      <c r="J23" s="243" t="s">
        <v>1380</v>
      </c>
      <c r="K23" s="261"/>
      <c r="L23" s="262" t="s">
        <v>58</v>
      </c>
      <c r="M23" s="176"/>
      <c r="N23" s="176">
        <v>22243.05</v>
      </c>
      <c r="O23" s="176"/>
      <c r="P23" s="176">
        <v>20020.05</v>
      </c>
      <c r="Q23" s="243" t="s">
        <v>1381</v>
      </c>
      <c r="R23" s="243" t="s">
        <v>1382</v>
      </c>
    </row>
    <row r="24" spans="1:19" x14ac:dyDescent="0.25">
      <c r="A24" s="381">
        <v>10</v>
      </c>
      <c r="B24" s="381">
        <v>3</v>
      </c>
      <c r="C24" s="381">
        <v>1</v>
      </c>
      <c r="D24" s="375">
        <v>6</v>
      </c>
      <c r="E24" s="375" t="s">
        <v>1383</v>
      </c>
      <c r="F24" s="375" t="s">
        <v>3512</v>
      </c>
      <c r="G24" s="375" t="s">
        <v>103</v>
      </c>
      <c r="H24" s="375">
        <v>25</v>
      </c>
      <c r="I24" s="428" t="s">
        <v>99</v>
      </c>
      <c r="J24" s="375" t="s">
        <v>1384</v>
      </c>
      <c r="K24" s="423"/>
      <c r="L24" s="422" t="s">
        <v>58</v>
      </c>
      <c r="M24" s="384"/>
      <c r="N24" s="384">
        <v>27729.82</v>
      </c>
      <c r="O24" s="384"/>
      <c r="P24" s="384">
        <v>21407</v>
      </c>
      <c r="Q24" s="375" t="s">
        <v>111</v>
      </c>
      <c r="R24" s="375" t="s">
        <v>112</v>
      </c>
    </row>
    <row r="25" spans="1:19" x14ac:dyDescent="0.25">
      <c r="A25" s="383"/>
      <c r="B25" s="383"/>
      <c r="C25" s="383"/>
      <c r="D25" s="377"/>
      <c r="E25" s="377"/>
      <c r="F25" s="377"/>
      <c r="G25" s="377"/>
      <c r="H25" s="377"/>
      <c r="I25" s="377"/>
      <c r="J25" s="377"/>
      <c r="K25" s="420"/>
      <c r="L25" s="370"/>
      <c r="M25" s="383"/>
      <c r="N25" s="383"/>
      <c r="O25" s="383"/>
      <c r="P25" s="383"/>
      <c r="Q25" s="377"/>
      <c r="R25" s="377"/>
    </row>
    <row r="26" spans="1:19" x14ac:dyDescent="0.25">
      <c r="A26" s="378">
        <v>11</v>
      </c>
      <c r="B26" s="378">
        <v>3</v>
      </c>
      <c r="C26" s="378">
        <v>1</v>
      </c>
      <c r="D26" s="370">
        <v>6</v>
      </c>
      <c r="E26" s="370" t="s">
        <v>1385</v>
      </c>
      <c r="F26" s="370" t="s">
        <v>1386</v>
      </c>
      <c r="G26" s="243" t="s">
        <v>115</v>
      </c>
      <c r="H26" s="243">
        <v>120</v>
      </c>
      <c r="I26" s="258" t="s">
        <v>99</v>
      </c>
      <c r="J26" s="370" t="s">
        <v>116</v>
      </c>
      <c r="K26" s="424"/>
      <c r="L26" s="422" t="s">
        <v>54</v>
      </c>
      <c r="M26" s="380"/>
      <c r="N26" s="380">
        <v>40372.86</v>
      </c>
      <c r="O26" s="380"/>
      <c r="P26" s="380">
        <v>35779</v>
      </c>
      <c r="Q26" s="370" t="s">
        <v>117</v>
      </c>
      <c r="R26" s="370" t="s">
        <v>118</v>
      </c>
    </row>
    <row r="27" spans="1:19" x14ac:dyDescent="0.25">
      <c r="A27" s="378"/>
      <c r="B27" s="378"/>
      <c r="C27" s="378"/>
      <c r="D27" s="370"/>
      <c r="E27" s="370"/>
      <c r="F27" s="370"/>
      <c r="G27" s="243" t="s">
        <v>249</v>
      </c>
      <c r="H27" s="243">
        <v>1</v>
      </c>
      <c r="I27" s="258" t="s">
        <v>126</v>
      </c>
      <c r="J27" s="370"/>
      <c r="K27" s="425"/>
      <c r="L27" s="370"/>
      <c r="M27" s="378"/>
      <c r="N27" s="378"/>
      <c r="O27" s="378"/>
      <c r="P27" s="378"/>
      <c r="Q27" s="370"/>
      <c r="R27" s="370"/>
    </row>
    <row r="28" spans="1:19" x14ac:dyDescent="0.25">
      <c r="A28" s="378"/>
      <c r="B28" s="378"/>
      <c r="C28" s="378"/>
      <c r="D28" s="370"/>
      <c r="E28" s="370"/>
      <c r="F28" s="370"/>
      <c r="G28" s="243" t="s">
        <v>103</v>
      </c>
      <c r="H28" s="243">
        <v>45</v>
      </c>
      <c r="I28" s="258" t="s">
        <v>99</v>
      </c>
      <c r="J28" s="370"/>
      <c r="K28" s="425"/>
      <c r="L28" s="370"/>
      <c r="M28" s="378"/>
      <c r="N28" s="378"/>
      <c r="O28" s="378"/>
      <c r="P28" s="378"/>
      <c r="Q28" s="370"/>
      <c r="R28" s="370"/>
    </row>
    <row r="29" spans="1:19" x14ac:dyDescent="0.25">
      <c r="A29" s="378">
        <v>12</v>
      </c>
      <c r="B29" s="381">
        <v>3</v>
      </c>
      <c r="C29" s="381">
        <v>1</v>
      </c>
      <c r="D29" s="370">
        <v>6</v>
      </c>
      <c r="E29" s="370" t="s">
        <v>1387</v>
      </c>
      <c r="F29" s="370" t="s">
        <v>3513</v>
      </c>
      <c r="G29" s="375" t="s">
        <v>65</v>
      </c>
      <c r="H29" s="375">
        <v>25</v>
      </c>
      <c r="I29" s="428" t="s">
        <v>99</v>
      </c>
      <c r="J29" s="370" t="s">
        <v>1388</v>
      </c>
      <c r="K29" s="424"/>
      <c r="L29" s="422" t="s">
        <v>58</v>
      </c>
      <c r="M29" s="380"/>
      <c r="N29" s="380">
        <v>47505.3</v>
      </c>
      <c r="O29" s="380"/>
      <c r="P29" s="380">
        <v>41252.5</v>
      </c>
      <c r="Q29" s="370" t="s">
        <v>130</v>
      </c>
      <c r="R29" s="370" t="s">
        <v>131</v>
      </c>
    </row>
    <row r="30" spans="1:19" x14ac:dyDescent="0.25">
      <c r="A30" s="378"/>
      <c r="B30" s="382"/>
      <c r="C30" s="382"/>
      <c r="D30" s="370"/>
      <c r="E30" s="370"/>
      <c r="F30" s="370"/>
      <c r="G30" s="376"/>
      <c r="H30" s="376"/>
      <c r="I30" s="376"/>
      <c r="J30" s="370"/>
      <c r="K30" s="425"/>
      <c r="L30" s="370"/>
      <c r="M30" s="378"/>
      <c r="N30" s="378"/>
      <c r="O30" s="378"/>
      <c r="P30" s="378"/>
      <c r="Q30" s="370"/>
      <c r="R30" s="370"/>
    </row>
    <row r="31" spans="1:19" x14ac:dyDescent="0.25">
      <c r="A31" s="378"/>
      <c r="B31" s="382"/>
      <c r="C31" s="382"/>
      <c r="D31" s="370"/>
      <c r="E31" s="370"/>
      <c r="F31" s="370"/>
      <c r="G31" s="376"/>
      <c r="H31" s="376"/>
      <c r="I31" s="376"/>
      <c r="J31" s="370"/>
      <c r="K31" s="425"/>
      <c r="L31" s="370"/>
      <c r="M31" s="378"/>
      <c r="N31" s="378"/>
      <c r="O31" s="378"/>
      <c r="P31" s="378"/>
      <c r="Q31" s="370"/>
      <c r="R31" s="370"/>
    </row>
    <row r="32" spans="1:19" x14ac:dyDescent="0.25">
      <c r="A32" s="378"/>
      <c r="B32" s="383"/>
      <c r="C32" s="383"/>
      <c r="D32" s="370"/>
      <c r="E32" s="370"/>
      <c r="F32" s="370"/>
      <c r="G32" s="377"/>
      <c r="H32" s="377"/>
      <c r="I32" s="377"/>
      <c r="J32" s="370"/>
      <c r="K32" s="425"/>
      <c r="L32" s="370"/>
      <c r="M32" s="378"/>
      <c r="N32" s="378"/>
      <c r="O32" s="378"/>
      <c r="P32" s="378"/>
      <c r="Q32" s="370"/>
      <c r="R32" s="370"/>
    </row>
    <row r="33" spans="1:18" x14ac:dyDescent="0.25">
      <c r="A33" s="381">
        <v>13</v>
      </c>
      <c r="B33" s="381">
        <v>1</v>
      </c>
      <c r="C33" s="381">
        <v>1</v>
      </c>
      <c r="D33" s="375">
        <v>6</v>
      </c>
      <c r="E33" s="375" t="s">
        <v>1389</v>
      </c>
      <c r="F33" s="375" t="s">
        <v>1390</v>
      </c>
      <c r="G33" s="375" t="s">
        <v>77</v>
      </c>
      <c r="H33" s="375">
        <v>30</v>
      </c>
      <c r="I33" s="428" t="s">
        <v>99</v>
      </c>
      <c r="J33" s="375" t="s">
        <v>1391</v>
      </c>
      <c r="K33" s="423"/>
      <c r="L33" s="411" t="s">
        <v>58</v>
      </c>
      <c r="M33" s="384"/>
      <c r="N33" s="384">
        <v>31358.5</v>
      </c>
      <c r="O33" s="384"/>
      <c r="P33" s="384">
        <v>31358.5</v>
      </c>
      <c r="Q33" s="375" t="s">
        <v>122</v>
      </c>
      <c r="R33" s="375" t="s">
        <v>123</v>
      </c>
    </row>
    <row r="34" spans="1:18" x14ac:dyDescent="0.25">
      <c r="A34" s="382"/>
      <c r="B34" s="382"/>
      <c r="C34" s="382"/>
      <c r="D34" s="376"/>
      <c r="E34" s="376"/>
      <c r="F34" s="376"/>
      <c r="G34" s="376"/>
      <c r="H34" s="376"/>
      <c r="I34" s="376"/>
      <c r="J34" s="376"/>
      <c r="K34" s="426"/>
      <c r="L34" s="412"/>
      <c r="M34" s="385"/>
      <c r="N34" s="385"/>
      <c r="O34" s="385"/>
      <c r="P34" s="385"/>
      <c r="Q34" s="376"/>
      <c r="R34" s="376"/>
    </row>
    <row r="35" spans="1:18" x14ac:dyDescent="0.25">
      <c r="A35" s="383"/>
      <c r="B35" s="383"/>
      <c r="C35" s="383"/>
      <c r="D35" s="377"/>
      <c r="E35" s="377"/>
      <c r="F35" s="377"/>
      <c r="G35" s="377"/>
      <c r="H35" s="377"/>
      <c r="I35" s="377"/>
      <c r="J35" s="377"/>
      <c r="K35" s="427"/>
      <c r="L35" s="413"/>
      <c r="M35" s="386"/>
      <c r="N35" s="386"/>
      <c r="O35" s="386"/>
      <c r="P35" s="386"/>
      <c r="Q35" s="377"/>
      <c r="R35" s="377"/>
    </row>
    <row r="36" spans="1:18" x14ac:dyDescent="0.25">
      <c r="A36" s="375">
        <v>14</v>
      </c>
      <c r="B36" s="375">
        <v>1</v>
      </c>
      <c r="C36" s="375">
        <v>1</v>
      </c>
      <c r="D36" s="375">
        <v>6</v>
      </c>
      <c r="E36" s="375" t="s">
        <v>1392</v>
      </c>
      <c r="F36" s="375" t="s">
        <v>3514</v>
      </c>
      <c r="G36" s="243" t="s">
        <v>65</v>
      </c>
      <c r="H36" s="243">
        <v>64</v>
      </c>
      <c r="I36" s="243" t="s">
        <v>99</v>
      </c>
      <c r="J36" s="375" t="s">
        <v>1393</v>
      </c>
      <c r="K36" s="418"/>
      <c r="L36" s="375" t="s">
        <v>58</v>
      </c>
      <c r="M36" s="396"/>
      <c r="N36" s="396">
        <v>34844.120000000003</v>
      </c>
      <c r="O36" s="396"/>
      <c r="P36" s="396">
        <v>30999.599999999999</v>
      </c>
      <c r="Q36" s="375" t="s">
        <v>130</v>
      </c>
      <c r="R36" s="375" t="s">
        <v>131</v>
      </c>
    </row>
    <row r="37" spans="1:18" x14ac:dyDescent="0.25">
      <c r="A37" s="376"/>
      <c r="B37" s="376"/>
      <c r="C37" s="376"/>
      <c r="D37" s="376"/>
      <c r="E37" s="376"/>
      <c r="F37" s="376"/>
      <c r="G37" s="375" t="s">
        <v>119</v>
      </c>
      <c r="H37" s="375">
        <v>80</v>
      </c>
      <c r="I37" s="375" t="s">
        <v>99</v>
      </c>
      <c r="J37" s="376"/>
      <c r="K37" s="419"/>
      <c r="L37" s="376"/>
      <c r="M37" s="376"/>
      <c r="N37" s="397"/>
      <c r="O37" s="397"/>
      <c r="P37" s="397"/>
      <c r="Q37" s="376"/>
      <c r="R37" s="376"/>
    </row>
    <row r="38" spans="1:18" x14ac:dyDescent="0.25">
      <c r="A38" s="377"/>
      <c r="B38" s="377"/>
      <c r="C38" s="377"/>
      <c r="D38" s="377"/>
      <c r="E38" s="377"/>
      <c r="F38" s="377"/>
      <c r="G38" s="377"/>
      <c r="H38" s="377"/>
      <c r="I38" s="377"/>
      <c r="J38" s="377"/>
      <c r="K38" s="420"/>
      <c r="L38" s="377"/>
      <c r="M38" s="377"/>
      <c r="N38" s="398"/>
      <c r="O38" s="398"/>
      <c r="P38" s="398"/>
      <c r="Q38" s="377"/>
      <c r="R38" s="377"/>
    </row>
    <row r="39" spans="1:18" ht="75.75" customHeight="1" x14ac:dyDescent="0.25">
      <c r="A39" s="243">
        <v>15</v>
      </c>
      <c r="B39" s="243">
        <v>1</v>
      </c>
      <c r="C39" s="243">
        <v>1</v>
      </c>
      <c r="D39" s="243">
        <v>9</v>
      </c>
      <c r="E39" s="243" t="s">
        <v>1394</v>
      </c>
      <c r="F39" s="243" t="s">
        <v>1395</v>
      </c>
      <c r="G39" s="243" t="s">
        <v>128</v>
      </c>
      <c r="H39" s="243">
        <v>1</v>
      </c>
      <c r="I39" s="243" t="s">
        <v>126</v>
      </c>
      <c r="J39" s="243" t="s">
        <v>129</v>
      </c>
      <c r="K39" s="243"/>
      <c r="L39" s="243" t="s">
        <v>58</v>
      </c>
      <c r="M39" s="254"/>
      <c r="N39" s="254">
        <v>13773.84</v>
      </c>
      <c r="O39" s="254"/>
      <c r="P39" s="254">
        <v>12313.84</v>
      </c>
      <c r="Q39" s="243" t="s">
        <v>130</v>
      </c>
      <c r="R39" s="243" t="s">
        <v>131</v>
      </c>
    </row>
    <row r="40" spans="1:18" ht="75" x14ac:dyDescent="0.25">
      <c r="A40" s="243">
        <v>16</v>
      </c>
      <c r="B40" s="243">
        <v>2</v>
      </c>
      <c r="C40" s="243">
        <v>1</v>
      </c>
      <c r="D40" s="243">
        <v>9</v>
      </c>
      <c r="E40" s="243" t="s">
        <v>1396</v>
      </c>
      <c r="F40" s="243" t="s">
        <v>1397</v>
      </c>
      <c r="G40" s="243" t="s">
        <v>98</v>
      </c>
      <c r="H40" s="243">
        <v>180</v>
      </c>
      <c r="I40" s="243" t="s">
        <v>99</v>
      </c>
      <c r="J40" s="243" t="s">
        <v>1398</v>
      </c>
      <c r="K40" s="263"/>
      <c r="L40" s="243" t="s">
        <v>58</v>
      </c>
      <c r="M40" s="254"/>
      <c r="N40" s="254">
        <v>36602.26</v>
      </c>
      <c r="O40" s="254"/>
      <c r="P40" s="254">
        <v>36602.26</v>
      </c>
      <c r="Q40" s="243" t="s">
        <v>135</v>
      </c>
      <c r="R40" s="243" t="s">
        <v>1399</v>
      </c>
    </row>
    <row r="41" spans="1:18" x14ac:dyDescent="0.25">
      <c r="A41" s="375">
        <v>17</v>
      </c>
      <c r="B41" s="375">
        <v>3</v>
      </c>
      <c r="C41" s="375">
        <v>1</v>
      </c>
      <c r="D41" s="375">
        <v>6</v>
      </c>
      <c r="E41" s="375" t="s">
        <v>1400</v>
      </c>
      <c r="F41" s="375" t="s">
        <v>3515</v>
      </c>
      <c r="G41" s="243" t="s">
        <v>1401</v>
      </c>
      <c r="H41" s="243">
        <v>76</v>
      </c>
      <c r="I41" s="243" t="s">
        <v>99</v>
      </c>
      <c r="J41" s="375" t="s">
        <v>3516</v>
      </c>
      <c r="K41" s="418"/>
      <c r="L41" s="375" t="s">
        <v>58</v>
      </c>
      <c r="M41" s="396"/>
      <c r="N41" s="396">
        <v>87600</v>
      </c>
      <c r="O41" s="396"/>
      <c r="P41" s="396">
        <v>87000</v>
      </c>
      <c r="Q41" s="375" t="s">
        <v>1042</v>
      </c>
      <c r="R41" s="375" t="s">
        <v>1402</v>
      </c>
    </row>
    <row r="42" spans="1:18" x14ac:dyDescent="0.25">
      <c r="A42" s="376"/>
      <c r="B42" s="376"/>
      <c r="C42" s="376"/>
      <c r="D42" s="376"/>
      <c r="E42" s="376"/>
      <c r="F42" s="376"/>
      <c r="G42" s="243" t="s">
        <v>56</v>
      </c>
      <c r="H42" s="243">
        <v>1</v>
      </c>
      <c r="I42" s="243" t="s">
        <v>126</v>
      </c>
      <c r="J42" s="376"/>
      <c r="K42" s="419"/>
      <c r="L42" s="376"/>
      <c r="M42" s="376"/>
      <c r="N42" s="397"/>
      <c r="O42" s="397"/>
      <c r="P42" s="397"/>
      <c r="Q42" s="376"/>
      <c r="R42" s="376"/>
    </row>
    <row r="43" spans="1:18" x14ac:dyDescent="0.25">
      <c r="A43" s="377"/>
      <c r="B43" s="377"/>
      <c r="C43" s="377"/>
      <c r="D43" s="377"/>
      <c r="E43" s="377"/>
      <c r="F43" s="377"/>
      <c r="G43" s="243" t="s">
        <v>3517</v>
      </c>
      <c r="H43" s="243">
        <v>6</v>
      </c>
      <c r="I43" s="243" t="s">
        <v>126</v>
      </c>
      <c r="J43" s="377"/>
      <c r="K43" s="420"/>
      <c r="L43" s="377"/>
      <c r="M43" s="377"/>
      <c r="N43" s="398"/>
      <c r="O43" s="398"/>
      <c r="P43" s="398"/>
      <c r="Q43" s="377"/>
      <c r="R43" s="377"/>
    </row>
    <row r="44" spans="1:18" ht="75" x14ac:dyDescent="0.25">
      <c r="A44" s="243">
        <v>18</v>
      </c>
      <c r="B44" s="243">
        <v>1</v>
      </c>
      <c r="C44" s="243">
        <v>1</v>
      </c>
      <c r="D44" s="243">
        <v>6</v>
      </c>
      <c r="E44" s="243" t="s">
        <v>1403</v>
      </c>
      <c r="F44" s="243" t="s">
        <v>3518</v>
      </c>
      <c r="G44" s="243" t="s">
        <v>1404</v>
      </c>
      <c r="H44" s="243">
        <v>1</v>
      </c>
      <c r="I44" s="243" t="s">
        <v>126</v>
      </c>
      <c r="J44" s="243" t="s">
        <v>3519</v>
      </c>
      <c r="K44" s="263"/>
      <c r="L44" s="243" t="s">
        <v>58</v>
      </c>
      <c r="M44" s="254"/>
      <c r="N44" s="254">
        <v>72129.25</v>
      </c>
      <c r="O44" s="254"/>
      <c r="P44" s="254">
        <v>71216.25</v>
      </c>
      <c r="Q44" s="243" t="s">
        <v>1405</v>
      </c>
      <c r="R44" s="243" t="s">
        <v>1406</v>
      </c>
    </row>
    <row r="45" spans="1:18" ht="90" x14ac:dyDescent="0.25">
      <c r="A45" s="243">
        <v>19</v>
      </c>
      <c r="B45" s="243">
        <v>3</v>
      </c>
      <c r="C45" s="243">
        <v>3</v>
      </c>
      <c r="D45" s="243">
        <v>10</v>
      </c>
      <c r="E45" s="243" t="s">
        <v>1407</v>
      </c>
      <c r="F45" s="243" t="s">
        <v>1408</v>
      </c>
      <c r="G45" s="243" t="s">
        <v>56</v>
      </c>
      <c r="H45" s="243">
        <v>1</v>
      </c>
      <c r="I45" s="243" t="s">
        <v>126</v>
      </c>
      <c r="J45" s="243" t="s">
        <v>3520</v>
      </c>
      <c r="K45" s="263"/>
      <c r="L45" s="243" t="s">
        <v>58</v>
      </c>
      <c r="M45" s="254"/>
      <c r="N45" s="254">
        <v>28100</v>
      </c>
      <c r="O45" s="254"/>
      <c r="P45" s="254">
        <v>25000</v>
      </c>
      <c r="Q45" s="243" t="s">
        <v>1409</v>
      </c>
      <c r="R45" s="243" t="s">
        <v>1410</v>
      </c>
    </row>
    <row r="46" spans="1:18" x14ac:dyDescent="0.25">
      <c r="A46" s="375">
        <v>20</v>
      </c>
      <c r="B46" s="375">
        <v>1</v>
      </c>
      <c r="C46" s="375">
        <v>1</v>
      </c>
      <c r="D46" s="375">
        <v>6</v>
      </c>
      <c r="E46" s="375" t="s">
        <v>1411</v>
      </c>
      <c r="F46" s="375" t="s">
        <v>3521</v>
      </c>
      <c r="G46" s="243" t="s">
        <v>65</v>
      </c>
      <c r="H46" s="243">
        <v>104</v>
      </c>
      <c r="I46" s="243" t="s">
        <v>99</v>
      </c>
      <c r="J46" s="375" t="s">
        <v>3522</v>
      </c>
      <c r="K46" s="418"/>
      <c r="L46" s="375" t="s">
        <v>58</v>
      </c>
      <c r="M46" s="396"/>
      <c r="N46" s="396">
        <v>128241.49</v>
      </c>
      <c r="O46" s="396"/>
      <c r="P46" s="396">
        <v>112092.75</v>
      </c>
      <c r="Q46" s="375" t="s">
        <v>130</v>
      </c>
      <c r="R46" s="375" t="s">
        <v>131</v>
      </c>
    </row>
    <row r="47" spans="1:18" x14ac:dyDescent="0.25">
      <c r="A47" s="376"/>
      <c r="B47" s="376"/>
      <c r="C47" s="376"/>
      <c r="D47" s="376"/>
      <c r="E47" s="376"/>
      <c r="F47" s="376"/>
      <c r="G47" s="243" t="s">
        <v>119</v>
      </c>
      <c r="H47" s="243">
        <v>104</v>
      </c>
      <c r="I47" s="243" t="s">
        <v>99</v>
      </c>
      <c r="J47" s="376"/>
      <c r="K47" s="419"/>
      <c r="L47" s="376"/>
      <c r="M47" s="376"/>
      <c r="N47" s="397"/>
      <c r="O47" s="397"/>
      <c r="P47" s="397"/>
      <c r="Q47" s="376"/>
      <c r="R47" s="376"/>
    </row>
    <row r="48" spans="1:18" x14ac:dyDescent="0.25">
      <c r="A48" s="377"/>
      <c r="B48" s="377"/>
      <c r="C48" s="377"/>
      <c r="D48" s="377"/>
      <c r="E48" s="377"/>
      <c r="F48" s="377"/>
      <c r="G48" s="243" t="s">
        <v>128</v>
      </c>
      <c r="H48" s="243">
        <v>1</v>
      </c>
      <c r="I48" s="243" t="s">
        <v>126</v>
      </c>
      <c r="J48" s="377"/>
      <c r="K48" s="420"/>
      <c r="L48" s="377"/>
      <c r="M48" s="377"/>
      <c r="N48" s="398"/>
      <c r="O48" s="398"/>
      <c r="P48" s="398"/>
      <c r="Q48" s="377"/>
      <c r="R48" s="377"/>
    </row>
    <row r="50" spans="13:16" x14ac:dyDescent="0.25">
      <c r="M50" s="371"/>
      <c r="N50" s="374" t="s">
        <v>1374</v>
      </c>
      <c r="O50" s="374"/>
      <c r="P50" s="374"/>
    </row>
    <row r="51" spans="13:16" x14ac:dyDescent="0.25">
      <c r="M51" s="372"/>
      <c r="N51" s="374" t="s">
        <v>36</v>
      </c>
      <c r="O51" s="374" t="s">
        <v>0</v>
      </c>
      <c r="P51" s="374"/>
    </row>
    <row r="52" spans="13:16" x14ac:dyDescent="0.25">
      <c r="M52" s="373"/>
      <c r="N52" s="374"/>
      <c r="O52" s="139">
        <v>2020</v>
      </c>
      <c r="P52" s="139">
        <v>2021</v>
      </c>
    </row>
    <row r="53" spans="13:16" x14ac:dyDescent="0.25">
      <c r="M53" s="139" t="s">
        <v>1135</v>
      </c>
      <c r="N53" s="140">
        <v>20</v>
      </c>
      <c r="O53" s="137">
        <f>O7+O9+O10+O12+O15+O18+O20</f>
        <v>300172.57</v>
      </c>
      <c r="P53" s="137">
        <f>P46+P45+P44+P41+P40+P39+P36+P33+P29+P26+P24+P23+P21</f>
        <v>579994.75</v>
      </c>
    </row>
  </sheetData>
  <mergeCells count="214">
    <mergeCell ref="R7:R8"/>
    <mergeCell ref="R10:R11"/>
    <mergeCell ref="F4:F5"/>
    <mergeCell ref="A4:A5"/>
    <mergeCell ref="B4:B5"/>
    <mergeCell ref="C4:C5"/>
    <mergeCell ref="D4:D5"/>
    <mergeCell ref="E4:E5"/>
    <mergeCell ref="Q4:Q5"/>
    <mergeCell ref="R4:R5"/>
    <mergeCell ref="G4:G5"/>
    <mergeCell ref="H4:I4"/>
    <mergeCell ref="J4:J5"/>
    <mergeCell ref="K4:L4"/>
    <mergeCell ref="M4:N4"/>
    <mergeCell ref="O4:P4"/>
    <mergeCell ref="F7:F8"/>
    <mergeCell ref="J7:J8"/>
    <mergeCell ref="K7:K8"/>
    <mergeCell ref="L7:L8"/>
    <mergeCell ref="Q12:Q14"/>
    <mergeCell ref="A7:A8"/>
    <mergeCell ref="B7:B8"/>
    <mergeCell ref="C7:C8"/>
    <mergeCell ref="D7:D8"/>
    <mergeCell ref="E7:E8"/>
    <mergeCell ref="M7:M8"/>
    <mergeCell ref="N7:N8"/>
    <mergeCell ref="O7:O8"/>
    <mergeCell ref="P7:P8"/>
    <mergeCell ref="Q7:Q8"/>
    <mergeCell ref="M12:M14"/>
    <mergeCell ref="N12:N14"/>
    <mergeCell ref="O12:O14"/>
    <mergeCell ref="P12:P14"/>
    <mergeCell ref="R12:R14"/>
    <mergeCell ref="A10:A11"/>
    <mergeCell ref="B10:B11"/>
    <mergeCell ref="C10:C11"/>
    <mergeCell ref="D10:D11"/>
    <mergeCell ref="E10:E11"/>
    <mergeCell ref="F10:F11"/>
    <mergeCell ref="J10:J11"/>
    <mergeCell ref="K10:K11"/>
    <mergeCell ref="L10:L11"/>
    <mergeCell ref="M10:M11"/>
    <mergeCell ref="N10:N11"/>
    <mergeCell ref="O10:O11"/>
    <mergeCell ref="P10:P11"/>
    <mergeCell ref="Q10:Q11"/>
    <mergeCell ref="A12:A14"/>
    <mergeCell ref="B12:B14"/>
    <mergeCell ref="C12:C14"/>
    <mergeCell ref="D12:D14"/>
    <mergeCell ref="E12:E14"/>
    <mergeCell ref="F12:F14"/>
    <mergeCell ref="J12:J14"/>
    <mergeCell ref="K12:K14"/>
    <mergeCell ref="L12:L14"/>
    <mergeCell ref="A19:R19"/>
    <mergeCell ref="G16:G17"/>
    <mergeCell ref="H16:H17"/>
    <mergeCell ref="I16:I17"/>
    <mergeCell ref="A15:A17"/>
    <mergeCell ref="B15:B17"/>
    <mergeCell ref="C15:C17"/>
    <mergeCell ref="D15:D17"/>
    <mergeCell ref="E15:E17"/>
    <mergeCell ref="F15:F17"/>
    <mergeCell ref="J15:J17"/>
    <mergeCell ref="K15:K17"/>
    <mergeCell ref="L15:L17"/>
    <mergeCell ref="M15:M17"/>
    <mergeCell ref="N15:N17"/>
    <mergeCell ref="O15:O17"/>
    <mergeCell ref="P15:P17"/>
    <mergeCell ref="Q15:Q17"/>
    <mergeCell ref="R15:R17"/>
    <mergeCell ref="B33:B35"/>
    <mergeCell ref="N33:N35"/>
    <mergeCell ref="P33:P35"/>
    <mergeCell ref="L33:L35"/>
    <mergeCell ref="A33:A35"/>
    <mergeCell ref="F33:F35"/>
    <mergeCell ref="A36:A38"/>
    <mergeCell ref="B36:B38"/>
    <mergeCell ref="C36:C38"/>
    <mergeCell ref="D36:D38"/>
    <mergeCell ref="O33:O35"/>
    <mergeCell ref="A29:A32"/>
    <mergeCell ref="E36:E38"/>
    <mergeCell ref="L46:L48"/>
    <mergeCell ref="M46:M48"/>
    <mergeCell ref="N46:N48"/>
    <mergeCell ref="O46:O48"/>
    <mergeCell ref="P46:P48"/>
    <mergeCell ref="Q46:Q48"/>
    <mergeCell ref="M41:M43"/>
    <mergeCell ref="N41:N43"/>
    <mergeCell ref="O41:O43"/>
    <mergeCell ref="P41:P43"/>
    <mergeCell ref="Q41:Q43"/>
    <mergeCell ref="A41:A43"/>
    <mergeCell ref="B41:B43"/>
    <mergeCell ref="C41:C43"/>
    <mergeCell ref="D41:D43"/>
    <mergeCell ref="E41:E43"/>
    <mergeCell ref="F41:F43"/>
    <mergeCell ref="J46:J48"/>
    <mergeCell ref="K46:K48"/>
    <mergeCell ref="H29:H32"/>
    <mergeCell ref="I29:I32"/>
    <mergeCell ref="G37:G38"/>
    <mergeCell ref="B29:B32"/>
    <mergeCell ref="M29:M32"/>
    <mergeCell ref="O29:O32"/>
    <mergeCell ref="D29:D32"/>
    <mergeCell ref="E29:E32"/>
    <mergeCell ref="F29:F32"/>
    <mergeCell ref="J29:J32"/>
    <mergeCell ref="K29:K32"/>
    <mergeCell ref="K26:K28"/>
    <mergeCell ref="L26:L28"/>
    <mergeCell ref="O26:O28"/>
    <mergeCell ref="C29:C32"/>
    <mergeCell ref="N26:N28"/>
    <mergeCell ref="M26:M28"/>
    <mergeCell ref="L29:L32"/>
    <mergeCell ref="F26:F28"/>
    <mergeCell ref="J26:J28"/>
    <mergeCell ref="A24:A25"/>
    <mergeCell ref="B24:B25"/>
    <mergeCell ref="C24:C25"/>
    <mergeCell ref="D24:D25"/>
    <mergeCell ref="A26:A28"/>
    <mergeCell ref="B26:B28"/>
    <mergeCell ref="C26:C28"/>
    <mergeCell ref="D26:D28"/>
    <mergeCell ref="B21:B22"/>
    <mergeCell ref="A21:A22"/>
    <mergeCell ref="D21:D22"/>
    <mergeCell ref="R33:R35"/>
    <mergeCell ref="C21:C22"/>
    <mergeCell ref="N29:N32"/>
    <mergeCell ref="Q29:Q32"/>
    <mergeCell ref="R29:R32"/>
    <mergeCell ref="E26:E28"/>
    <mergeCell ref="Q33:Q35"/>
    <mergeCell ref="M33:M35"/>
    <mergeCell ref="K33:K35"/>
    <mergeCell ref="J33:J35"/>
    <mergeCell ref="C33:C35"/>
    <mergeCell ref="E33:E35"/>
    <mergeCell ref="D33:D35"/>
    <mergeCell ref="H24:H25"/>
    <mergeCell ref="I24:I25"/>
    <mergeCell ref="G29:G32"/>
    <mergeCell ref="R26:R28"/>
    <mergeCell ref="P26:P28"/>
    <mergeCell ref="P29:P32"/>
    <mergeCell ref="Q26:Q28"/>
    <mergeCell ref="G33:G35"/>
    <mergeCell ref="H33:H35"/>
    <mergeCell ref="I33:I35"/>
    <mergeCell ref="R24:R25"/>
    <mergeCell ref="E24:E25"/>
    <mergeCell ref="F24:F25"/>
    <mergeCell ref="G24:G25"/>
    <mergeCell ref="Q21:Q22"/>
    <mergeCell ref="R21:R22"/>
    <mergeCell ref="P21:P22"/>
    <mergeCell ref="N21:N22"/>
    <mergeCell ref="L21:L22"/>
    <mergeCell ref="O21:O22"/>
    <mergeCell ref="M24:M25"/>
    <mergeCell ref="N24:N25"/>
    <mergeCell ref="K24:K25"/>
    <mergeCell ref="L24:L25"/>
    <mergeCell ref="E21:E22"/>
    <mergeCell ref="F21:F22"/>
    <mergeCell ref="J21:J22"/>
    <mergeCell ref="K21:K22"/>
    <mergeCell ref="M21:M22"/>
    <mergeCell ref="J24:J25"/>
    <mergeCell ref="O24:O25"/>
    <mergeCell ref="P24:P25"/>
    <mergeCell ref="Q24:Q25"/>
    <mergeCell ref="R36:R38"/>
    <mergeCell ref="Q36:Q38"/>
    <mergeCell ref="O36:O38"/>
    <mergeCell ref="M36:M38"/>
    <mergeCell ref="A46:A48"/>
    <mergeCell ref="B46:B48"/>
    <mergeCell ref="C46:C48"/>
    <mergeCell ref="D46:D48"/>
    <mergeCell ref="E46:E48"/>
    <mergeCell ref="F46:F48"/>
    <mergeCell ref="R46:R48"/>
    <mergeCell ref="H37:H38"/>
    <mergeCell ref="I37:I38"/>
    <mergeCell ref="R41:R43"/>
    <mergeCell ref="J41:J43"/>
    <mergeCell ref="K41:K43"/>
    <mergeCell ref="L41:L43"/>
    <mergeCell ref="M50:M52"/>
    <mergeCell ref="N50:P50"/>
    <mergeCell ref="N51:N52"/>
    <mergeCell ref="O51:P51"/>
    <mergeCell ref="F36:F38"/>
    <mergeCell ref="J36:J38"/>
    <mergeCell ref="K36:K38"/>
    <mergeCell ref="L36:L38"/>
    <mergeCell ref="N36:N38"/>
    <mergeCell ref="P36:P38"/>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149"/>
  <sheetViews>
    <sheetView zoomScale="70" zoomScaleNormal="70" workbookViewId="0">
      <selection activeCell="O142" sqref="O7:O144"/>
    </sheetView>
  </sheetViews>
  <sheetFormatPr defaultRowHeight="15" x14ac:dyDescent="0.25"/>
  <cols>
    <col min="1" max="1" width="4.7109375" style="150" customWidth="1"/>
    <col min="2" max="2" width="8.85546875" style="150" customWidth="1"/>
    <col min="3" max="4" width="11.42578125" style="150" customWidth="1"/>
    <col min="5" max="5" width="45.7109375" style="150" customWidth="1"/>
    <col min="6" max="6" width="57.7109375" style="150" customWidth="1"/>
    <col min="7" max="7" width="35.7109375" style="150" customWidth="1"/>
    <col min="8" max="8" width="19.28515625" style="150" customWidth="1"/>
    <col min="9" max="9" width="10.42578125" style="150" customWidth="1"/>
    <col min="10" max="10" width="29.7109375" style="150" customWidth="1"/>
    <col min="11" max="11" width="10.7109375" style="150" customWidth="1"/>
    <col min="12" max="12" width="12.7109375" style="150" customWidth="1"/>
    <col min="13" max="13" width="20.85546875" style="151" customWidth="1"/>
    <col min="14" max="14" width="15.42578125" style="151" customWidth="1"/>
    <col min="15" max="16" width="14.7109375" style="151" customWidth="1"/>
    <col min="17" max="17" width="16.7109375" style="150" customWidth="1"/>
    <col min="18" max="18" width="26.140625" style="150" customWidth="1"/>
    <col min="19" max="19" width="19.5703125" style="150" customWidth="1"/>
    <col min="20" max="258" width="9.140625" style="150"/>
    <col min="259" max="259" width="4.7109375" style="150" bestFit="1" customWidth="1"/>
    <col min="260" max="260" width="9.7109375" style="150" bestFit="1" customWidth="1"/>
    <col min="261" max="261" width="10" style="150" bestFit="1" customWidth="1"/>
    <col min="262" max="262" width="8.85546875" style="150" bestFit="1" customWidth="1"/>
    <col min="263" max="263" width="22.85546875" style="150" customWidth="1"/>
    <col min="264" max="264" width="59.7109375" style="150" bestFit="1" customWidth="1"/>
    <col min="265" max="265" width="57.85546875" style="150" bestFit="1" customWidth="1"/>
    <col min="266" max="266" width="35.28515625" style="150" bestFit="1" customWidth="1"/>
    <col min="267" max="267" width="28.140625" style="150" bestFit="1" customWidth="1"/>
    <col min="268" max="268" width="33.140625" style="150" bestFit="1" customWidth="1"/>
    <col min="269" max="269" width="26" style="150" bestFit="1" customWidth="1"/>
    <col min="270" max="270" width="19.140625" style="150" bestFit="1" customWidth="1"/>
    <col min="271" max="271" width="10.42578125" style="150" customWidth="1"/>
    <col min="272" max="272" width="11.85546875" style="150" customWidth="1"/>
    <col min="273" max="273" width="14.7109375" style="150" customWidth="1"/>
    <col min="274" max="274" width="9" style="150" bestFit="1" customWidth="1"/>
    <col min="275" max="514" width="9.140625" style="150"/>
    <col min="515" max="515" width="4.7109375" style="150" bestFit="1" customWidth="1"/>
    <col min="516" max="516" width="9.7109375" style="150" bestFit="1" customWidth="1"/>
    <col min="517" max="517" width="10" style="150" bestFit="1" customWidth="1"/>
    <col min="518" max="518" width="8.85546875" style="150" bestFit="1" customWidth="1"/>
    <col min="519" max="519" width="22.85546875" style="150" customWidth="1"/>
    <col min="520" max="520" width="59.7109375" style="150" bestFit="1" customWidth="1"/>
    <col min="521" max="521" width="57.85546875" style="150" bestFit="1" customWidth="1"/>
    <col min="522" max="522" width="35.28515625" style="150" bestFit="1" customWidth="1"/>
    <col min="523" max="523" width="28.140625" style="150" bestFit="1" customWidth="1"/>
    <col min="524" max="524" width="33.140625" style="150" bestFit="1" customWidth="1"/>
    <col min="525" max="525" width="26" style="150" bestFit="1" customWidth="1"/>
    <col min="526" max="526" width="19.140625" style="150" bestFit="1" customWidth="1"/>
    <col min="527" max="527" width="10.42578125" style="150" customWidth="1"/>
    <col min="528" max="528" width="11.85546875" style="150" customWidth="1"/>
    <col min="529" max="529" width="14.7109375" style="150" customWidth="1"/>
    <col min="530" max="530" width="9" style="150" bestFit="1" customWidth="1"/>
    <col min="531" max="770" width="9.140625" style="150"/>
    <col min="771" max="771" width="4.7109375" style="150" bestFit="1" customWidth="1"/>
    <col min="772" max="772" width="9.7109375" style="150" bestFit="1" customWidth="1"/>
    <col min="773" max="773" width="10" style="150" bestFit="1" customWidth="1"/>
    <col min="774" max="774" width="8.85546875" style="150" bestFit="1" customWidth="1"/>
    <col min="775" max="775" width="22.85546875" style="150" customWidth="1"/>
    <col min="776" max="776" width="59.7109375" style="150" bestFit="1" customWidth="1"/>
    <col min="777" max="777" width="57.85546875" style="150" bestFit="1" customWidth="1"/>
    <col min="778" max="778" width="35.28515625" style="150" bestFit="1" customWidth="1"/>
    <col min="779" max="779" width="28.140625" style="150" bestFit="1" customWidth="1"/>
    <col min="780" max="780" width="33.140625" style="150" bestFit="1" customWidth="1"/>
    <col min="781" max="781" width="26" style="150" bestFit="1" customWidth="1"/>
    <col min="782" max="782" width="19.140625" style="150" bestFit="1" customWidth="1"/>
    <col min="783" max="783" width="10.42578125" style="150" customWidth="1"/>
    <col min="784" max="784" width="11.85546875" style="150" customWidth="1"/>
    <col min="785" max="785" width="14.7109375" style="150" customWidth="1"/>
    <col min="786" max="786" width="9" style="150" bestFit="1" customWidth="1"/>
    <col min="787" max="1026" width="9.140625" style="150"/>
    <col min="1027" max="1027" width="4.7109375" style="150" bestFit="1" customWidth="1"/>
    <col min="1028" max="1028" width="9.7109375" style="150" bestFit="1" customWidth="1"/>
    <col min="1029" max="1029" width="10" style="150" bestFit="1" customWidth="1"/>
    <col min="1030" max="1030" width="8.85546875" style="150" bestFit="1" customWidth="1"/>
    <col min="1031" max="1031" width="22.85546875" style="150" customWidth="1"/>
    <col min="1032" max="1032" width="59.7109375" style="150" bestFit="1" customWidth="1"/>
    <col min="1033" max="1033" width="57.85546875" style="150" bestFit="1" customWidth="1"/>
    <col min="1034" max="1034" width="35.28515625" style="150" bestFit="1" customWidth="1"/>
    <col min="1035" max="1035" width="28.140625" style="150" bestFit="1" customWidth="1"/>
    <col min="1036" max="1036" width="33.140625" style="150" bestFit="1" customWidth="1"/>
    <col min="1037" max="1037" width="26" style="150" bestFit="1" customWidth="1"/>
    <col min="1038" max="1038" width="19.140625" style="150" bestFit="1" customWidth="1"/>
    <col min="1039" max="1039" width="10.42578125" style="150" customWidth="1"/>
    <col min="1040" max="1040" width="11.85546875" style="150" customWidth="1"/>
    <col min="1041" max="1041" width="14.7109375" style="150" customWidth="1"/>
    <col min="1042" max="1042" width="9" style="150" bestFit="1" customWidth="1"/>
    <col min="1043" max="1282" width="9.140625" style="150"/>
    <col min="1283" max="1283" width="4.7109375" style="150" bestFit="1" customWidth="1"/>
    <col min="1284" max="1284" width="9.7109375" style="150" bestFit="1" customWidth="1"/>
    <col min="1285" max="1285" width="10" style="150" bestFit="1" customWidth="1"/>
    <col min="1286" max="1286" width="8.85546875" style="150" bestFit="1" customWidth="1"/>
    <col min="1287" max="1287" width="22.85546875" style="150" customWidth="1"/>
    <col min="1288" max="1288" width="59.7109375" style="150" bestFit="1" customWidth="1"/>
    <col min="1289" max="1289" width="57.85546875" style="150" bestFit="1" customWidth="1"/>
    <col min="1290" max="1290" width="35.28515625" style="150" bestFit="1" customWidth="1"/>
    <col min="1291" max="1291" width="28.140625" style="150" bestFit="1" customWidth="1"/>
    <col min="1292" max="1292" width="33.140625" style="150" bestFit="1" customWidth="1"/>
    <col min="1293" max="1293" width="26" style="150" bestFit="1" customWidth="1"/>
    <col min="1294" max="1294" width="19.140625" style="150" bestFit="1" customWidth="1"/>
    <col min="1295" max="1295" width="10.42578125" style="150" customWidth="1"/>
    <col min="1296" max="1296" width="11.85546875" style="150" customWidth="1"/>
    <col min="1297" max="1297" width="14.7109375" style="150" customWidth="1"/>
    <col min="1298" max="1298" width="9" style="150" bestFit="1" customWidth="1"/>
    <col min="1299" max="1538" width="9.140625" style="150"/>
    <col min="1539" max="1539" width="4.7109375" style="150" bestFit="1" customWidth="1"/>
    <col min="1540" max="1540" width="9.7109375" style="150" bestFit="1" customWidth="1"/>
    <col min="1541" max="1541" width="10" style="150" bestFit="1" customWidth="1"/>
    <col min="1542" max="1542" width="8.85546875" style="150" bestFit="1" customWidth="1"/>
    <col min="1543" max="1543" width="22.85546875" style="150" customWidth="1"/>
    <col min="1544" max="1544" width="59.7109375" style="150" bestFit="1" customWidth="1"/>
    <col min="1545" max="1545" width="57.85546875" style="150" bestFit="1" customWidth="1"/>
    <col min="1546" max="1546" width="35.28515625" style="150" bestFit="1" customWidth="1"/>
    <col min="1547" max="1547" width="28.140625" style="150" bestFit="1" customWidth="1"/>
    <col min="1548" max="1548" width="33.140625" style="150" bestFit="1" customWidth="1"/>
    <col min="1549" max="1549" width="26" style="150" bestFit="1" customWidth="1"/>
    <col min="1550" max="1550" width="19.140625" style="150" bestFit="1" customWidth="1"/>
    <col min="1551" max="1551" width="10.42578125" style="150" customWidth="1"/>
    <col min="1552" max="1552" width="11.85546875" style="150" customWidth="1"/>
    <col min="1553" max="1553" width="14.7109375" style="150" customWidth="1"/>
    <col min="1554" max="1554" width="9" style="150" bestFit="1" customWidth="1"/>
    <col min="1555" max="1794" width="9.140625" style="150"/>
    <col min="1795" max="1795" width="4.7109375" style="150" bestFit="1" customWidth="1"/>
    <col min="1796" max="1796" width="9.7109375" style="150" bestFit="1" customWidth="1"/>
    <col min="1797" max="1797" width="10" style="150" bestFit="1" customWidth="1"/>
    <col min="1798" max="1798" width="8.85546875" style="150" bestFit="1" customWidth="1"/>
    <col min="1799" max="1799" width="22.85546875" style="150" customWidth="1"/>
    <col min="1800" max="1800" width="59.7109375" style="150" bestFit="1" customWidth="1"/>
    <col min="1801" max="1801" width="57.85546875" style="150" bestFit="1" customWidth="1"/>
    <col min="1802" max="1802" width="35.28515625" style="150" bestFit="1" customWidth="1"/>
    <col min="1803" max="1803" width="28.140625" style="150" bestFit="1" customWidth="1"/>
    <col min="1804" max="1804" width="33.140625" style="150" bestFit="1" customWidth="1"/>
    <col min="1805" max="1805" width="26" style="150" bestFit="1" customWidth="1"/>
    <col min="1806" max="1806" width="19.140625" style="150" bestFit="1" customWidth="1"/>
    <col min="1807" max="1807" width="10.42578125" style="150" customWidth="1"/>
    <col min="1808" max="1808" width="11.85546875" style="150" customWidth="1"/>
    <col min="1809" max="1809" width="14.7109375" style="150" customWidth="1"/>
    <col min="1810" max="1810" width="9" style="150" bestFit="1" customWidth="1"/>
    <col min="1811" max="2050" width="9.140625" style="150"/>
    <col min="2051" max="2051" width="4.7109375" style="150" bestFit="1" customWidth="1"/>
    <col min="2052" max="2052" width="9.7109375" style="150" bestFit="1" customWidth="1"/>
    <col min="2053" max="2053" width="10" style="150" bestFit="1" customWidth="1"/>
    <col min="2054" max="2054" width="8.85546875" style="150" bestFit="1" customWidth="1"/>
    <col min="2055" max="2055" width="22.85546875" style="150" customWidth="1"/>
    <col min="2056" max="2056" width="59.7109375" style="150" bestFit="1" customWidth="1"/>
    <col min="2057" max="2057" width="57.85546875" style="150" bestFit="1" customWidth="1"/>
    <col min="2058" max="2058" width="35.28515625" style="150" bestFit="1" customWidth="1"/>
    <col min="2059" max="2059" width="28.140625" style="150" bestFit="1" customWidth="1"/>
    <col min="2060" max="2060" width="33.140625" style="150" bestFit="1" customWidth="1"/>
    <col min="2061" max="2061" width="26" style="150" bestFit="1" customWidth="1"/>
    <col min="2062" max="2062" width="19.140625" style="150" bestFit="1" customWidth="1"/>
    <col min="2063" max="2063" width="10.42578125" style="150" customWidth="1"/>
    <col min="2064" max="2064" width="11.85546875" style="150" customWidth="1"/>
    <col min="2065" max="2065" width="14.7109375" style="150" customWidth="1"/>
    <col min="2066" max="2066" width="9" style="150" bestFit="1" customWidth="1"/>
    <col min="2067" max="2306" width="9.140625" style="150"/>
    <col min="2307" max="2307" width="4.7109375" style="150" bestFit="1" customWidth="1"/>
    <col min="2308" max="2308" width="9.7109375" style="150" bestFit="1" customWidth="1"/>
    <col min="2309" max="2309" width="10" style="150" bestFit="1" customWidth="1"/>
    <col min="2310" max="2310" width="8.85546875" style="150" bestFit="1" customWidth="1"/>
    <col min="2311" max="2311" width="22.85546875" style="150" customWidth="1"/>
    <col min="2312" max="2312" width="59.7109375" style="150" bestFit="1" customWidth="1"/>
    <col min="2313" max="2313" width="57.85546875" style="150" bestFit="1" customWidth="1"/>
    <col min="2314" max="2314" width="35.28515625" style="150" bestFit="1" customWidth="1"/>
    <col min="2315" max="2315" width="28.140625" style="150" bestFit="1" customWidth="1"/>
    <col min="2316" max="2316" width="33.140625" style="150" bestFit="1" customWidth="1"/>
    <col min="2317" max="2317" width="26" style="150" bestFit="1" customWidth="1"/>
    <col min="2318" max="2318" width="19.140625" style="150" bestFit="1" customWidth="1"/>
    <col min="2319" max="2319" width="10.42578125" style="150" customWidth="1"/>
    <col min="2320" max="2320" width="11.85546875" style="150" customWidth="1"/>
    <col min="2321" max="2321" width="14.7109375" style="150" customWidth="1"/>
    <col min="2322" max="2322" width="9" style="150" bestFit="1" customWidth="1"/>
    <col min="2323" max="2562" width="9.140625" style="150"/>
    <col min="2563" max="2563" width="4.7109375" style="150" bestFit="1" customWidth="1"/>
    <col min="2564" max="2564" width="9.7109375" style="150" bestFit="1" customWidth="1"/>
    <col min="2565" max="2565" width="10" style="150" bestFit="1" customWidth="1"/>
    <col min="2566" max="2566" width="8.85546875" style="150" bestFit="1" customWidth="1"/>
    <col min="2567" max="2567" width="22.85546875" style="150" customWidth="1"/>
    <col min="2568" max="2568" width="59.7109375" style="150" bestFit="1" customWidth="1"/>
    <col min="2569" max="2569" width="57.85546875" style="150" bestFit="1" customWidth="1"/>
    <col min="2570" max="2570" width="35.28515625" style="150" bestFit="1" customWidth="1"/>
    <col min="2571" max="2571" width="28.140625" style="150" bestFit="1" customWidth="1"/>
    <col min="2572" max="2572" width="33.140625" style="150" bestFit="1" customWidth="1"/>
    <col min="2573" max="2573" width="26" style="150" bestFit="1" customWidth="1"/>
    <col min="2574" max="2574" width="19.140625" style="150" bestFit="1" customWidth="1"/>
    <col min="2575" max="2575" width="10.42578125" style="150" customWidth="1"/>
    <col min="2576" max="2576" width="11.85546875" style="150" customWidth="1"/>
    <col min="2577" max="2577" width="14.7109375" style="150" customWidth="1"/>
    <col min="2578" max="2578" width="9" style="150" bestFit="1" customWidth="1"/>
    <col min="2579" max="2818" width="9.140625" style="150"/>
    <col min="2819" max="2819" width="4.7109375" style="150" bestFit="1" customWidth="1"/>
    <col min="2820" max="2820" width="9.7109375" style="150" bestFit="1" customWidth="1"/>
    <col min="2821" max="2821" width="10" style="150" bestFit="1" customWidth="1"/>
    <col min="2822" max="2822" width="8.85546875" style="150" bestFit="1" customWidth="1"/>
    <col min="2823" max="2823" width="22.85546875" style="150" customWidth="1"/>
    <col min="2824" max="2824" width="59.7109375" style="150" bestFit="1" customWidth="1"/>
    <col min="2825" max="2825" width="57.85546875" style="150" bestFit="1" customWidth="1"/>
    <col min="2826" max="2826" width="35.28515625" style="150" bestFit="1" customWidth="1"/>
    <col min="2827" max="2827" width="28.140625" style="150" bestFit="1" customWidth="1"/>
    <col min="2828" max="2828" width="33.140625" style="150" bestFit="1" customWidth="1"/>
    <col min="2829" max="2829" width="26" style="150" bestFit="1" customWidth="1"/>
    <col min="2830" max="2830" width="19.140625" style="150" bestFit="1" customWidth="1"/>
    <col min="2831" max="2831" width="10.42578125" style="150" customWidth="1"/>
    <col min="2832" max="2832" width="11.85546875" style="150" customWidth="1"/>
    <col min="2833" max="2833" width="14.7109375" style="150" customWidth="1"/>
    <col min="2834" max="2834" width="9" style="150" bestFit="1" customWidth="1"/>
    <col min="2835" max="3074" width="9.140625" style="150"/>
    <col min="3075" max="3075" width="4.7109375" style="150" bestFit="1" customWidth="1"/>
    <col min="3076" max="3076" width="9.7109375" style="150" bestFit="1" customWidth="1"/>
    <col min="3077" max="3077" width="10" style="150" bestFit="1" customWidth="1"/>
    <col min="3078" max="3078" width="8.85546875" style="150" bestFit="1" customWidth="1"/>
    <col min="3079" max="3079" width="22.85546875" style="150" customWidth="1"/>
    <col min="3080" max="3080" width="59.7109375" style="150" bestFit="1" customWidth="1"/>
    <col min="3081" max="3081" width="57.85546875" style="150" bestFit="1" customWidth="1"/>
    <col min="3082" max="3082" width="35.28515625" style="150" bestFit="1" customWidth="1"/>
    <col min="3083" max="3083" width="28.140625" style="150" bestFit="1" customWidth="1"/>
    <col min="3084" max="3084" width="33.140625" style="150" bestFit="1" customWidth="1"/>
    <col min="3085" max="3085" width="26" style="150" bestFit="1" customWidth="1"/>
    <col min="3086" max="3086" width="19.140625" style="150" bestFit="1" customWidth="1"/>
    <col min="3087" max="3087" width="10.42578125" style="150" customWidth="1"/>
    <col min="3088" max="3088" width="11.85546875" style="150" customWidth="1"/>
    <col min="3089" max="3089" width="14.7109375" style="150" customWidth="1"/>
    <col min="3090" max="3090" width="9" style="150" bestFit="1" customWidth="1"/>
    <col min="3091" max="3330" width="9.140625" style="150"/>
    <col min="3331" max="3331" width="4.7109375" style="150" bestFit="1" customWidth="1"/>
    <col min="3332" max="3332" width="9.7109375" style="150" bestFit="1" customWidth="1"/>
    <col min="3333" max="3333" width="10" style="150" bestFit="1" customWidth="1"/>
    <col min="3334" max="3334" width="8.85546875" style="150" bestFit="1" customWidth="1"/>
    <col min="3335" max="3335" width="22.85546875" style="150" customWidth="1"/>
    <col min="3336" max="3336" width="59.7109375" style="150" bestFit="1" customWidth="1"/>
    <col min="3337" max="3337" width="57.85546875" style="150" bestFit="1" customWidth="1"/>
    <col min="3338" max="3338" width="35.28515625" style="150" bestFit="1" customWidth="1"/>
    <col min="3339" max="3339" width="28.140625" style="150" bestFit="1" customWidth="1"/>
    <col min="3340" max="3340" width="33.140625" style="150" bestFit="1" customWidth="1"/>
    <col min="3341" max="3341" width="26" style="150" bestFit="1" customWidth="1"/>
    <col min="3342" max="3342" width="19.140625" style="150" bestFit="1" customWidth="1"/>
    <col min="3343" max="3343" width="10.42578125" style="150" customWidth="1"/>
    <col min="3344" max="3344" width="11.85546875" style="150" customWidth="1"/>
    <col min="3345" max="3345" width="14.7109375" style="150" customWidth="1"/>
    <col min="3346" max="3346" width="9" style="150" bestFit="1" customWidth="1"/>
    <col min="3347" max="3586" width="9.140625" style="150"/>
    <col min="3587" max="3587" width="4.7109375" style="150" bestFit="1" customWidth="1"/>
    <col min="3588" max="3588" width="9.7109375" style="150" bestFit="1" customWidth="1"/>
    <col min="3589" max="3589" width="10" style="150" bestFit="1" customWidth="1"/>
    <col min="3590" max="3590" width="8.85546875" style="150" bestFit="1" customWidth="1"/>
    <col min="3591" max="3591" width="22.85546875" style="150" customWidth="1"/>
    <col min="3592" max="3592" width="59.7109375" style="150" bestFit="1" customWidth="1"/>
    <col min="3593" max="3593" width="57.85546875" style="150" bestFit="1" customWidth="1"/>
    <col min="3594" max="3594" width="35.28515625" style="150" bestFit="1" customWidth="1"/>
    <col min="3595" max="3595" width="28.140625" style="150" bestFit="1" customWidth="1"/>
    <col min="3596" max="3596" width="33.140625" style="150" bestFit="1" customWidth="1"/>
    <col min="3597" max="3597" width="26" style="150" bestFit="1" customWidth="1"/>
    <col min="3598" max="3598" width="19.140625" style="150" bestFit="1" customWidth="1"/>
    <col min="3599" max="3599" width="10.42578125" style="150" customWidth="1"/>
    <col min="3600" max="3600" width="11.85546875" style="150" customWidth="1"/>
    <col min="3601" max="3601" width="14.7109375" style="150" customWidth="1"/>
    <col min="3602" max="3602" width="9" style="150" bestFit="1" customWidth="1"/>
    <col min="3603" max="3842" width="9.140625" style="150"/>
    <col min="3843" max="3843" width="4.7109375" style="150" bestFit="1" customWidth="1"/>
    <col min="3844" max="3844" width="9.7109375" style="150" bestFit="1" customWidth="1"/>
    <col min="3845" max="3845" width="10" style="150" bestFit="1" customWidth="1"/>
    <col min="3846" max="3846" width="8.85546875" style="150" bestFit="1" customWidth="1"/>
    <col min="3847" max="3847" width="22.85546875" style="150" customWidth="1"/>
    <col min="3848" max="3848" width="59.7109375" style="150" bestFit="1" customWidth="1"/>
    <col min="3849" max="3849" width="57.85546875" style="150" bestFit="1" customWidth="1"/>
    <col min="3850" max="3850" width="35.28515625" style="150" bestFit="1" customWidth="1"/>
    <col min="3851" max="3851" width="28.140625" style="150" bestFit="1" customWidth="1"/>
    <col min="3852" max="3852" width="33.140625" style="150" bestFit="1" customWidth="1"/>
    <col min="3853" max="3853" width="26" style="150" bestFit="1" customWidth="1"/>
    <col min="3854" max="3854" width="19.140625" style="150" bestFit="1" customWidth="1"/>
    <col min="3855" max="3855" width="10.42578125" style="150" customWidth="1"/>
    <col min="3856" max="3856" width="11.85546875" style="150" customWidth="1"/>
    <col min="3857" max="3857" width="14.7109375" style="150" customWidth="1"/>
    <col min="3858" max="3858" width="9" style="150" bestFit="1" customWidth="1"/>
    <col min="3859" max="4098" width="9.140625" style="150"/>
    <col min="4099" max="4099" width="4.7109375" style="150" bestFit="1" customWidth="1"/>
    <col min="4100" max="4100" width="9.7109375" style="150" bestFit="1" customWidth="1"/>
    <col min="4101" max="4101" width="10" style="150" bestFit="1" customWidth="1"/>
    <col min="4102" max="4102" width="8.85546875" style="150" bestFit="1" customWidth="1"/>
    <col min="4103" max="4103" width="22.85546875" style="150" customWidth="1"/>
    <col min="4104" max="4104" width="59.7109375" style="150" bestFit="1" customWidth="1"/>
    <col min="4105" max="4105" width="57.85546875" style="150" bestFit="1" customWidth="1"/>
    <col min="4106" max="4106" width="35.28515625" style="150" bestFit="1" customWidth="1"/>
    <col min="4107" max="4107" width="28.140625" style="150" bestFit="1" customWidth="1"/>
    <col min="4108" max="4108" width="33.140625" style="150" bestFit="1" customWidth="1"/>
    <col min="4109" max="4109" width="26" style="150" bestFit="1" customWidth="1"/>
    <col min="4110" max="4110" width="19.140625" style="150" bestFit="1" customWidth="1"/>
    <col min="4111" max="4111" width="10.42578125" style="150" customWidth="1"/>
    <col min="4112" max="4112" width="11.85546875" style="150" customWidth="1"/>
    <col min="4113" max="4113" width="14.7109375" style="150" customWidth="1"/>
    <col min="4114" max="4114" width="9" style="150" bestFit="1" customWidth="1"/>
    <col min="4115" max="4354" width="9.140625" style="150"/>
    <col min="4355" max="4355" width="4.7109375" style="150" bestFit="1" customWidth="1"/>
    <col min="4356" max="4356" width="9.7109375" style="150" bestFit="1" customWidth="1"/>
    <col min="4357" max="4357" width="10" style="150" bestFit="1" customWidth="1"/>
    <col min="4358" max="4358" width="8.85546875" style="150" bestFit="1" customWidth="1"/>
    <col min="4359" max="4359" width="22.85546875" style="150" customWidth="1"/>
    <col min="4360" max="4360" width="59.7109375" style="150" bestFit="1" customWidth="1"/>
    <col min="4361" max="4361" width="57.85546875" style="150" bestFit="1" customWidth="1"/>
    <col min="4362" max="4362" width="35.28515625" style="150" bestFit="1" customWidth="1"/>
    <col min="4363" max="4363" width="28.140625" style="150" bestFit="1" customWidth="1"/>
    <col min="4364" max="4364" width="33.140625" style="150" bestFit="1" customWidth="1"/>
    <col min="4365" max="4365" width="26" style="150" bestFit="1" customWidth="1"/>
    <col min="4366" max="4366" width="19.140625" style="150" bestFit="1" customWidth="1"/>
    <col min="4367" max="4367" width="10.42578125" style="150" customWidth="1"/>
    <col min="4368" max="4368" width="11.85546875" style="150" customWidth="1"/>
    <col min="4369" max="4369" width="14.7109375" style="150" customWidth="1"/>
    <col min="4370" max="4370" width="9" style="150" bestFit="1" customWidth="1"/>
    <col min="4371" max="4610" width="9.140625" style="150"/>
    <col min="4611" max="4611" width="4.7109375" style="150" bestFit="1" customWidth="1"/>
    <col min="4612" max="4612" width="9.7109375" style="150" bestFit="1" customWidth="1"/>
    <col min="4613" max="4613" width="10" style="150" bestFit="1" customWidth="1"/>
    <col min="4614" max="4614" width="8.85546875" style="150" bestFit="1" customWidth="1"/>
    <col min="4615" max="4615" width="22.85546875" style="150" customWidth="1"/>
    <col min="4616" max="4616" width="59.7109375" style="150" bestFit="1" customWidth="1"/>
    <col min="4617" max="4617" width="57.85546875" style="150" bestFit="1" customWidth="1"/>
    <col min="4618" max="4618" width="35.28515625" style="150" bestFit="1" customWidth="1"/>
    <col min="4619" max="4619" width="28.140625" style="150" bestFit="1" customWidth="1"/>
    <col min="4620" max="4620" width="33.140625" style="150" bestFit="1" customWidth="1"/>
    <col min="4621" max="4621" width="26" style="150" bestFit="1" customWidth="1"/>
    <col min="4622" max="4622" width="19.140625" style="150" bestFit="1" customWidth="1"/>
    <col min="4623" max="4623" width="10.42578125" style="150" customWidth="1"/>
    <col min="4624" max="4624" width="11.85546875" style="150" customWidth="1"/>
    <col min="4625" max="4625" width="14.7109375" style="150" customWidth="1"/>
    <col min="4626" max="4626" width="9" style="150" bestFit="1" customWidth="1"/>
    <col min="4627" max="4866" width="9.140625" style="150"/>
    <col min="4867" max="4867" width="4.7109375" style="150" bestFit="1" customWidth="1"/>
    <col min="4868" max="4868" width="9.7109375" style="150" bestFit="1" customWidth="1"/>
    <col min="4869" max="4869" width="10" style="150" bestFit="1" customWidth="1"/>
    <col min="4870" max="4870" width="8.85546875" style="150" bestFit="1" customWidth="1"/>
    <col min="4871" max="4871" width="22.85546875" style="150" customWidth="1"/>
    <col min="4872" max="4872" width="59.7109375" style="150" bestFit="1" customWidth="1"/>
    <col min="4873" max="4873" width="57.85546875" style="150" bestFit="1" customWidth="1"/>
    <col min="4874" max="4874" width="35.28515625" style="150" bestFit="1" customWidth="1"/>
    <col min="4875" max="4875" width="28.140625" style="150" bestFit="1" customWidth="1"/>
    <col min="4876" max="4876" width="33.140625" style="150" bestFit="1" customWidth="1"/>
    <col min="4877" max="4877" width="26" style="150" bestFit="1" customWidth="1"/>
    <col min="4878" max="4878" width="19.140625" style="150" bestFit="1" customWidth="1"/>
    <col min="4879" max="4879" width="10.42578125" style="150" customWidth="1"/>
    <col min="4880" max="4880" width="11.85546875" style="150" customWidth="1"/>
    <col min="4881" max="4881" width="14.7109375" style="150" customWidth="1"/>
    <col min="4882" max="4882" width="9" style="150" bestFit="1" customWidth="1"/>
    <col min="4883" max="5122" width="9.140625" style="150"/>
    <col min="5123" max="5123" width="4.7109375" style="150" bestFit="1" customWidth="1"/>
    <col min="5124" max="5124" width="9.7109375" style="150" bestFit="1" customWidth="1"/>
    <col min="5125" max="5125" width="10" style="150" bestFit="1" customWidth="1"/>
    <col min="5126" max="5126" width="8.85546875" style="150" bestFit="1" customWidth="1"/>
    <col min="5127" max="5127" width="22.85546875" style="150" customWidth="1"/>
    <col min="5128" max="5128" width="59.7109375" style="150" bestFit="1" customWidth="1"/>
    <col min="5129" max="5129" width="57.85546875" style="150" bestFit="1" customWidth="1"/>
    <col min="5130" max="5130" width="35.28515625" style="150" bestFit="1" customWidth="1"/>
    <col min="5131" max="5131" width="28.140625" style="150" bestFit="1" customWidth="1"/>
    <col min="5132" max="5132" width="33.140625" style="150" bestFit="1" customWidth="1"/>
    <col min="5133" max="5133" width="26" style="150" bestFit="1" customWidth="1"/>
    <col min="5134" max="5134" width="19.140625" style="150" bestFit="1" customWidth="1"/>
    <col min="5135" max="5135" width="10.42578125" style="150" customWidth="1"/>
    <col min="5136" max="5136" width="11.85546875" style="150" customWidth="1"/>
    <col min="5137" max="5137" width="14.7109375" style="150" customWidth="1"/>
    <col min="5138" max="5138" width="9" style="150" bestFit="1" customWidth="1"/>
    <col min="5139" max="5378" width="9.140625" style="150"/>
    <col min="5379" max="5379" width="4.7109375" style="150" bestFit="1" customWidth="1"/>
    <col min="5380" max="5380" width="9.7109375" style="150" bestFit="1" customWidth="1"/>
    <col min="5381" max="5381" width="10" style="150" bestFit="1" customWidth="1"/>
    <col min="5382" max="5382" width="8.85546875" style="150" bestFit="1" customWidth="1"/>
    <col min="5383" max="5383" width="22.85546875" style="150" customWidth="1"/>
    <col min="5384" max="5384" width="59.7109375" style="150" bestFit="1" customWidth="1"/>
    <col min="5385" max="5385" width="57.85546875" style="150" bestFit="1" customWidth="1"/>
    <col min="5386" max="5386" width="35.28515625" style="150" bestFit="1" customWidth="1"/>
    <col min="5387" max="5387" width="28.140625" style="150" bestFit="1" customWidth="1"/>
    <col min="5388" max="5388" width="33.140625" style="150" bestFit="1" customWidth="1"/>
    <col min="5389" max="5389" width="26" style="150" bestFit="1" customWidth="1"/>
    <col min="5390" max="5390" width="19.140625" style="150" bestFit="1" customWidth="1"/>
    <col min="5391" max="5391" width="10.42578125" style="150" customWidth="1"/>
    <col min="5392" max="5392" width="11.85546875" style="150" customWidth="1"/>
    <col min="5393" max="5393" width="14.7109375" style="150" customWidth="1"/>
    <col min="5394" max="5394" width="9" style="150" bestFit="1" customWidth="1"/>
    <col min="5395" max="5634" width="9.140625" style="150"/>
    <col min="5635" max="5635" width="4.7109375" style="150" bestFit="1" customWidth="1"/>
    <col min="5636" max="5636" width="9.7109375" style="150" bestFit="1" customWidth="1"/>
    <col min="5637" max="5637" width="10" style="150" bestFit="1" customWidth="1"/>
    <col min="5638" max="5638" width="8.85546875" style="150" bestFit="1" customWidth="1"/>
    <col min="5639" max="5639" width="22.85546875" style="150" customWidth="1"/>
    <col min="5640" max="5640" width="59.7109375" style="150" bestFit="1" customWidth="1"/>
    <col min="5641" max="5641" width="57.85546875" style="150" bestFit="1" customWidth="1"/>
    <col min="5642" max="5642" width="35.28515625" style="150" bestFit="1" customWidth="1"/>
    <col min="5643" max="5643" width="28.140625" style="150" bestFit="1" customWidth="1"/>
    <col min="5644" max="5644" width="33.140625" style="150" bestFit="1" customWidth="1"/>
    <col min="5645" max="5645" width="26" style="150" bestFit="1" customWidth="1"/>
    <col min="5646" max="5646" width="19.140625" style="150" bestFit="1" customWidth="1"/>
    <col min="5647" max="5647" width="10.42578125" style="150" customWidth="1"/>
    <col min="5648" max="5648" width="11.85546875" style="150" customWidth="1"/>
    <col min="5649" max="5649" width="14.7109375" style="150" customWidth="1"/>
    <col min="5650" max="5650" width="9" style="150" bestFit="1" customWidth="1"/>
    <col min="5651" max="5890" width="9.140625" style="150"/>
    <col min="5891" max="5891" width="4.7109375" style="150" bestFit="1" customWidth="1"/>
    <col min="5892" max="5892" width="9.7109375" style="150" bestFit="1" customWidth="1"/>
    <col min="5893" max="5893" width="10" style="150" bestFit="1" customWidth="1"/>
    <col min="5894" max="5894" width="8.85546875" style="150" bestFit="1" customWidth="1"/>
    <col min="5895" max="5895" width="22.85546875" style="150" customWidth="1"/>
    <col min="5896" max="5896" width="59.7109375" style="150" bestFit="1" customWidth="1"/>
    <col min="5897" max="5897" width="57.85546875" style="150" bestFit="1" customWidth="1"/>
    <col min="5898" max="5898" width="35.28515625" style="150" bestFit="1" customWidth="1"/>
    <col min="5899" max="5899" width="28.140625" style="150" bestFit="1" customWidth="1"/>
    <col min="5900" max="5900" width="33.140625" style="150" bestFit="1" customWidth="1"/>
    <col min="5901" max="5901" width="26" style="150" bestFit="1" customWidth="1"/>
    <col min="5902" max="5902" width="19.140625" style="150" bestFit="1" customWidth="1"/>
    <col min="5903" max="5903" width="10.42578125" style="150" customWidth="1"/>
    <col min="5904" max="5904" width="11.85546875" style="150" customWidth="1"/>
    <col min="5905" max="5905" width="14.7109375" style="150" customWidth="1"/>
    <col min="5906" max="5906" width="9" style="150" bestFit="1" customWidth="1"/>
    <col min="5907" max="6146" width="9.140625" style="150"/>
    <col min="6147" max="6147" width="4.7109375" style="150" bestFit="1" customWidth="1"/>
    <col min="6148" max="6148" width="9.7109375" style="150" bestFit="1" customWidth="1"/>
    <col min="6149" max="6149" width="10" style="150" bestFit="1" customWidth="1"/>
    <col min="6150" max="6150" width="8.85546875" style="150" bestFit="1" customWidth="1"/>
    <col min="6151" max="6151" width="22.85546875" style="150" customWidth="1"/>
    <col min="6152" max="6152" width="59.7109375" style="150" bestFit="1" customWidth="1"/>
    <col min="6153" max="6153" width="57.85546875" style="150" bestFit="1" customWidth="1"/>
    <col min="6154" max="6154" width="35.28515625" style="150" bestFit="1" customWidth="1"/>
    <col min="6155" max="6155" width="28.140625" style="150" bestFit="1" customWidth="1"/>
    <col min="6156" max="6156" width="33.140625" style="150" bestFit="1" customWidth="1"/>
    <col min="6157" max="6157" width="26" style="150" bestFit="1" customWidth="1"/>
    <col min="6158" max="6158" width="19.140625" style="150" bestFit="1" customWidth="1"/>
    <col min="6159" max="6159" width="10.42578125" style="150" customWidth="1"/>
    <col min="6160" max="6160" width="11.85546875" style="150" customWidth="1"/>
    <col min="6161" max="6161" width="14.7109375" style="150" customWidth="1"/>
    <col min="6162" max="6162" width="9" style="150" bestFit="1" customWidth="1"/>
    <col min="6163" max="6402" width="9.140625" style="150"/>
    <col min="6403" max="6403" width="4.7109375" style="150" bestFit="1" customWidth="1"/>
    <col min="6404" max="6404" width="9.7109375" style="150" bestFit="1" customWidth="1"/>
    <col min="6405" max="6405" width="10" style="150" bestFit="1" customWidth="1"/>
    <col min="6406" max="6406" width="8.85546875" style="150" bestFit="1" customWidth="1"/>
    <col min="6407" max="6407" width="22.85546875" style="150" customWidth="1"/>
    <col min="6408" max="6408" width="59.7109375" style="150" bestFit="1" customWidth="1"/>
    <col min="6409" max="6409" width="57.85546875" style="150" bestFit="1" customWidth="1"/>
    <col min="6410" max="6410" width="35.28515625" style="150" bestFit="1" customWidth="1"/>
    <col min="6411" max="6411" width="28.140625" style="150" bestFit="1" customWidth="1"/>
    <col min="6412" max="6412" width="33.140625" style="150" bestFit="1" customWidth="1"/>
    <col min="6413" max="6413" width="26" style="150" bestFit="1" customWidth="1"/>
    <col min="6414" max="6414" width="19.140625" style="150" bestFit="1" customWidth="1"/>
    <col min="6415" max="6415" width="10.42578125" style="150" customWidth="1"/>
    <col min="6416" max="6416" width="11.85546875" style="150" customWidth="1"/>
    <col min="6417" max="6417" width="14.7109375" style="150" customWidth="1"/>
    <col min="6418" max="6418" width="9" style="150" bestFit="1" customWidth="1"/>
    <col min="6419" max="6658" width="9.140625" style="150"/>
    <col min="6659" max="6659" width="4.7109375" style="150" bestFit="1" customWidth="1"/>
    <col min="6660" max="6660" width="9.7109375" style="150" bestFit="1" customWidth="1"/>
    <col min="6661" max="6661" width="10" style="150" bestFit="1" customWidth="1"/>
    <col min="6662" max="6662" width="8.85546875" style="150" bestFit="1" customWidth="1"/>
    <col min="6663" max="6663" width="22.85546875" style="150" customWidth="1"/>
    <col min="6664" max="6664" width="59.7109375" style="150" bestFit="1" customWidth="1"/>
    <col min="6665" max="6665" width="57.85546875" style="150" bestFit="1" customWidth="1"/>
    <col min="6666" max="6666" width="35.28515625" style="150" bestFit="1" customWidth="1"/>
    <col min="6667" max="6667" width="28.140625" style="150" bestFit="1" customWidth="1"/>
    <col min="6668" max="6668" width="33.140625" style="150" bestFit="1" customWidth="1"/>
    <col min="6669" max="6669" width="26" style="150" bestFit="1" customWidth="1"/>
    <col min="6670" max="6670" width="19.140625" style="150" bestFit="1" customWidth="1"/>
    <col min="6671" max="6671" width="10.42578125" style="150" customWidth="1"/>
    <col min="6672" max="6672" width="11.85546875" style="150" customWidth="1"/>
    <col min="6673" max="6673" width="14.7109375" style="150" customWidth="1"/>
    <col min="6674" max="6674" width="9" style="150" bestFit="1" customWidth="1"/>
    <col min="6675" max="6914" width="9.140625" style="150"/>
    <col min="6915" max="6915" width="4.7109375" style="150" bestFit="1" customWidth="1"/>
    <col min="6916" max="6916" width="9.7109375" style="150" bestFit="1" customWidth="1"/>
    <col min="6917" max="6917" width="10" style="150" bestFit="1" customWidth="1"/>
    <col min="6918" max="6918" width="8.85546875" style="150" bestFit="1" customWidth="1"/>
    <col min="6919" max="6919" width="22.85546875" style="150" customWidth="1"/>
    <col min="6920" max="6920" width="59.7109375" style="150" bestFit="1" customWidth="1"/>
    <col min="6921" max="6921" width="57.85546875" style="150" bestFit="1" customWidth="1"/>
    <col min="6922" max="6922" width="35.28515625" style="150" bestFit="1" customWidth="1"/>
    <col min="6923" max="6923" width="28.140625" style="150" bestFit="1" customWidth="1"/>
    <col min="6924" max="6924" width="33.140625" style="150" bestFit="1" customWidth="1"/>
    <col min="6925" max="6925" width="26" style="150" bestFit="1" customWidth="1"/>
    <col min="6926" max="6926" width="19.140625" style="150" bestFit="1" customWidth="1"/>
    <col min="6927" max="6927" width="10.42578125" style="150" customWidth="1"/>
    <col min="6928" max="6928" width="11.85546875" style="150" customWidth="1"/>
    <col min="6929" max="6929" width="14.7109375" style="150" customWidth="1"/>
    <col min="6930" max="6930" width="9" style="150" bestFit="1" customWidth="1"/>
    <col min="6931" max="7170" width="9.140625" style="150"/>
    <col min="7171" max="7171" width="4.7109375" style="150" bestFit="1" customWidth="1"/>
    <col min="7172" max="7172" width="9.7109375" style="150" bestFit="1" customWidth="1"/>
    <col min="7173" max="7173" width="10" style="150" bestFit="1" customWidth="1"/>
    <col min="7174" max="7174" width="8.85546875" style="150" bestFit="1" customWidth="1"/>
    <col min="7175" max="7175" width="22.85546875" style="150" customWidth="1"/>
    <col min="7176" max="7176" width="59.7109375" style="150" bestFit="1" customWidth="1"/>
    <col min="7177" max="7177" width="57.85546875" style="150" bestFit="1" customWidth="1"/>
    <col min="7178" max="7178" width="35.28515625" style="150" bestFit="1" customWidth="1"/>
    <col min="7179" max="7179" width="28.140625" style="150" bestFit="1" customWidth="1"/>
    <col min="7180" max="7180" width="33.140625" style="150" bestFit="1" customWidth="1"/>
    <col min="7181" max="7181" width="26" style="150" bestFit="1" customWidth="1"/>
    <col min="7182" max="7182" width="19.140625" style="150" bestFit="1" customWidth="1"/>
    <col min="7183" max="7183" width="10.42578125" style="150" customWidth="1"/>
    <col min="7184" max="7184" width="11.85546875" style="150" customWidth="1"/>
    <col min="7185" max="7185" width="14.7109375" style="150" customWidth="1"/>
    <col min="7186" max="7186" width="9" style="150" bestFit="1" customWidth="1"/>
    <col min="7187" max="7426" width="9.140625" style="150"/>
    <col min="7427" max="7427" width="4.7109375" style="150" bestFit="1" customWidth="1"/>
    <col min="7428" max="7428" width="9.7109375" style="150" bestFit="1" customWidth="1"/>
    <col min="7429" max="7429" width="10" style="150" bestFit="1" customWidth="1"/>
    <col min="7430" max="7430" width="8.85546875" style="150" bestFit="1" customWidth="1"/>
    <col min="7431" max="7431" width="22.85546875" style="150" customWidth="1"/>
    <col min="7432" max="7432" width="59.7109375" style="150" bestFit="1" customWidth="1"/>
    <col min="7433" max="7433" width="57.85546875" style="150" bestFit="1" customWidth="1"/>
    <col min="7434" max="7434" width="35.28515625" style="150" bestFit="1" customWidth="1"/>
    <col min="7435" max="7435" width="28.140625" style="150" bestFit="1" customWidth="1"/>
    <col min="7436" max="7436" width="33.140625" style="150" bestFit="1" customWidth="1"/>
    <col min="7437" max="7437" width="26" style="150" bestFit="1" customWidth="1"/>
    <col min="7438" max="7438" width="19.140625" style="150" bestFit="1" customWidth="1"/>
    <col min="7439" max="7439" width="10.42578125" style="150" customWidth="1"/>
    <col min="7440" max="7440" width="11.85546875" style="150" customWidth="1"/>
    <col min="7441" max="7441" width="14.7109375" style="150" customWidth="1"/>
    <col min="7442" max="7442" width="9" style="150" bestFit="1" customWidth="1"/>
    <col min="7443" max="7682" width="9.140625" style="150"/>
    <col min="7683" max="7683" width="4.7109375" style="150" bestFit="1" customWidth="1"/>
    <col min="7684" max="7684" width="9.7109375" style="150" bestFit="1" customWidth="1"/>
    <col min="7685" max="7685" width="10" style="150" bestFit="1" customWidth="1"/>
    <col min="7686" max="7686" width="8.85546875" style="150" bestFit="1" customWidth="1"/>
    <col min="7687" max="7687" width="22.85546875" style="150" customWidth="1"/>
    <col min="7688" max="7688" width="59.7109375" style="150" bestFit="1" customWidth="1"/>
    <col min="7689" max="7689" width="57.85546875" style="150" bestFit="1" customWidth="1"/>
    <col min="7690" max="7690" width="35.28515625" style="150" bestFit="1" customWidth="1"/>
    <col min="7691" max="7691" width="28.140625" style="150" bestFit="1" customWidth="1"/>
    <col min="7692" max="7692" width="33.140625" style="150" bestFit="1" customWidth="1"/>
    <col min="7693" max="7693" width="26" style="150" bestFit="1" customWidth="1"/>
    <col min="7694" max="7694" width="19.140625" style="150" bestFit="1" customWidth="1"/>
    <col min="7695" max="7695" width="10.42578125" style="150" customWidth="1"/>
    <col min="7696" max="7696" width="11.85546875" style="150" customWidth="1"/>
    <col min="7697" max="7697" width="14.7109375" style="150" customWidth="1"/>
    <col min="7698" max="7698" width="9" style="150" bestFit="1" customWidth="1"/>
    <col min="7699" max="7938" width="9.140625" style="150"/>
    <col min="7939" max="7939" width="4.7109375" style="150" bestFit="1" customWidth="1"/>
    <col min="7940" max="7940" width="9.7109375" style="150" bestFit="1" customWidth="1"/>
    <col min="7941" max="7941" width="10" style="150" bestFit="1" customWidth="1"/>
    <col min="7942" max="7942" width="8.85546875" style="150" bestFit="1" customWidth="1"/>
    <col min="7943" max="7943" width="22.85546875" style="150" customWidth="1"/>
    <col min="7944" max="7944" width="59.7109375" style="150" bestFit="1" customWidth="1"/>
    <col min="7945" max="7945" width="57.85546875" style="150" bestFit="1" customWidth="1"/>
    <col min="7946" max="7946" width="35.28515625" style="150" bestFit="1" customWidth="1"/>
    <col min="7947" max="7947" width="28.140625" style="150" bestFit="1" customWidth="1"/>
    <col min="7948" max="7948" width="33.140625" style="150" bestFit="1" customWidth="1"/>
    <col min="7949" max="7949" width="26" style="150" bestFit="1" customWidth="1"/>
    <col min="7950" max="7950" width="19.140625" style="150" bestFit="1" customWidth="1"/>
    <col min="7951" max="7951" width="10.42578125" style="150" customWidth="1"/>
    <col min="7952" max="7952" width="11.85546875" style="150" customWidth="1"/>
    <col min="7953" max="7953" width="14.7109375" style="150" customWidth="1"/>
    <col min="7954" max="7954" width="9" style="150" bestFit="1" customWidth="1"/>
    <col min="7955" max="8194" width="9.140625" style="150"/>
    <col min="8195" max="8195" width="4.7109375" style="150" bestFit="1" customWidth="1"/>
    <col min="8196" max="8196" width="9.7109375" style="150" bestFit="1" customWidth="1"/>
    <col min="8197" max="8197" width="10" style="150" bestFit="1" customWidth="1"/>
    <col min="8198" max="8198" width="8.85546875" style="150" bestFit="1" customWidth="1"/>
    <col min="8199" max="8199" width="22.85546875" style="150" customWidth="1"/>
    <col min="8200" max="8200" width="59.7109375" style="150" bestFit="1" customWidth="1"/>
    <col min="8201" max="8201" width="57.85546875" style="150" bestFit="1" customWidth="1"/>
    <col min="8202" max="8202" width="35.28515625" style="150" bestFit="1" customWidth="1"/>
    <col min="8203" max="8203" width="28.140625" style="150" bestFit="1" customWidth="1"/>
    <col min="8204" max="8204" width="33.140625" style="150" bestFit="1" customWidth="1"/>
    <col min="8205" max="8205" width="26" style="150" bestFit="1" customWidth="1"/>
    <col min="8206" max="8206" width="19.140625" style="150" bestFit="1" customWidth="1"/>
    <col min="8207" max="8207" width="10.42578125" style="150" customWidth="1"/>
    <col min="8208" max="8208" width="11.85546875" style="150" customWidth="1"/>
    <col min="8209" max="8209" width="14.7109375" style="150" customWidth="1"/>
    <col min="8210" max="8210" width="9" style="150" bestFit="1" customWidth="1"/>
    <col min="8211" max="8450" width="9.140625" style="150"/>
    <col min="8451" max="8451" width="4.7109375" style="150" bestFit="1" customWidth="1"/>
    <col min="8452" max="8452" width="9.7109375" style="150" bestFit="1" customWidth="1"/>
    <col min="8453" max="8453" width="10" style="150" bestFit="1" customWidth="1"/>
    <col min="8454" max="8454" width="8.85546875" style="150" bestFit="1" customWidth="1"/>
    <col min="8455" max="8455" width="22.85546875" style="150" customWidth="1"/>
    <col min="8456" max="8456" width="59.7109375" style="150" bestFit="1" customWidth="1"/>
    <col min="8457" max="8457" width="57.85546875" style="150" bestFit="1" customWidth="1"/>
    <col min="8458" max="8458" width="35.28515625" style="150" bestFit="1" customWidth="1"/>
    <col min="8459" max="8459" width="28.140625" style="150" bestFit="1" customWidth="1"/>
    <col min="8460" max="8460" width="33.140625" style="150" bestFit="1" customWidth="1"/>
    <col min="8461" max="8461" width="26" style="150" bestFit="1" customWidth="1"/>
    <col min="8462" max="8462" width="19.140625" style="150" bestFit="1" customWidth="1"/>
    <col min="8463" max="8463" width="10.42578125" style="150" customWidth="1"/>
    <col min="8464" max="8464" width="11.85546875" style="150" customWidth="1"/>
    <col min="8465" max="8465" width="14.7109375" style="150" customWidth="1"/>
    <col min="8466" max="8466" width="9" style="150" bestFit="1" customWidth="1"/>
    <col min="8467" max="8706" width="9.140625" style="150"/>
    <col min="8707" max="8707" width="4.7109375" style="150" bestFit="1" customWidth="1"/>
    <col min="8708" max="8708" width="9.7109375" style="150" bestFit="1" customWidth="1"/>
    <col min="8709" max="8709" width="10" style="150" bestFit="1" customWidth="1"/>
    <col min="8710" max="8710" width="8.85546875" style="150" bestFit="1" customWidth="1"/>
    <col min="8711" max="8711" width="22.85546875" style="150" customWidth="1"/>
    <col min="8712" max="8712" width="59.7109375" style="150" bestFit="1" customWidth="1"/>
    <col min="8713" max="8713" width="57.85546875" style="150" bestFit="1" customWidth="1"/>
    <col min="8714" max="8714" width="35.28515625" style="150" bestFit="1" customWidth="1"/>
    <col min="8715" max="8715" width="28.140625" style="150" bestFit="1" customWidth="1"/>
    <col min="8716" max="8716" width="33.140625" style="150" bestFit="1" customWidth="1"/>
    <col min="8717" max="8717" width="26" style="150" bestFit="1" customWidth="1"/>
    <col min="8718" max="8718" width="19.140625" style="150" bestFit="1" customWidth="1"/>
    <col min="8719" max="8719" width="10.42578125" style="150" customWidth="1"/>
    <col min="8720" max="8720" width="11.85546875" style="150" customWidth="1"/>
    <col min="8721" max="8721" width="14.7109375" style="150" customWidth="1"/>
    <col min="8722" max="8722" width="9" style="150" bestFit="1" customWidth="1"/>
    <col min="8723" max="8962" width="9.140625" style="150"/>
    <col min="8963" max="8963" width="4.7109375" style="150" bestFit="1" customWidth="1"/>
    <col min="8964" max="8964" width="9.7109375" style="150" bestFit="1" customWidth="1"/>
    <col min="8965" max="8965" width="10" style="150" bestFit="1" customWidth="1"/>
    <col min="8966" max="8966" width="8.85546875" style="150" bestFit="1" customWidth="1"/>
    <col min="8967" max="8967" width="22.85546875" style="150" customWidth="1"/>
    <col min="8968" max="8968" width="59.7109375" style="150" bestFit="1" customWidth="1"/>
    <col min="8969" max="8969" width="57.85546875" style="150" bestFit="1" customWidth="1"/>
    <col min="8970" max="8970" width="35.28515625" style="150" bestFit="1" customWidth="1"/>
    <col min="8971" max="8971" width="28.140625" style="150" bestFit="1" customWidth="1"/>
    <col min="8972" max="8972" width="33.140625" style="150" bestFit="1" customWidth="1"/>
    <col min="8973" max="8973" width="26" style="150" bestFit="1" customWidth="1"/>
    <col min="8974" max="8974" width="19.140625" style="150" bestFit="1" customWidth="1"/>
    <col min="8975" max="8975" width="10.42578125" style="150" customWidth="1"/>
    <col min="8976" max="8976" width="11.85546875" style="150" customWidth="1"/>
    <col min="8977" max="8977" width="14.7109375" style="150" customWidth="1"/>
    <col min="8978" max="8978" width="9" style="150" bestFit="1" customWidth="1"/>
    <col min="8979" max="9218" width="9.140625" style="150"/>
    <col min="9219" max="9219" width="4.7109375" style="150" bestFit="1" customWidth="1"/>
    <col min="9220" max="9220" width="9.7109375" style="150" bestFit="1" customWidth="1"/>
    <col min="9221" max="9221" width="10" style="150" bestFit="1" customWidth="1"/>
    <col min="9222" max="9222" width="8.85546875" style="150" bestFit="1" customWidth="1"/>
    <col min="9223" max="9223" width="22.85546875" style="150" customWidth="1"/>
    <col min="9224" max="9224" width="59.7109375" style="150" bestFit="1" customWidth="1"/>
    <col min="9225" max="9225" width="57.85546875" style="150" bestFit="1" customWidth="1"/>
    <col min="9226" max="9226" width="35.28515625" style="150" bestFit="1" customWidth="1"/>
    <col min="9227" max="9227" width="28.140625" style="150" bestFit="1" customWidth="1"/>
    <col min="9228" max="9228" width="33.140625" style="150" bestFit="1" customWidth="1"/>
    <col min="9229" max="9229" width="26" style="150" bestFit="1" customWidth="1"/>
    <col min="9230" max="9230" width="19.140625" style="150" bestFit="1" customWidth="1"/>
    <col min="9231" max="9231" width="10.42578125" style="150" customWidth="1"/>
    <col min="9232" max="9232" width="11.85546875" style="150" customWidth="1"/>
    <col min="9233" max="9233" width="14.7109375" style="150" customWidth="1"/>
    <col min="9234" max="9234" width="9" style="150" bestFit="1" customWidth="1"/>
    <col min="9235" max="9474" width="9.140625" style="150"/>
    <col min="9475" max="9475" width="4.7109375" style="150" bestFit="1" customWidth="1"/>
    <col min="9476" max="9476" width="9.7109375" style="150" bestFit="1" customWidth="1"/>
    <col min="9477" max="9477" width="10" style="150" bestFit="1" customWidth="1"/>
    <col min="9478" max="9478" width="8.85546875" style="150" bestFit="1" customWidth="1"/>
    <col min="9479" max="9479" width="22.85546875" style="150" customWidth="1"/>
    <col min="9480" max="9480" width="59.7109375" style="150" bestFit="1" customWidth="1"/>
    <col min="9481" max="9481" width="57.85546875" style="150" bestFit="1" customWidth="1"/>
    <col min="9482" max="9482" width="35.28515625" style="150" bestFit="1" customWidth="1"/>
    <col min="9483" max="9483" width="28.140625" style="150" bestFit="1" customWidth="1"/>
    <col min="9484" max="9484" width="33.140625" style="150" bestFit="1" customWidth="1"/>
    <col min="9485" max="9485" width="26" style="150" bestFit="1" customWidth="1"/>
    <col min="9486" max="9486" width="19.140625" style="150" bestFit="1" customWidth="1"/>
    <col min="9487" max="9487" width="10.42578125" style="150" customWidth="1"/>
    <col min="9488" max="9488" width="11.85546875" style="150" customWidth="1"/>
    <col min="9489" max="9489" width="14.7109375" style="150" customWidth="1"/>
    <col min="9490" max="9490" width="9" style="150" bestFit="1" customWidth="1"/>
    <col min="9491" max="9730" width="9.140625" style="150"/>
    <col min="9731" max="9731" width="4.7109375" style="150" bestFit="1" customWidth="1"/>
    <col min="9732" max="9732" width="9.7109375" style="150" bestFit="1" customWidth="1"/>
    <col min="9733" max="9733" width="10" style="150" bestFit="1" customWidth="1"/>
    <col min="9734" max="9734" width="8.85546875" style="150" bestFit="1" customWidth="1"/>
    <col min="9735" max="9735" width="22.85546875" style="150" customWidth="1"/>
    <col min="9736" max="9736" width="59.7109375" style="150" bestFit="1" customWidth="1"/>
    <col min="9737" max="9737" width="57.85546875" style="150" bestFit="1" customWidth="1"/>
    <col min="9738" max="9738" width="35.28515625" style="150" bestFit="1" customWidth="1"/>
    <col min="9739" max="9739" width="28.140625" style="150" bestFit="1" customWidth="1"/>
    <col min="9740" max="9740" width="33.140625" style="150" bestFit="1" customWidth="1"/>
    <col min="9741" max="9741" width="26" style="150" bestFit="1" customWidth="1"/>
    <col min="9742" max="9742" width="19.140625" style="150" bestFit="1" customWidth="1"/>
    <col min="9743" max="9743" width="10.42578125" style="150" customWidth="1"/>
    <col min="9744" max="9744" width="11.85546875" style="150" customWidth="1"/>
    <col min="9745" max="9745" width="14.7109375" style="150" customWidth="1"/>
    <col min="9746" max="9746" width="9" style="150" bestFit="1" customWidth="1"/>
    <col min="9747" max="9986" width="9.140625" style="150"/>
    <col min="9987" max="9987" width="4.7109375" style="150" bestFit="1" customWidth="1"/>
    <col min="9988" max="9988" width="9.7109375" style="150" bestFit="1" customWidth="1"/>
    <col min="9989" max="9989" width="10" style="150" bestFit="1" customWidth="1"/>
    <col min="9990" max="9990" width="8.85546875" style="150" bestFit="1" customWidth="1"/>
    <col min="9991" max="9991" width="22.85546875" style="150" customWidth="1"/>
    <col min="9992" max="9992" width="59.7109375" style="150" bestFit="1" customWidth="1"/>
    <col min="9993" max="9993" width="57.85546875" style="150" bestFit="1" customWidth="1"/>
    <col min="9994" max="9994" width="35.28515625" style="150" bestFit="1" customWidth="1"/>
    <col min="9995" max="9995" width="28.140625" style="150" bestFit="1" customWidth="1"/>
    <col min="9996" max="9996" width="33.140625" style="150" bestFit="1" customWidth="1"/>
    <col min="9997" max="9997" width="26" style="150" bestFit="1" customWidth="1"/>
    <col min="9998" max="9998" width="19.140625" style="150" bestFit="1" customWidth="1"/>
    <col min="9999" max="9999" width="10.42578125" style="150" customWidth="1"/>
    <col min="10000" max="10000" width="11.85546875" style="150" customWidth="1"/>
    <col min="10001" max="10001" width="14.7109375" style="150" customWidth="1"/>
    <col min="10002" max="10002" width="9" style="150" bestFit="1" customWidth="1"/>
    <col min="10003" max="10242" width="9.140625" style="150"/>
    <col min="10243" max="10243" width="4.7109375" style="150" bestFit="1" customWidth="1"/>
    <col min="10244" max="10244" width="9.7109375" style="150" bestFit="1" customWidth="1"/>
    <col min="10245" max="10245" width="10" style="150" bestFit="1" customWidth="1"/>
    <col min="10246" max="10246" width="8.85546875" style="150" bestFit="1" customWidth="1"/>
    <col min="10247" max="10247" width="22.85546875" style="150" customWidth="1"/>
    <col min="10248" max="10248" width="59.7109375" style="150" bestFit="1" customWidth="1"/>
    <col min="10249" max="10249" width="57.85546875" style="150" bestFit="1" customWidth="1"/>
    <col min="10250" max="10250" width="35.28515625" style="150" bestFit="1" customWidth="1"/>
    <col min="10251" max="10251" width="28.140625" style="150" bestFit="1" customWidth="1"/>
    <col min="10252" max="10252" width="33.140625" style="150" bestFit="1" customWidth="1"/>
    <col min="10253" max="10253" width="26" style="150" bestFit="1" customWidth="1"/>
    <col min="10254" max="10254" width="19.140625" style="150" bestFit="1" customWidth="1"/>
    <col min="10255" max="10255" width="10.42578125" style="150" customWidth="1"/>
    <col min="10256" max="10256" width="11.85546875" style="150" customWidth="1"/>
    <col min="10257" max="10257" width="14.7109375" style="150" customWidth="1"/>
    <col min="10258" max="10258" width="9" style="150" bestFit="1" customWidth="1"/>
    <col min="10259" max="10498" width="9.140625" style="150"/>
    <col min="10499" max="10499" width="4.7109375" style="150" bestFit="1" customWidth="1"/>
    <col min="10500" max="10500" width="9.7109375" style="150" bestFit="1" customWidth="1"/>
    <col min="10501" max="10501" width="10" style="150" bestFit="1" customWidth="1"/>
    <col min="10502" max="10502" width="8.85546875" style="150" bestFit="1" customWidth="1"/>
    <col min="10503" max="10503" width="22.85546875" style="150" customWidth="1"/>
    <col min="10504" max="10504" width="59.7109375" style="150" bestFit="1" customWidth="1"/>
    <col min="10505" max="10505" width="57.85546875" style="150" bestFit="1" customWidth="1"/>
    <col min="10506" max="10506" width="35.28515625" style="150" bestFit="1" customWidth="1"/>
    <col min="10507" max="10507" width="28.140625" style="150" bestFit="1" customWidth="1"/>
    <col min="10508" max="10508" width="33.140625" style="150" bestFit="1" customWidth="1"/>
    <col min="10509" max="10509" width="26" style="150" bestFit="1" customWidth="1"/>
    <col min="10510" max="10510" width="19.140625" style="150" bestFit="1" customWidth="1"/>
    <col min="10511" max="10511" width="10.42578125" style="150" customWidth="1"/>
    <col min="10512" max="10512" width="11.85546875" style="150" customWidth="1"/>
    <col min="10513" max="10513" width="14.7109375" style="150" customWidth="1"/>
    <col min="10514" max="10514" width="9" style="150" bestFit="1" customWidth="1"/>
    <col min="10515" max="10754" width="9.140625" style="150"/>
    <col min="10755" max="10755" width="4.7109375" style="150" bestFit="1" customWidth="1"/>
    <col min="10756" max="10756" width="9.7109375" style="150" bestFit="1" customWidth="1"/>
    <col min="10757" max="10757" width="10" style="150" bestFit="1" customWidth="1"/>
    <col min="10758" max="10758" width="8.85546875" style="150" bestFit="1" customWidth="1"/>
    <col min="10759" max="10759" width="22.85546875" style="150" customWidth="1"/>
    <col min="10760" max="10760" width="59.7109375" style="150" bestFit="1" customWidth="1"/>
    <col min="10761" max="10761" width="57.85546875" style="150" bestFit="1" customWidth="1"/>
    <col min="10762" max="10762" width="35.28515625" style="150" bestFit="1" customWidth="1"/>
    <col min="10763" max="10763" width="28.140625" style="150" bestFit="1" customWidth="1"/>
    <col min="10764" max="10764" width="33.140625" style="150" bestFit="1" customWidth="1"/>
    <col min="10765" max="10765" width="26" style="150" bestFit="1" customWidth="1"/>
    <col min="10766" max="10766" width="19.140625" style="150" bestFit="1" customWidth="1"/>
    <col min="10767" max="10767" width="10.42578125" style="150" customWidth="1"/>
    <col min="10768" max="10768" width="11.85546875" style="150" customWidth="1"/>
    <col min="10769" max="10769" width="14.7109375" style="150" customWidth="1"/>
    <col min="10770" max="10770" width="9" style="150" bestFit="1" customWidth="1"/>
    <col min="10771" max="11010" width="9.140625" style="150"/>
    <col min="11011" max="11011" width="4.7109375" style="150" bestFit="1" customWidth="1"/>
    <col min="11012" max="11012" width="9.7109375" style="150" bestFit="1" customWidth="1"/>
    <col min="11013" max="11013" width="10" style="150" bestFit="1" customWidth="1"/>
    <col min="11014" max="11014" width="8.85546875" style="150" bestFit="1" customWidth="1"/>
    <col min="11015" max="11015" width="22.85546875" style="150" customWidth="1"/>
    <col min="11016" max="11016" width="59.7109375" style="150" bestFit="1" customWidth="1"/>
    <col min="11017" max="11017" width="57.85546875" style="150" bestFit="1" customWidth="1"/>
    <col min="11018" max="11018" width="35.28515625" style="150" bestFit="1" customWidth="1"/>
    <col min="11019" max="11019" width="28.140625" style="150" bestFit="1" customWidth="1"/>
    <col min="11020" max="11020" width="33.140625" style="150" bestFit="1" customWidth="1"/>
    <col min="11021" max="11021" width="26" style="150" bestFit="1" customWidth="1"/>
    <col min="11022" max="11022" width="19.140625" style="150" bestFit="1" customWidth="1"/>
    <col min="11023" max="11023" width="10.42578125" style="150" customWidth="1"/>
    <col min="11024" max="11024" width="11.85546875" style="150" customWidth="1"/>
    <col min="11025" max="11025" width="14.7109375" style="150" customWidth="1"/>
    <col min="11026" max="11026" width="9" style="150" bestFit="1" customWidth="1"/>
    <col min="11027" max="11266" width="9.140625" style="150"/>
    <col min="11267" max="11267" width="4.7109375" style="150" bestFit="1" customWidth="1"/>
    <col min="11268" max="11268" width="9.7109375" style="150" bestFit="1" customWidth="1"/>
    <col min="11269" max="11269" width="10" style="150" bestFit="1" customWidth="1"/>
    <col min="11270" max="11270" width="8.85546875" style="150" bestFit="1" customWidth="1"/>
    <col min="11271" max="11271" width="22.85546875" style="150" customWidth="1"/>
    <col min="11272" max="11272" width="59.7109375" style="150" bestFit="1" customWidth="1"/>
    <col min="11273" max="11273" width="57.85546875" style="150" bestFit="1" customWidth="1"/>
    <col min="11274" max="11274" width="35.28515625" style="150" bestFit="1" customWidth="1"/>
    <col min="11275" max="11275" width="28.140625" style="150" bestFit="1" customWidth="1"/>
    <col min="11276" max="11276" width="33.140625" style="150" bestFit="1" customWidth="1"/>
    <col min="11277" max="11277" width="26" style="150" bestFit="1" customWidth="1"/>
    <col min="11278" max="11278" width="19.140625" style="150" bestFit="1" customWidth="1"/>
    <col min="11279" max="11279" width="10.42578125" style="150" customWidth="1"/>
    <col min="11280" max="11280" width="11.85546875" style="150" customWidth="1"/>
    <col min="11281" max="11281" width="14.7109375" style="150" customWidth="1"/>
    <col min="11282" max="11282" width="9" style="150" bestFit="1" customWidth="1"/>
    <col min="11283" max="11522" width="9.140625" style="150"/>
    <col min="11523" max="11523" width="4.7109375" style="150" bestFit="1" customWidth="1"/>
    <col min="11524" max="11524" width="9.7109375" style="150" bestFit="1" customWidth="1"/>
    <col min="11525" max="11525" width="10" style="150" bestFit="1" customWidth="1"/>
    <col min="11526" max="11526" width="8.85546875" style="150" bestFit="1" customWidth="1"/>
    <col min="11527" max="11527" width="22.85546875" style="150" customWidth="1"/>
    <col min="11528" max="11528" width="59.7109375" style="150" bestFit="1" customWidth="1"/>
    <col min="11529" max="11529" width="57.85546875" style="150" bestFit="1" customWidth="1"/>
    <col min="11530" max="11530" width="35.28515625" style="150" bestFit="1" customWidth="1"/>
    <col min="11531" max="11531" width="28.140625" style="150" bestFit="1" customWidth="1"/>
    <col min="11532" max="11532" width="33.140625" style="150" bestFit="1" customWidth="1"/>
    <col min="11533" max="11533" width="26" style="150" bestFit="1" customWidth="1"/>
    <col min="11534" max="11534" width="19.140625" style="150" bestFit="1" customWidth="1"/>
    <col min="11535" max="11535" width="10.42578125" style="150" customWidth="1"/>
    <col min="11536" max="11536" width="11.85546875" style="150" customWidth="1"/>
    <col min="11537" max="11537" width="14.7109375" style="150" customWidth="1"/>
    <col min="11538" max="11538" width="9" style="150" bestFit="1" customWidth="1"/>
    <col min="11539" max="11778" width="9.140625" style="150"/>
    <col min="11779" max="11779" width="4.7109375" style="150" bestFit="1" customWidth="1"/>
    <col min="11780" max="11780" width="9.7109375" style="150" bestFit="1" customWidth="1"/>
    <col min="11781" max="11781" width="10" style="150" bestFit="1" customWidth="1"/>
    <col min="11782" max="11782" width="8.85546875" style="150" bestFit="1" customWidth="1"/>
    <col min="11783" max="11783" width="22.85546875" style="150" customWidth="1"/>
    <col min="11784" max="11784" width="59.7109375" style="150" bestFit="1" customWidth="1"/>
    <col min="11785" max="11785" width="57.85546875" style="150" bestFit="1" customWidth="1"/>
    <col min="11786" max="11786" width="35.28515625" style="150" bestFit="1" customWidth="1"/>
    <col min="11787" max="11787" width="28.140625" style="150" bestFit="1" customWidth="1"/>
    <col min="11788" max="11788" width="33.140625" style="150" bestFit="1" customWidth="1"/>
    <col min="11789" max="11789" width="26" style="150" bestFit="1" customWidth="1"/>
    <col min="11790" max="11790" width="19.140625" style="150" bestFit="1" customWidth="1"/>
    <col min="11791" max="11791" width="10.42578125" style="150" customWidth="1"/>
    <col min="11792" max="11792" width="11.85546875" style="150" customWidth="1"/>
    <col min="11793" max="11793" width="14.7109375" style="150" customWidth="1"/>
    <col min="11794" max="11794" width="9" style="150" bestFit="1" customWidth="1"/>
    <col min="11795" max="12034" width="9.140625" style="150"/>
    <col min="12035" max="12035" width="4.7109375" style="150" bestFit="1" customWidth="1"/>
    <col min="12036" max="12036" width="9.7109375" style="150" bestFit="1" customWidth="1"/>
    <col min="12037" max="12037" width="10" style="150" bestFit="1" customWidth="1"/>
    <col min="12038" max="12038" width="8.85546875" style="150" bestFit="1" customWidth="1"/>
    <col min="12039" max="12039" width="22.85546875" style="150" customWidth="1"/>
    <col min="12040" max="12040" width="59.7109375" style="150" bestFit="1" customWidth="1"/>
    <col min="12041" max="12041" width="57.85546875" style="150" bestFit="1" customWidth="1"/>
    <col min="12042" max="12042" width="35.28515625" style="150" bestFit="1" customWidth="1"/>
    <col min="12043" max="12043" width="28.140625" style="150" bestFit="1" customWidth="1"/>
    <col min="12044" max="12044" width="33.140625" style="150" bestFit="1" customWidth="1"/>
    <col min="12045" max="12045" width="26" style="150" bestFit="1" customWidth="1"/>
    <col min="12046" max="12046" width="19.140625" style="150" bestFit="1" customWidth="1"/>
    <col min="12047" max="12047" width="10.42578125" style="150" customWidth="1"/>
    <col min="12048" max="12048" width="11.85546875" style="150" customWidth="1"/>
    <col min="12049" max="12049" width="14.7109375" style="150" customWidth="1"/>
    <col min="12050" max="12050" width="9" style="150" bestFit="1" customWidth="1"/>
    <col min="12051" max="12290" width="9.140625" style="150"/>
    <col min="12291" max="12291" width="4.7109375" style="150" bestFit="1" customWidth="1"/>
    <col min="12292" max="12292" width="9.7109375" style="150" bestFit="1" customWidth="1"/>
    <col min="12293" max="12293" width="10" style="150" bestFit="1" customWidth="1"/>
    <col min="12294" max="12294" width="8.85546875" style="150" bestFit="1" customWidth="1"/>
    <col min="12295" max="12295" width="22.85546875" style="150" customWidth="1"/>
    <col min="12296" max="12296" width="59.7109375" style="150" bestFit="1" customWidth="1"/>
    <col min="12297" max="12297" width="57.85546875" style="150" bestFit="1" customWidth="1"/>
    <col min="12298" max="12298" width="35.28515625" style="150" bestFit="1" customWidth="1"/>
    <col min="12299" max="12299" width="28.140625" style="150" bestFit="1" customWidth="1"/>
    <col min="12300" max="12300" width="33.140625" style="150" bestFit="1" customWidth="1"/>
    <col min="12301" max="12301" width="26" style="150" bestFit="1" customWidth="1"/>
    <col min="12302" max="12302" width="19.140625" style="150" bestFit="1" customWidth="1"/>
    <col min="12303" max="12303" width="10.42578125" style="150" customWidth="1"/>
    <col min="12304" max="12304" width="11.85546875" style="150" customWidth="1"/>
    <col min="12305" max="12305" width="14.7109375" style="150" customWidth="1"/>
    <col min="12306" max="12306" width="9" style="150" bestFit="1" customWidth="1"/>
    <col min="12307" max="12546" width="9.140625" style="150"/>
    <col min="12547" max="12547" width="4.7109375" style="150" bestFit="1" customWidth="1"/>
    <col min="12548" max="12548" width="9.7109375" style="150" bestFit="1" customWidth="1"/>
    <col min="12549" max="12549" width="10" style="150" bestFit="1" customWidth="1"/>
    <col min="12550" max="12550" width="8.85546875" style="150" bestFit="1" customWidth="1"/>
    <col min="12551" max="12551" width="22.85546875" style="150" customWidth="1"/>
    <col min="12552" max="12552" width="59.7109375" style="150" bestFit="1" customWidth="1"/>
    <col min="12553" max="12553" width="57.85546875" style="150" bestFit="1" customWidth="1"/>
    <col min="12554" max="12554" width="35.28515625" style="150" bestFit="1" customWidth="1"/>
    <col min="12555" max="12555" width="28.140625" style="150" bestFit="1" customWidth="1"/>
    <col min="12556" max="12556" width="33.140625" style="150" bestFit="1" customWidth="1"/>
    <col min="12557" max="12557" width="26" style="150" bestFit="1" customWidth="1"/>
    <col min="12558" max="12558" width="19.140625" style="150" bestFit="1" customWidth="1"/>
    <col min="12559" max="12559" width="10.42578125" style="150" customWidth="1"/>
    <col min="12560" max="12560" width="11.85546875" style="150" customWidth="1"/>
    <col min="12561" max="12561" width="14.7109375" style="150" customWidth="1"/>
    <col min="12562" max="12562" width="9" style="150" bestFit="1" customWidth="1"/>
    <col min="12563" max="12802" width="9.140625" style="150"/>
    <col min="12803" max="12803" width="4.7109375" style="150" bestFit="1" customWidth="1"/>
    <col min="12804" max="12804" width="9.7109375" style="150" bestFit="1" customWidth="1"/>
    <col min="12805" max="12805" width="10" style="150" bestFit="1" customWidth="1"/>
    <col min="12806" max="12806" width="8.85546875" style="150" bestFit="1" customWidth="1"/>
    <col min="12807" max="12807" width="22.85546875" style="150" customWidth="1"/>
    <col min="12808" max="12808" width="59.7109375" style="150" bestFit="1" customWidth="1"/>
    <col min="12809" max="12809" width="57.85546875" style="150" bestFit="1" customWidth="1"/>
    <col min="12810" max="12810" width="35.28515625" style="150" bestFit="1" customWidth="1"/>
    <col min="12811" max="12811" width="28.140625" style="150" bestFit="1" customWidth="1"/>
    <col min="12812" max="12812" width="33.140625" style="150" bestFit="1" customWidth="1"/>
    <col min="12813" max="12813" width="26" style="150" bestFit="1" customWidth="1"/>
    <col min="12814" max="12814" width="19.140625" style="150" bestFit="1" customWidth="1"/>
    <col min="12815" max="12815" width="10.42578125" style="150" customWidth="1"/>
    <col min="12816" max="12816" width="11.85546875" style="150" customWidth="1"/>
    <col min="12817" max="12817" width="14.7109375" style="150" customWidth="1"/>
    <col min="12818" max="12818" width="9" style="150" bestFit="1" customWidth="1"/>
    <col min="12819" max="13058" width="9.140625" style="150"/>
    <col min="13059" max="13059" width="4.7109375" style="150" bestFit="1" customWidth="1"/>
    <col min="13060" max="13060" width="9.7109375" style="150" bestFit="1" customWidth="1"/>
    <col min="13061" max="13061" width="10" style="150" bestFit="1" customWidth="1"/>
    <col min="13062" max="13062" width="8.85546875" style="150" bestFit="1" customWidth="1"/>
    <col min="13063" max="13063" width="22.85546875" style="150" customWidth="1"/>
    <col min="13064" max="13064" width="59.7109375" style="150" bestFit="1" customWidth="1"/>
    <col min="13065" max="13065" width="57.85546875" style="150" bestFit="1" customWidth="1"/>
    <col min="13066" max="13066" width="35.28515625" style="150" bestFit="1" customWidth="1"/>
    <col min="13067" max="13067" width="28.140625" style="150" bestFit="1" customWidth="1"/>
    <col min="13068" max="13068" width="33.140625" style="150" bestFit="1" customWidth="1"/>
    <col min="13069" max="13069" width="26" style="150" bestFit="1" customWidth="1"/>
    <col min="13070" max="13070" width="19.140625" style="150" bestFit="1" customWidth="1"/>
    <col min="13071" max="13071" width="10.42578125" style="150" customWidth="1"/>
    <col min="13072" max="13072" width="11.85546875" style="150" customWidth="1"/>
    <col min="13073" max="13073" width="14.7109375" style="150" customWidth="1"/>
    <col min="13074" max="13074" width="9" style="150" bestFit="1" customWidth="1"/>
    <col min="13075" max="13314" width="9.140625" style="150"/>
    <col min="13315" max="13315" width="4.7109375" style="150" bestFit="1" customWidth="1"/>
    <col min="13316" max="13316" width="9.7109375" style="150" bestFit="1" customWidth="1"/>
    <col min="13317" max="13317" width="10" style="150" bestFit="1" customWidth="1"/>
    <col min="13318" max="13318" width="8.85546875" style="150" bestFit="1" customWidth="1"/>
    <col min="13319" max="13319" width="22.85546875" style="150" customWidth="1"/>
    <col min="13320" max="13320" width="59.7109375" style="150" bestFit="1" customWidth="1"/>
    <col min="13321" max="13321" width="57.85546875" style="150" bestFit="1" customWidth="1"/>
    <col min="13322" max="13322" width="35.28515625" style="150" bestFit="1" customWidth="1"/>
    <col min="13323" max="13323" width="28.140625" style="150" bestFit="1" customWidth="1"/>
    <col min="13324" max="13324" width="33.140625" style="150" bestFit="1" customWidth="1"/>
    <col min="13325" max="13325" width="26" style="150" bestFit="1" customWidth="1"/>
    <col min="13326" max="13326" width="19.140625" style="150" bestFit="1" customWidth="1"/>
    <col min="13327" max="13327" width="10.42578125" style="150" customWidth="1"/>
    <col min="13328" max="13328" width="11.85546875" style="150" customWidth="1"/>
    <col min="13329" max="13329" width="14.7109375" style="150" customWidth="1"/>
    <col min="13330" max="13330" width="9" style="150" bestFit="1" customWidth="1"/>
    <col min="13331" max="13570" width="9.140625" style="150"/>
    <col min="13571" max="13571" width="4.7109375" style="150" bestFit="1" customWidth="1"/>
    <col min="13572" max="13572" width="9.7109375" style="150" bestFit="1" customWidth="1"/>
    <col min="13573" max="13573" width="10" style="150" bestFit="1" customWidth="1"/>
    <col min="13574" max="13574" width="8.85546875" style="150" bestFit="1" customWidth="1"/>
    <col min="13575" max="13575" width="22.85546875" style="150" customWidth="1"/>
    <col min="13576" max="13576" width="59.7109375" style="150" bestFit="1" customWidth="1"/>
    <col min="13577" max="13577" width="57.85546875" style="150" bestFit="1" customWidth="1"/>
    <col min="13578" max="13578" width="35.28515625" style="150" bestFit="1" customWidth="1"/>
    <col min="13579" max="13579" width="28.140625" style="150" bestFit="1" customWidth="1"/>
    <col min="13580" max="13580" width="33.140625" style="150" bestFit="1" customWidth="1"/>
    <col min="13581" max="13581" width="26" style="150" bestFit="1" customWidth="1"/>
    <col min="13582" max="13582" width="19.140625" style="150" bestFit="1" customWidth="1"/>
    <col min="13583" max="13583" width="10.42578125" style="150" customWidth="1"/>
    <col min="13584" max="13584" width="11.85546875" style="150" customWidth="1"/>
    <col min="13585" max="13585" width="14.7109375" style="150" customWidth="1"/>
    <col min="13586" max="13586" width="9" style="150" bestFit="1" customWidth="1"/>
    <col min="13587" max="13826" width="9.140625" style="150"/>
    <col min="13827" max="13827" width="4.7109375" style="150" bestFit="1" customWidth="1"/>
    <col min="13828" max="13828" width="9.7109375" style="150" bestFit="1" customWidth="1"/>
    <col min="13829" max="13829" width="10" style="150" bestFit="1" customWidth="1"/>
    <col min="13830" max="13830" width="8.85546875" style="150" bestFit="1" customWidth="1"/>
    <col min="13831" max="13831" width="22.85546875" style="150" customWidth="1"/>
    <col min="13832" max="13832" width="59.7109375" style="150" bestFit="1" customWidth="1"/>
    <col min="13833" max="13833" width="57.85546875" style="150" bestFit="1" customWidth="1"/>
    <col min="13834" max="13834" width="35.28515625" style="150" bestFit="1" customWidth="1"/>
    <col min="13835" max="13835" width="28.140625" style="150" bestFit="1" customWidth="1"/>
    <col min="13836" max="13836" width="33.140625" style="150" bestFit="1" customWidth="1"/>
    <col min="13837" max="13837" width="26" style="150" bestFit="1" customWidth="1"/>
    <col min="13838" max="13838" width="19.140625" style="150" bestFit="1" customWidth="1"/>
    <col min="13839" max="13839" width="10.42578125" style="150" customWidth="1"/>
    <col min="13840" max="13840" width="11.85546875" style="150" customWidth="1"/>
    <col min="13841" max="13841" width="14.7109375" style="150" customWidth="1"/>
    <col min="13842" max="13842" width="9" style="150" bestFit="1" customWidth="1"/>
    <col min="13843" max="14082" width="9.140625" style="150"/>
    <col min="14083" max="14083" width="4.7109375" style="150" bestFit="1" customWidth="1"/>
    <col min="14084" max="14084" width="9.7109375" style="150" bestFit="1" customWidth="1"/>
    <col min="14085" max="14085" width="10" style="150" bestFit="1" customWidth="1"/>
    <col min="14086" max="14086" width="8.85546875" style="150" bestFit="1" customWidth="1"/>
    <col min="14087" max="14087" width="22.85546875" style="150" customWidth="1"/>
    <col min="14088" max="14088" width="59.7109375" style="150" bestFit="1" customWidth="1"/>
    <col min="14089" max="14089" width="57.85546875" style="150" bestFit="1" customWidth="1"/>
    <col min="14090" max="14090" width="35.28515625" style="150" bestFit="1" customWidth="1"/>
    <col min="14091" max="14091" width="28.140625" style="150" bestFit="1" customWidth="1"/>
    <col min="14092" max="14092" width="33.140625" style="150" bestFit="1" customWidth="1"/>
    <col min="14093" max="14093" width="26" style="150" bestFit="1" customWidth="1"/>
    <col min="14094" max="14094" width="19.140625" style="150" bestFit="1" customWidth="1"/>
    <col min="14095" max="14095" width="10.42578125" style="150" customWidth="1"/>
    <col min="14096" max="14096" width="11.85546875" style="150" customWidth="1"/>
    <col min="14097" max="14097" width="14.7109375" style="150" customWidth="1"/>
    <col min="14098" max="14098" width="9" style="150" bestFit="1" customWidth="1"/>
    <col min="14099" max="14338" width="9.140625" style="150"/>
    <col min="14339" max="14339" width="4.7109375" style="150" bestFit="1" customWidth="1"/>
    <col min="14340" max="14340" width="9.7109375" style="150" bestFit="1" customWidth="1"/>
    <col min="14341" max="14341" width="10" style="150" bestFit="1" customWidth="1"/>
    <col min="14342" max="14342" width="8.85546875" style="150" bestFit="1" customWidth="1"/>
    <col min="14343" max="14343" width="22.85546875" style="150" customWidth="1"/>
    <col min="14344" max="14344" width="59.7109375" style="150" bestFit="1" customWidth="1"/>
    <col min="14345" max="14345" width="57.85546875" style="150" bestFit="1" customWidth="1"/>
    <col min="14346" max="14346" width="35.28515625" style="150" bestFit="1" customWidth="1"/>
    <col min="14347" max="14347" width="28.140625" style="150" bestFit="1" customWidth="1"/>
    <col min="14348" max="14348" width="33.140625" style="150" bestFit="1" customWidth="1"/>
    <col min="14349" max="14349" width="26" style="150" bestFit="1" customWidth="1"/>
    <col min="14350" max="14350" width="19.140625" style="150" bestFit="1" customWidth="1"/>
    <col min="14351" max="14351" width="10.42578125" style="150" customWidth="1"/>
    <col min="14352" max="14352" width="11.85546875" style="150" customWidth="1"/>
    <col min="14353" max="14353" width="14.7109375" style="150" customWidth="1"/>
    <col min="14354" max="14354" width="9" style="150" bestFit="1" customWidth="1"/>
    <col min="14355" max="14594" width="9.140625" style="150"/>
    <col min="14595" max="14595" width="4.7109375" style="150" bestFit="1" customWidth="1"/>
    <col min="14596" max="14596" width="9.7109375" style="150" bestFit="1" customWidth="1"/>
    <col min="14597" max="14597" width="10" style="150" bestFit="1" customWidth="1"/>
    <col min="14598" max="14598" width="8.85546875" style="150" bestFit="1" customWidth="1"/>
    <col min="14599" max="14599" width="22.85546875" style="150" customWidth="1"/>
    <col min="14600" max="14600" width="59.7109375" style="150" bestFit="1" customWidth="1"/>
    <col min="14601" max="14601" width="57.85546875" style="150" bestFit="1" customWidth="1"/>
    <col min="14602" max="14602" width="35.28515625" style="150" bestFit="1" customWidth="1"/>
    <col min="14603" max="14603" width="28.140625" style="150" bestFit="1" customWidth="1"/>
    <col min="14604" max="14604" width="33.140625" style="150" bestFit="1" customWidth="1"/>
    <col min="14605" max="14605" width="26" style="150" bestFit="1" customWidth="1"/>
    <col min="14606" max="14606" width="19.140625" style="150" bestFit="1" customWidth="1"/>
    <col min="14607" max="14607" width="10.42578125" style="150" customWidth="1"/>
    <col min="14608" max="14608" width="11.85546875" style="150" customWidth="1"/>
    <col min="14609" max="14609" width="14.7109375" style="150" customWidth="1"/>
    <col min="14610" max="14610" width="9" style="150" bestFit="1" customWidth="1"/>
    <col min="14611" max="14850" width="9.140625" style="150"/>
    <col min="14851" max="14851" width="4.7109375" style="150" bestFit="1" customWidth="1"/>
    <col min="14852" max="14852" width="9.7109375" style="150" bestFit="1" customWidth="1"/>
    <col min="14853" max="14853" width="10" style="150" bestFit="1" customWidth="1"/>
    <col min="14854" max="14854" width="8.85546875" style="150" bestFit="1" customWidth="1"/>
    <col min="14855" max="14855" width="22.85546875" style="150" customWidth="1"/>
    <col min="14856" max="14856" width="59.7109375" style="150" bestFit="1" customWidth="1"/>
    <col min="14857" max="14857" width="57.85546875" style="150" bestFit="1" customWidth="1"/>
    <col min="14858" max="14858" width="35.28515625" style="150" bestFit="1" customWidth="1"/>
    <col min="14859" max="14859" width="28.140625" style="150" bestFit="1" customWidth="1"/>
    <col min="14860" max="14860" width="33.140625" style="150" bestFit="1" customWidth="1"/>
    <col min="14861" max="14861" width="26" style="150" bestFit="1" customWidth="1"/>
    <col min="14862" max="14862" width="19.140625" style="150" bestFit="1" customWidth="1"/>
    <col min="14863" max="14863" width="10.42578125" style="150" customWidth="1"/>
    <col min="14864" max="14864" width="11.85546875" style="150" customWidth="1"/>
    <col min="14865" max="14865" width="14.7109375" style="150" customWidth="1"/>
    <col min="14866" max="14866" width="9" style="150" bestFit="1" customWidth="1"/>
    <col min="14867" max="15106" width="9.140625" style="150"/>
    <col min="15107" max="15107" width="4.7109375" style="150" bestFit="1" customWidth="1"/>
    <col min="15108" max="15108" width="9.7109375" style="150" bestFit="1" customWidth="1"/>
    <col min="15109" max="15109" width="10" style="150" bestFit="1" customWidth="1"/>
    <col min="15110" max="15110" width="8.85546875" style="150" bestFit="1" customWidth="1"/>
    <col min="15111" max="15111" width="22.85546875" style="150" customWidth="1"/>
    <col min="15112" max="15112" width="59.7109375" style="150" bestFit="1" customWidth="1"/>
    <col min="15113" max="15113" width="57.85546875" style="150" bestFit="1" customWidth="1"/>
    <col min="15114" max="15114" width="35.28515625" style="150" bestFit="1" customWidth="1"/>
    <col min="15115" max="15115" width="28.140625" style="150" bestFit="1" customWidth="1"/>
    <col min="15116" max="15116" width="33.140625" style="150" bestFit="1" customWidth="1"/>
    <col min="15117" max="15117" width="26" style="150" bestFit="1" customWidth="1"/>
    <col min="15118" max="15118" width="19.140625" style="150" bestFit="1" customWidth="1"/>
    <col min="15119" max="15119" width="10.42578125" style="150" customWidth="1"/>
    <col min="15120" max="15120" width="11.85546875" style="150" customWidth="1"/>
    <col min="15121" max="15121" width="14.7109375" style="150" customWidth="1"/>
    <col min="15122" max="15122" width="9" style="150" bestFit="1" customWidth="1"/>
    <col min="15123" max="15362" width="9.140625" style="150"/>
    <col min="15363" max="15363" width="4.7109375" style="150" bestFit="1" customWidth="1"/>
    <col min="15364" max="15364" width="9.7109375" style="150" bestFit="1" customWidth="1"/>
    <col min="15365" max="15365" width="10" style="150" bestFit="1" customWidth="1"/>
    <col min="15366" max="15366" width="8.85546875" style="150" bestFit="1" customWidth="1"/>
    <col min="15367" max="15367" width="22.85546875" style="150" customWidth="1"/>
    <col min="15368" max="15368" width="59.7109375" style="150" bestFit="1" customWidth="1"/>
    <col min="15369" max="15369" width="57.85546875" style="150" bestFit="1" customWidth="1"/>
    <col min="15370" max="15370" width="35.28515625" style="150" bestFit="1" customWidth="1"/>
    <col min="15371" max="15371" width="28.140625" style="150" bestFit="1" customWidth="1"/>
    <col min="15372" max="15372" width="33.140625" style="150" bestFit="1" customWidth="1"/>
    <col min="15373" max="15373" width="26" style="150" bestFit="1" customWidth="1"/>
    <col min="15374" max="15374" width="19.140625" style="150" bestFit="1" customWidth="1"/>
    <col min="15375" max="15375" width="10.42578125" style="150" customWidth="1"/>
    <col min="15376" max="15376" width="11.85546875" style="150" customWidth="1"/>
    <col min="15377" max="15377" width="14.7109375" style="150" customWidth="1"/>
    <col min="15378" max="15378" width="9" style="150" bestFit="1" customWidth="1"/>
    <col min="15379" max="15618" width="9.140625" style="150"/>
    <col min="15619" max="15619" width="4.7109375" style="150" bestFit="1" customWidth="1"/>
    <col min="15620" max="15620" width="9.7109375" style="150" bestFit="1" customWidth="1"/>
    <col min="15621" max="15621" width="10" style="150" bestFit="1" customWidth="1"/>
    <col min="15622" max="15622" width="8.85546875" style="150" bestFit="1" customWidth="1"/>
    <col min="15623" max="15623" width="22.85546875" style="150" customWidth="1"/>
    <col min="15624" max="15624" width="59.7109375" style="150" bestFit="1" customWidth="1"/>
    <col min="15625" max="15625" width="57.85546875" style="150" bestFit="1" customWidth="1"/>
    <col min="15626" max="15626" width="35.28515625" style="150" bestFit="1" customWidth="1"/>
    <col min="15627" max="15627" width="28.140625" style="150" bestFit="1" customWidth="1"/>
    <col min="15628" max="15628" width="33.140625" style="150" bestFit="1" customWidth="1"/>
    <col min="15629" max="15629" width="26" style="150" bestFit="1" customWidth="1"/>
    <col min="15630" max="15630" width="19.140625" style="150" bestFit="1" customWidth="1"/>
    <col min="15631" max="15631" width="10.42578125" style="150" customWidth="1"/>
    <col min="15632" max="15632" width="11.85546875" style="150" customWidth="1"/>
    <col min="15633" max="15633" width="14.7109375" style="150" customWidth="1"/>
    <col min="15634" max="15634" width="9" style="150" bestFit="1" customWidth="1"/>
    <col min="15635" max="15874" width="9.140625" style="150"/>
    <col min="15875" max="15875" width="4.7109375" style="150" bestFit="1" customWidth="1"/>
    <col min="15876" max="15876" width="9.7109375" style="150" bestFit="1" customWidth="1"/>
    <col min="15877" max="15877" width="10" style="150" bestFit="1" customWidth="1"/>
    <col min="15878" max="15878" width="8.85546875" style="150" bestFit="1" customWidth="1"/>
    <col min="15879" max="15879" width="22.85546875" style="150" customWidth="1"/>
    <col min="15880" max="15880" width="59.7109375" style="150" bestFit="1" customWidth="1"/>
    <col min="15881" max="15881" width="57.85546875" style="150" bestFit="1" customWidth="1"/>
    <col min="15882" max="15882" width="35.28515625" style="150" bestFit="1" customWidth="1"/>
    <col min="15883" max="15883" width="28.140625" style="150" bestFit="1" customWidth="1"/>
    <col min="15884" max="15884" width="33.140625" style="150" bestFit="1" customWidth="1"/>
    <col min="15885" max="15885" width="26" style="150" bestFit="1" customWidth="1"/>
    <col min="15886" max="15886" width="19.140625" style="150" bestFit="1" customWidth="1"/>
    <col min="15887" max="15887" width="10.42578125" style="150" customWidth="1"/>
    <col min="15888" max="15888" width="11.85546875" style="150" customWidth="1"/>
    <col min="15889" max="15889" width="14.7109375" style="150" customWidth="1"/>
    <col min="15890" max="15890" width="9" style="150" bestFit="1" customWidth="1"/>
    <col min="15891" max="16130" width="9.140625" style="150"/>
    <col min="16131" max="16131" width="4.7109375" style="150" bestFit="1" customWidth="1"/>
    <col min="16132" max="16132" width="9.7109375" style="150" bestFit="1" customWidth="1"/>
    <col min="16133" max="16133" width="10" style="150" bestFit="1" customWidth="1"/>
    <col min="16134" max="16134" width="8.85546875" style="150" bestFit="1" customWidth="1"/>
    <col min="16135" max="16135" width="22.85546875" style="150" customWidth="1"/>
    <col min="16136" max="16136" width="59.7109375" style="150" bestFit="1" customWidth="1"/>
    <col min="16137" max="16137" width="57.85546875" style="150" bestFit="1" customWidth="1"/>
    <col min="16138" max="16138" width="35.28515625" style="150" bestFit="1" customWidth="1"/>
    <col min="16139" max="16139" width="28.140625" style="150" bestFit="1" customWidth="1"/>
    <col min="16140" max="16140" width="33.140625" style="150" bestFit="1" customWidth="1"/>
    <col min="16141" max="16141" width="26" style="150" bestFit="1" customWidth="1"/>
    <col min="16142" max="16142" width="19.140625" style="150" bestFit="1" customWidth="1"/>
    <col min="16143" max="16143" width="10.42578125" style="150" customWidth="1"/>
    <col min="16144" max="16144" width="11.85546875" style="150" customWidth="1"/>
    <col min="16145" max="16145" width="14.7109375" style="150" customWidth="1"/>
    <col min="16146" max="16146" width="9" style="150" bestFit="1" customWidth="1"/>
    <col min="16147" max="16384" width="9.140625" style="150"/>
  </cols>
  <sheetData>
    <row r="2" spans="1:19" ht="18.75" x14ac:dyDescent="0.3">
      <c r="A2" s="159" t="s">
        <v>3561</v>
      </c>
    </row>
    <row r="4" spans="1:19" s="153"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152"/>
    </row>
    <row r="5" spans="1:19" s="153" customFormat="1" x14ac:dyDescent="0.2">
      <c r="A5" s="407"/>
      <c r="B5" s="405"/>
      <c r="C5" s="405"/>
      <c r="D5" s="405"/>
      <c r="E5" s="407"/>
      <c r="F5" s="407"/>
      <c r="G5" s="407"/>
      <c r="H5" s="208" t="s">
        <v>15</v>
      </c>
      <c r="I5" s="208" t="s">
        <v>16</v>
      </c>
      <c r="J5" s="407"/>
      <c r="K5" s="210">
        <v>2020</v>
      </c>
      <c r="L5" s="210">
        <v>2021</v>
      </c>
      <c r="M5" s="213">
        <v>2020</v>
      </c>
      <c r="N5" s="213">
        <v>2021</v>
      </c>
      <c r="O5" s="213">
        <v>2020</v>
      </c>
      <c r="P5" s="213">
        <v>2021</v>
      </c>
      <c r="Q5" s="407"/>
      <c r="R5" s="405"/>
      <c r="S5" s="152"/>
    </row>
    <row r="6" spans="1:19" s="153" customFormat="1" x14ac:dyDescent="0.2">
      <c r="A6" s="209" t="s">
        <v>17</v>
      </c>
      <c r="B6" s="208" t="s">
        <v>18</v>
      </c>
      <c r="C6" s="208" t="s">
        <v>19</v>
      </c>
      <c r="D6" s="208" t="s">
        <v>20</v>
      </c>
      <c r="E6" s="209" t="s">
        <v>21</v>
      </c>
      <c r="F6" s="209" t="s">
        <v>22</v>
      </c>
      <c r="G6" s="209" t="s">
        <v>23</v>
      </c>
      <c r="H6" s="208" t="s">
        <v>24</v>
      </c>
      <c r="I6" s="208" t="s">
        <v>25</v>
      </c>
      <c r="J6" s="209" t="s">
        <v>26</v>
      </c>
      <c r="K6" s="210" t="s">
        <v>27</v>
      </c>
      <c r="L6" s="210" t="s">
        <v>28</v>
      </c>
      <c r="M6" s="211" t="s">
        <v>29</v>
      </c>
      <c r="N6" s="211" t="s">
        <v>30</v>
      </c>
      <c r="O6" s="211" t="s">
        <v>31</v>
      </c>
      <c r="P6" s="211" t="s">
        <v>32</v>
      </c>
      <c r="Q6" s="209" t="s">
        <v>33</v>
      </c>
      <c r="R6" s="208" t="s">
        <v>34</v>
      </c>
      <c r="S6" s="152"/>
    </row>
    <row r="7" spans="1:19" s="136" customFormat="1" ht="87.75" customHeight="1" x14ac:dyDescent="0.25">
      <c r="A7" s="378">
        <v>1</v>
      </c>
      <c r="B7" s="370">
        <v>1</v>
      </c>
      <c r="C7" s="370">
        <v>1</v>
      </c>
      <c r="D7" s="370">
        <v>6</v>
      </c>
      <c r="E7" s="370" t="s">
        <v>140</v>
      </c>
      <c r="F7" s="370" t="s">
        <v>3434</v>
      </c>
      <c r="G7" s="378" t="s">
        <v>141</v>
      </c>
      <c r="H7" s="264" t="s">
        <v>142</v>
      </c>
      <c r="I7" s="243">
        <v>2000</v>
      </c>
      <c r="J7" s="370" t="s">
        <v>143</v>
      </c>
      <c r="K7" s="370" t="s">
        <v>138</v>
      </c>
      <c r="L7" s="370"/>
      <c r="M7" s="379">
        <v>45072</v>
      </c>
      <c r="N7" s="379"/>
      <c r="O7" s="379">
        <v>33972</v>
      </c>
      <c r="P7" s="379"/>
      <c r="Q7" s="370" t="s">
        <v>144</v>
      </c>
      <c r="R7" s="370" t="s">
        <v>3177</v>
      </c>
      <c r="S7" s="14"/>
    </row>
    <row r="8" spans="1:19" s="136" customFormat="1" ht="77.25" customHeight="1" x14ac:dyDescent="0.25">
      <c r="A8" s="378"/>
      <c r="B8" s="370"/>
      <c r="C8" s="370"/>
      <c r="D8" s="370"/>
      <c r="E8" s="370"/>
      <c r="F8" s="370"/>
      <c r="G8" s="378"/>
      <c r="H8" s="264" t="s">
        <v>139</v>
      </c>
      <c r="I8" s="205">
        <v>57</v>
      </c>
      <c r="J8" s="370"/>
      <c r="K8" s="370"/>
      <c r="L8" s="370"/>
      <c r="M8" s="379"/>
      <c r="N8" s="379"/>
      <c r="O8" s="379"/>
      <c r="P8" s="379"/>
      <c r="Q8" s="370"/>
      <c r="R8" s="370"/>
      <c r="S8" s="14"/>
    </row>
    <row r="9" spans="1:19" s="136" customFormat="1" ht="56.25" customHeight="1" x14ac:dyDescent="0.25">
      <c r="A9" s="378"/>
      <c r="B9" s="370"/>
      <c r="C9" s="370"/>
      <c r="D9" s="370"/>
      <c r="E9" s="370"/>
      <c r="F9" s="370"/>
      <c r="G9" s="378"/>
      <c r="H9" s="265" t="s">
        <v>145</v>
      </c>
      <c r="I9" s="243">
        <v>1</v>
      </c>
      <c r="J9" s="370"/>
      <c r="K9" s="370"/>
      <c r="L9" s="370"/>
      <c r="M9" s="379"/>
      <c r="N9" s="379"/>
      <c r="O9" s="379"/>
      <c r="P9" s="379"/>
      <c r="Q9" s="370"/>
      <c r="R9" s="370"/>
      <c r="S9" s="14"/>
    </row>
    <row r="10" spans="1:19" ht="91.5" customHeight="1" x14ac:dyDescent="0.25">
      <c r="A10" s="462">
        <v>2</v>
      </c>
      <c r="B10" s="375">
        <v>3</v>
      </c>
      <c r="C10" s="375">
        <v>1</v>
      </c>
      <c r="D10" s="375">
        <v>9</v>
      </c>
      <c r="E10" s="375" t="s">
        <v>148</v>
      </c>
      <c r="F10" s="375" t="s">
        <v>3435</v>
      </c>
      <c r="G10" s="375" t="s">
        <v>3436</v>
      </c>
      <c r="H10" s="243" t="s">
        <v>137</v>
      </c>
      <c r="I10" s="243">
        <v>37</v>
      </c>
      <c r="J10" s="375" t="s">
        <v>149</v>
      </c>
      <c r="K10" s="375" t="s">
        <v>138</v>
      </c>
      <c r="L10" s="375"/>
      <c r="M10" s="396">
        <v>43055</v>
      </c>
      <c r="N10" s="396"/>
      <c r="O10" s="396">
        <v>36875</v>
      </c>
      <c r="P10" s="396"/>
      <c r="Q10" s="375" t="s">
        <v>150</v>
      </c>
      <c r="R10" s="375" t="s">
        <v>151</v>
      </c>
      <c r="S10" s="27"/>
    </row>
    <row r="11" spans="1:19" ht="75" customHeight="1" x14ac:dyDescent="0.25">
      <c r="A11" s="464"/>
      <c r="B11" s="377"/>
      <c r="C11" s="377"/>
      <c r="D11" s="377"/>
      <c r="E11" s="377"/>
      <c r="F11" s="377"/>
      <c r="G11" s="377"/>
      <c r="H11" s="231" t="s">
        <v>142</v>
      </c>
      <c r="I11" s="232">
        <v>300</v>
      </c>
      <c r="J11" s="377"/>
      <c r="K11" s="486"/>
      <c r="L11" s="377"/>
      <c r="M11" s="398"/>
      <c r="N11" s="398"/>
      <c r="O11" s="398"/>
      <c r="P11" s="398"/>
      <c r="Q11" s="377"/>
      <c r="R11" s="377"/>
    </row>
    <row r="12" spans="1:19" ht="27.75" customHeight="1" x14ac:dyDescent="0.25">
      <c r="A12" s="478">
        <v>3</v>
      </c>
      <c r="B12" s="478">
        <v>3</v>
      </c>
      <c r="C12" s="478">
        <v>1</v>
      </c>
      <c r="D12" s="478">
        <v>9</v>
      </c>
      <c r="E12" s="478" t="s">
        <v>152</v>
      </c>
      <c r="F12" s="370" t="s">
        <v>3437</v>
      </c>
      <c r="G12" s="477" t="s">
        <v>153</v>
      </c>
      <c r="H12" s="231" t="s">
        <v>41</v>
      </c>
      <c r="I12" s="232">
        <v>1</v>
      </c>
      <c r="J12" s="477" t="s">
        <v>154</v>
      </c>
      <c r="K12" s="478" t="s">
        <v>138</v>
      </c>
      <c r="L12" s="478"/>
      <c r="M12" s="479">
        <v>83379</v>
      </c>
      <c r="N12" s="479"/>
      <c r="O12" s="479">
        <v>72129</v>
      </c>
      <c r="P12" s="479"/>
      <c r="Q12" s="477" t="s">
        <v>3438</v>
      </c>
      <c r="R12" s="477" t="s">
        <v>155</v>
      </c>
    </row>
    <row r="13" spans="1:19" ht="39" customHeight="1" x14ac:dyDescent="0.25">
      <c r="A13" s="478"/>
      <c r="B13" s="478"/>
      <c r="C13" s="478"/>
      <c r="D13" s="478"/>
      <c r="E13" s="478"/>
      <c r="F13" s="370"/>
      <c r="G13" s="477"/>
      <c r="H13" s="231" t="s">
        <v>95</v>
      </c>
      <c r="I13" s="232">
        <v>100</v>
      </c>
      <c r="J13" s="477"/>
      <c r="K13" s="478"/>
      <c r="L13" s="478"/>
      <c r="M13" s="479"/>
      <c r="N13" s="479"/>
      <c r="O13" s="479"/>
      <c r="P13" s="479"/>
      <c r="Q13" s="477"/>
      <c r="R13" s="477"/>
    </row>
    <row r="14" spans="1:19" ht="30.75" customHeight="1" x14ac:dyDescent="0.25">
      <c r="A14" s="478"/>
      <c r="B14" s="478"/>
      <c r="C14" s="478"/>
      <c r="D14" s="478"/>
      <c r="E14" s="478"/>
      <c r="F14" s="370"/>
      <c r="G14" s="477"/>
      <c r="H14" s="231" t="s">
        <v>49</v>
      </c>
      <c r="I14" s="232">
        <v>1</v>
      </c>
      <c r="J14" s="477"/>
      <c r="K14" s="478"/>
      <c r="L14" s="478"/>
      <c r="M14" s="479"/>
      <c r="N14" s="479"/>
      <c r="O14" s="479"/>
      <c r="P14" s="479"/>
      <c r="Q14" s="477"/>
      <c r="R14" s="477"/>
    </row>
    <row r="15" spans="1:19" ht="25.5" customHeight="1" x14ac:dyDescent="0.25">
      <c r="A15" s="478"/>
      <c r="B15" s="478"/>
      <c r="C15" s="478"/>
      <c r="D15" s="478"/>
      <c r="E15" s="478"/>
      <c r="F15" s="370"/>
      <c r="G15" s="477"/>
      <c r="H15" s="231" t="s">
        <v>50</v>
      </c>
      <c r="I15" s="232">
        <v>50</v>
      </c>
      <c r="J15" s="477"/>
      <c r="K15" s="478"/>
      <c r="L15" s="478"/>
      <c r="M15" s="479"/>
      <c r="N15" s="479"/>
      <c r="O15" s="479"/>
      <c r="P15" s="479"/>
      <c r="Q15" s="477"/>
      <c r="R15" s="477"/>
    </row>
    <row r="16" spans="1:19" ht="43.5" customHeight="1" x14ac:dyDescent="0.25">
      <c r="A16" s="478"/>
      <c r="B16" s="478"/>
      <c r="C16" s="478"/>
      <c r="D16" s="478"/>
      <c r="E16" s="478"/>
      <c r="F16" s="370"/>
      <c r="G16" s="477"/>
      <c r="H16" s="231" t="s">
        <v>142</v>
      </c>
      <c r="I16" s="232">
        <v>300</v>
      </c>
      <c r="J16" s="477"/>
      <c r="K16" s="478"/>
      <c r="L16" s="478"/>
      <c r="M16" s="479"/>
      <c r="N16" s="479"/>
      <c r="O16" s="479"/>
      <c r="P16" s="479"/>
      <c r="Q16" s="477"/>
      <c r="R16" s="477"/>
    </row>
    <row r="17" spans="1:18" ht="57.75" customHeight="1" x14ac:dyDescent="0.25">
      <c r="A17" s="478"/>
      <c r="B17" s="478"/>
      <c r="C17" s="478"/>
      <c r="D17" s="478"/>
      <c r="E17" s="478"/>
      <c r="F17" s="370"/>
      <c r="G17" s="477"/>
      <c r="H17" s="231" t="s">
        <v>156</v>
      </c>
      <c r="I17" s="232">
        <v>300</v>
      </c>
      <c r="J17" s="477"/>
      <c r="K17" s="478"/>
      <c r="L17" s="478"/>
      <c r="M17" s="479"/>
      <c r="N17" s="479"/>
      <c r="O17" s="479"/>
      <c r="P17" s="479"/>
      <c r="Q17" s="477"/>
      <c r="R17" s="477"/>
    </row>
    <row r="18" spans="1:18" ht="30" x14ac:dyDescent="0.25">
      <c r="A18" s="478"/>
      <c r="B18" s="478"/>
      <c r="C18" s="478"/>
      <c r="D18" s="478"/>
      <c r="E18" s="478"/>
      <c r="F18" s="370"/>
      <c r="G18" s="477"/>
      <c r="H18" s="231" t="s">
        <v>157</v>
      </c>
      <c r="I18" s="232">
        <v>6</v>
      </c>
      <c r="J18" s="477"/>
      <c r="K18" s="478"/>
      <c r="L18" s="478"/>
      <c r="M18" s="479"/>
      <c r="N18" s="479"/>
      <c r="O18" s="479"/>
      <c r="P18" s="479"/>
      <c r="Q18" s="477"/>
      <c r="R18" s="477"/>
    </row>
    <row r="19" spans="1:18" ht="30" x14ac:dyDescent="0.25">
      <c r="A19" s="478"/>
      <c r="B19" s="478"/>
      <c r="C19" s="478"/>
      <c r="D19" s="478"/>
      <c r="E19" s="478"/>
      <c r="F19" s="370"/>
      <c r="G19" s="477"/>
      <c r="H19" s="231" t="s">
        <v>158</v>
      </c>
      <c r="I19" s="232">
        <v>40</v>
      </c>
      <c r="J19" s="477"/>
      <c r="K19" s="478"/>
      <c r="L19" s="478"/>
      <c r="M19" s="479"/>
      <c r="N19" s="479"/>
      <c r="O19" s="479"/>
      <c r="P19" s="479"/>
      <c r="Q19" s="477"/>
      <c r="R19" s="477"/>
    </row>
    <row r="20" spans="1:18" ht="28.5" customHeight="1" x14ac:dyDescent="0.25">
      <c r="A20" s="478"/>
      <c r="B20" s="478"/>
      <c r="C20" s="478"/>
      <c r="D20" s="478"/>
      <c r="E20" s="478"/>
      <c r="F20" s="370"/>
      <c r="G20" s="477"/>
      <c r="H20" s="231" t="s">
        <v>62</v>
      </c>
      <c r="I20" s="232">
        <v>5</v>
      </c>
      <c r="J20" s="477"/>
      <c r="K20" s="478"/>
      <c r="L20" s="478"/>
      <c r="M20" s="479"/>
      <c r="N20" s="479"/>
      <c r="O20" s="479"/>
      <c r="P20" s="479"/>
      <c r="Q20" s="477"/>
      <c r="R20" s="477"/>
    </row>
    <row r="21" spans="1:18" ht="30" x14ac:dyDescent="0.25">
      <c r="A21" s="478"/>
      <c r="B21" s="478"/>
      <c r="C21" s="478"/>
      <c r="D21" s="478"/>
      <c r="E21" s="478"/>
      <c r="F21" s="370"/>
      <c r="G21" s="477"/>
      <c r="H21" s="231" t="s">
        <v>159</v>
      </c>
      <c r="I21" s="232">
        <v>75</v>
      </c>
      <c r="J21" s="477"/>
      <c r="K21" s="478"/>
      <c r="L21" s="478"/>
      <c r="M21" s="479"/>
      <c r="N21" s="479"/>
      <c r="O21" s="479"/>
      <c r="P21" s="479"/>
      <c r="Q21" s="477"/>
      <c r="R21" s="477"/>
    </row>
    <row r="22" spans="1:18" ht="60.75" customHeight="1" x14ac:dyDescent="0.25">
      <c r="A22" s="477">
        <v>4</v>
      </c>
      <c r="B22" s="477">
        <v>1</v>
      </c>
      <c r="C22" s="477">
        <v>1</v>
      </c>
      <c r="D22" s="477">
        <v>9</v>
      </c>
      <c r="E22" s="477" t="s">
        <v>3439</v>
      </c>
      <c r="F22" s="370" t="s">
        <v>3440</v>
      </c>
      <c r="G22" s="477" t="s">
        <v>160</v>
      </c>
      <c r="H22" s="231" t="s">
        <v>41</v>
      </c>
      <c r="I22" s="231">
        <v>2</v>
      </c>
      <c r="J22" s="477" t="s">
        <v>3441</v>
      </c>
      <c r="K22" s="477" t="s">
        <v>138</v>
      </c>
      <c r="L22" s="477"/>
      <c r="M22" s="485">
        <v>18424</v>
      </c>
      <c r="N22" s="485"/>
      <c r="O22" s="485">
        <v>16623.650000000001</v>
      </c>
      <c r="P22" s="485"/>
      <c r="Q22" s="477" t="s">
        <v>161</v>
      </c>
      <c r="R22" s="477" t="s">
        <v>162</v>
      </c>
    </row>
    <row r="23" spans="1:18" ht="54.75" customHeight="1" x14ac:dyDescent="0.25">
      <c r="A23" s="477"/>
      <c r="B23" s="477"/>
      <c r="C23" s="477"/>
      <c r="D23" s="477"/>
      <c r="E23" s="477"/>
      <c r="F23" s="370"/>
      <c r="G23" s="477"/>
      <c r="H23" s="231" t="s">
        <v>95</v>
      </c>
      <c r="I23" s="231">
        <v>40</v>
      </c>
      <c r="J23" s="477"/>
      <c r="K23" s="477"/>
      <c r="L23" s="477"/>
      <c r="M23" s="485"/>
      <c r="N23" s="485"/>
      <c r="O23" s="485"/>
      <c r="P23" s="485"/>
      <c r="Q23" s="477"/>
      <c r="R23" s="477"/>
    </row>
    <row r="24" spans="1:18" ht="64.5" customHeight="1" x14ac:dyDescent="0.25">
      <c r="A24" s="477"/>
      <c r="B24" s="477"/>
      <c r="C24" s="477"/>
      <c r="D24" s="477"/>
      <c r="E24" s="477"/>
      <c r="F24" s="370"/>
      <c r="G24" s="477"/>
      <c r="H24" s="231" t="s">
        <v>49</v>
      </c>
      <c r="I24" s="231">
        <v>1</v>
      </c>
      <c r="J24" s="477"/>
      <c r="K24" s="477"/>
      <c r="L24" s="477"/>
      <c r="M24" s="485"/>
      <c r="N24" s="485"/>
      <c r="O24" s="485"/>
      <c r="P24" s="485"/>
      <c r="Q24" s="477"/>
      <c r="R24" s="477"/>
    </row>
    <row r="25" spans="1:18" ht="45" customHeight="1" x14ac:dyDescent="0.25">
      <c r="A25" s="477"/>
      <c r="B25" s="477"/>
      <c r="C25" s="477"/>
      <c r="D25" s="477"/>
      <c r="E25" s="477"/>
      <c r="F25" s="370"/>
      <c r="G25" s="477"/>
      <c r="H25" s="231" t="s">
        <v>50</v>
      </c>
      <c r="I25" s="231">
        <v>80</v>
      </c>
      <c r="J25" s="477"/>
      <c r="K25" s="477"/>
      <c r="L25" s="477"/>
      <c r="M25" s="485"/>
      <c r="N25" s="485"/>
      <c r="O25" s="485"/>
      <c r="P25" s="485"/>
      <c r="Q25" s="477"/>
      <c r="R25" s="477"/>
    </row>
    <row r="26" spans="1:18" ht="45" customHeight="1" x14ac:dyDescent="0.25">
      <c r="A26" s="477">
        <v>5</v>
      </c>
      <c r="B26" s="477">
        <v>6</v>
      </c>
      <c r="C26" s="477">
        <v>1</v>
      </c>
      <c r="D26" s="477">
        <v>13</v>
      </c>
      <c r="E26" s="477" t="s">
        <v>164</v>
      </c>
      <c r="F26" s="370" t="s">
        <v>3440</v>
      </c>
      <c r="G26" s="477" t="s">
        <v>165</v>
      </c>
      <c r="H26" s="231" t="s">
        <v>163</v>
      </c>
      <c r="I26" s="231">
        <v>4</v>
      </c>
      <c r="J26" s="477" t="s">
        <v>3442</v>
      </c>
      <c r="K26" s="477" t="s">
        <v>138</v>
      </c>
      <c r="L26" s="477"/>
      <c r="M26" s="477">
        <v>64343.55</v>
      </c>
      <c r="N26" s="477"/>
      <c r="O26" s="485">
        <v>47942.55</v>
      </c>
      <c r="P26" s="477"/>
      <c r="Q26" s="477" t="s">
        <v>166</v>
      </c>
      <c r="R26" s="477" t="s">
        <v>167</v>
      </c>
    </row>
    <row r="27" spans="1:18" ht="57" customHeight="1" x14ac:dyDescent="0.25">
      <c r="A27" s="477"/>
      <c r="B27" s="477"/>
      <c r="C27" s="477"/>
      <c r="D27" s="477"/>
      <c r="E27" s="477"/>
      <c r="F27" s="370"/>
      <c r="G27" s="477"/>
      <c r="H27" s="231" t="s">
        <v>168</v>
      </c>
      <c r="I27" s="231">
        <v>80</v>
      </c>
      <c r="J27" s="477"/>
      <c r="K27" s="477"/>
      <c r="L27" s="477"/>
      <c r="M27" s="477"/>
      <c r="N27" s="477"/>
      <c r="O27" s="485"/>
      <c r="P27" s="477"/>
      <c r="Q27" s="477"/>
      <c r="R27" s="477"/>
    </row>
    <row r="28" spans="1:18" ht="41.25" customHeight="1" x14ac:dyDescent="0.25">
      <c r="A28" s="477"/>
      <c r="B28" s="477"/>
      <c r="C28" s="477"/>
      <c r="D28" s="477"/>
      <c r="E28" s="477"/>
      <c r="F28" s="370"/>
      <c r="G28" s="477"/>
      <c r="H28" s="231" t="s">
        <v>169</v>
      </c>
      <c r="I28" s="231">
        <v>1000</v>
      </c>
      <c r="J28" s="477"/>
      <c r="K28" s="477"/>
      <c r="L28" s="477"/>
      <c r="M28" s="477"/>
      <c r="N28" s="477"/>
      <c r="O28" s="485"/>
      <c r="P28" s="477"/>
      <c r="Q28" s="477"/>
      <c r="R28" s="477"/>
    </row>
    <row r="29" spans="1:18" ht="41.25" customHeight="1" x14ac:dyDescent="0.25">
      <c r="A29" s="477"/>
      <c r="B29" s="477"/>
      <c r="C29" s="477"/>
      <c r="D29" s="477"/>
      <c r="E29" s="477"/>
      <c r="F29" s="370"/>
      <c r="G29" s="477"/>
      <c r="H29" s="231" t="s">
        <v>3443</v>
      </c>
      <c r="I29" s="231">
        <v>80</v>
      </c>
      <c r="J29" s="477"/>
      <c r="K29" s="477"/>
      <c r="L29" s="477"/>
      <c r="M29" s="477"/>
      <c r="N29" s="477"/>
      <c r="O29" s="485"/>
      <c r="P29" s="477"/>
      <c r="Q29" s="477"/>
      <c r="R29" s="477"/>
    </row>
    <row r="30" spans="1:18" ht="45" x14ac:dyDescent="0.25">
      <c r="A30" s="477"/>
      <c r="B30" s="477"/>
      <c r="C30" s="477"/>
      <c r="D30" s="477"/>
      <c r="E30" s="477"/>
      <c r="F30" s="370"/>
      <c r="G30" s="477"/>
      <c r="H30" s="231" t="s">
        <v>3444</v>
      </c>
      <c r="I30" s="231">
        <v>20</v>
      </c>
      <c r="J30" s="477"/>
      <c r="K30" s="477"/>
      <c r="L30" s="477"/>
      <c r="M30" s="477"/>
      <c r="N30" s="477"/>
      <c r="O30" s="485"/>
      <c r="P30" s="477"/>
      <c r="Q30" s="477"/>
      <c r="R30" s="477"/>
    </row>
    <row r="31" spans="1:18" x14ac:dyDescent="0.25">
      <c r="A31" s="477"/>
      <c r="B31" s="477"/>
      <c r="C31" s="477"/>
      <c r="D31" s="477"/>
      <c r="E31" s="477"/>
      <c r="F31" s="370"/>
      <c r="G31" s="477"/>
      <c r="H31" s="231" t="s">
        <v>170</v>
      </c>
      <c r="I31" s="231">
        <v>100</v>
      </c>
      <c r="J31" s="477"/>
      <c r="K31" s="477"/>
      <c r="L31" s="477"/>
      <c r="M31" s="477"/>
      <c r="N31" s="477"/>
      <c r="O31" s="485"/>
      <c r="P31" s="477"/>
      <c r="Q31" s="477"/>
      <c r="R31" s="477"/>
    </row>
    <row r="32" spans="1:18" ht="140.25" customHeight="1" x14ac:dyDescent="0.25">
      <c r="A32" s="477">
        <v>6</v>
      </c>
      <c r="B32" s="477">
        <v>1</v>
      </c>
      <c r="C32" s="477">
        <v>1.3</v>
      </c>
      <c r="D32" s="477">
        <v>13</v>
      </c>
      <c r="E32" s="477" t="s">
        <v>174</v>
      </c>
      <c r="F32" s="370" t="s">
        <v>3445</v>
      </c>
      <c r="G32" s="477" t="s">
        <v>175</v>
      </c>
      <c r="H32" s="231" t="s">
        <v>41</v>
      </c>
      <c r="I32" s="231">
        <v>3</v>
      </c>
      <c r="J32" s="462" t="s">
        <v>3446</v>
      </c>
      <c r="K32" s="462" t="s">
        <v>138</v>
      </c>
      <c r="L32" s="462"/>
      <c r="M32" s="474">
        <v>17910</v>
      </c>
      <c r="N32" s="474"/>
      <c r="O32" s="474">
        <v>12090</v>
      </c>
      <c r="P32" s="474"/>
      <c r="Q32" s="462" t="s">
        <v>176</v>
      </c>
      <c r="R32" s="462" t="s">
        <v>177</v>
      </c>
    </row>
    <row r="33" spans="1:18" ht="121.5" customHeight="1" x14ac:dyDescent="0.25">
      <c r="A33" s="477"/>
      <c r="B33" s="477"/>
      <c r="C33" s="477"/>
      <c r="D33" s="477"/>
      <c r="E33" s="477"/>
      <c r="F33" s="370"/>
      <c r="G33" s="477"/>
      <c r="H33" s="231" t="s">
        <v>3447</v>
      </c>
      <c r="I33" s="231">
        <v>78</v>
      </c>
      <c r="J33" s="464"/>
      <c r="K33" s="464"/>
      <c r="L33" s="464"/>
      <c r="M33" s="476"/>
      <c r="N33" s="476"/>
      <c r="O33" s="476"/>
      <c r="P33" s="476"/>
      <c r="Q33" s="464"/>
      <c r="R33" s="464"/>
    </row>
    <row r="34" spans="1:18" ht="46.5" customHeight="1" x14ac:dyDescent="0.25">
      <c r="A34" s="462">
        <v>7</v>
      </c>
      <c r="B34" s="462">
        <v>3</v>
      </c>
      <c r="C34" s="462">
        <v>1</v>
      </c>
      <c r="D34" s="462">
        <v>6</v>
      </c>
      <c r="E34" s="462" t="s">
        <v>178</v>
      </c>
      <c r="F34" s="375" t="s">
        <v>179</v>
      </c>
      <c r="G34" s="462" t="s">
        <v>180</v>
      </c>
      <c r="H34" s="231" t="s">
        <v>41</v>
      </c>
      <c r="I34" s="231">
        <v>4</v>
      </c>
      <c r="J34" s="462" t="s">
        <v>3178</v>
      </c>
      <c r="K34" s="462" t="s">
        <v>138</v>
      </c>
      <c r="L34" s="462"/>
      <c r="M34" s="474">
        <v>47706.62</v>
      </c>
      <c r="N34" s="474"/>
      <c r="O34" s="474">
        <v>29998.62</v>
      </c>
      <c r="P34" s="474"/>
      <c r="Q34" s="462" t="s">
        <v>181</v>
      </c>
      <c r="R34" s="462" t="s">
        <v>3179</v>
      </c>
    </row>
    <row r="35" spans="1:18" ht="61.5" customHeight="1" x14ac:dyDescent="0.25">
      <c r="A35" s="463"/>
      <c r="B35" s="463"/>
      <c r="C35" s="463"/>
      <c r="D35" s="463"/>
      <c r="E35" s="463"/>
      <c r="F35" s="376"/>
      <c r="G35" s="463"/>
      <c r="H35" s="231" t="s">
        <v>95</v>
      </c>
      <c r="I35" s="231">
        <v>44</v>
      </c>
      <c r="J35" s="463"/>
      <c r="K35" s="463"/>
      <c r="L35" s="463"/>
      <c r="M35" s="475"/>
      <c r="N35" s="475"/>
      <c r="O35" s="475"/>
      <c r="P35" s="475"/>
      <c r="Q35" s="463"/>
      <c r="R35" s="463"/>
    </row>
    <row r="36" spans="1:18" ht="54" customHeight="1" x14ac:dyDescent="0.25">
      <c r="A36" s="463"/>
      <c r="B36" s="463"/>
      <c r="C36" s="463"/>
      <c r="D36" s="463"/>
      <c r="E36" s="463"/>
      <c r="F36" s="376"/>
      <c r="G36" s="463"/>
      <c r="H36" s="231" t="s">
        <v>3448</v>
      </c>
      <c r="I36" s="231">
        <v>2</v>
      </c>
      <c r="J36" s="463"/>
      <c r="K36" s="463"/>
      <c r="L36" s="463"/>
      <c r="M36" s="475"/>
      <c r="N36" s="475"/>
      <c r="O36" s="475"/>
      <c r="P36" s="475"/>
      <c r="Q36" s="463"/>
      <c r="R36" s="463"/>
    </row>
    <row r="37" spans="1:18" ht="38.25" customHeight="1" x14ac:dyDescent="0.25">
      <c r="A37" s="464"/>
      <c r="B37" s="464"/>
      <c r="C37" s="464"/>
      <c r="D37" s="464"/>
      <c r="E37" s="464"/>
      <c r="F37" s="377"/>
      <c r="G37" s="464"/>
      <c r="H37" s="231" t="s">
        <v>50</v>
      </c>
      <c r="I37" s="231">
        <v>62</v>
      </c>
      <c r="J37" s="464"/>
      <c r="K37" s="464"/>
      <c r="L37" s="464"/>
      <c r="M37" s="476"/>
      <c r="N37" s="476"/>
      <c r="O37" s="476"/>
      <c r="P37" s="476"/>
      <c r="Q37" s="464"/>
      <c r="R37" s="464"/>
    </row>
    <row r="38" spans="1:18" ht="57.75" customHeight="1" x14ac:dyDescent="0.25">
      <c r="A38" s="462">
        <v>8</v>
      </c>
      <c r="B38" s="462">
        <v>1</v>
      </c>
      <c r="C38" s="462">
        <v>1</v>
      </c>
      <c r="D38" s="462">
        <v>9</v>
      </c>
      <c r="E38" s="462" t="s">
        <v>185</v>
      </c>
      <c r="F38" s="462" t="s">
        <v>3449</v>
      </c>
      <c r="G38" s="462" t="s">
        <v>186</v>
      </c>
      <c r="H38" s="231" t="s">
        <v>182</v>
      </c>
      <c r="I38" s="231">
        <v>1</v>
      </c>
      <c r="J38" s="462" t="s">
        <v>187</v>
      </c>
      <c r="K38" s="462" t="s">
        <v>188</v>
      </c>
      <c r="L38" s="462"/>
      <c r="M38" s="474">
        <v>53733.83</v>
      </c>
      <c r="N38" s="474"/>
      <c r="O38" s="474">
        <v>39903.83</v>
      </c>
      <c r="P38" s="474"/>
      <c r="Q38" s="462" t="s">
        <v>189</v>
      </c>
      <c r="R38" s="462" t="s">
        <v>190</v>
      </c>
    </row>
    <row r="39" spans="1:18" ht="39.75" customHeight="1" x14ac:dyDescent="0.25">
      <c r="A39" s="463"/>
      <c r="B39" s="463"/>
      <c r="C39" s="463"/>
      <c r="D39" s="463"/>
      <c r="E39" s="463"/>
      <c r="F39" s="463"/>
      <c r="G39" s="463"/>
      <c r="H39" s="231" t="s">
        <v>78</v>
      </c>
      <c r="I39" s="231">
        <v>50</v>
      </c>
      <c r="J39" s="463"/>
      <c r="K39" s="463"/>
      <c r="L39" s="463"/>
      <c r="M39" s="475"/>
      <c r="N39" s="475"/>
      <c r="O39" s="475"/>
      <c r="P39" s="475"/>
      <c r="Q39" s="463"/>
      <c r="R39" s="463"/>
    </row>
    <row r="40" spans="1:18" ht="37.5" customHeight="1" x14ac:dyDescent="0.25">
      <c r="A40" s="463"/>
      <c r="B40" s="463"/>
      <c r="C40" s="463"/>
      <c r="D40" s="463"/>
      <c r="E40" s="463"/>
      <c r="F40" s="463"/>
      <c r="G40" s="463"/>
      <c r="H40" s="231" t="s">
        <v>184</v>
      </c>
      <c r="I40" s="231">
        <v>1</v>
      </c>
      <c r="J40" s="463"/>
      <c r="K40" s="463"/>
      <c r="L40" s="463"/>
      <c r="M40" s="475"/>
      <c r="N40" s="475"/>
      <c r="O40" s="475"/>
      <c r="P40" s="475"/>
      <c r="Q40" s="463"/>
      <c r="R40" s="463"/>
    </row>
    <row r="41" spans="1:18" ht="58.5" customHeight="1" x14ac:dyDescent="0.25">
      <c r="A41" s="463"/>
      <c r="B41" s="463"/>
      <c r="C41" s="463"/>
      <c r="D41" s="463"/>
      <c r="E41" s="463"/>
      <c r="F41" s="463"/>
      <c r="G41" s="463"/>
      <c r="H41" s="231" t="s">
        <v>3450</v>
      </c>
      <c r="I41" s="231">
        <v>500</v>
      </c>
      <c r="J41" s="463"/>
      <c r="K41" s="463"/>
      <c r="L41" s="463"/>
      <c r="M41" s="475"/>
      <c r="N41" s="475"/>
      <c r="O41" s="475"/>
      <c r="P41" s="475"/>
      <c r="Q41" s="463"/>
      <c r="R41" s="463"/>
    </row>
    <row r="42" spans="1:18" ht="24" customHeight="1" x14ac:dyDescent="0.25">
      <c r="A42" s="463"/>
      <c r="B42" s="463"/>
      <c r="C42" s="463"/>
      <c r="D42" s="463"/>
      <c r="E42" s="463"/>
      <c r="F42" s="463"/>
      <c r="G42" s="463"/>
      <c r="H42" s="231" t="s">
        <v>183</v>
      </c>
      <c r="I42" s="231">
        <v>4</v>
      </c>
      <c r="J42" s="463"/>
      <c r="K42" s="463"/>
      <c r="L42" s="463"/>
      <c r="M42" s="475"/>
      <c r="N42" s="475"/>
      <c r="O42" s="475"/>
      <c r="P42" s="475"/>
      <c r="Q42" s="463"/>
      <c r="R42" s="463"/>
    </row>
    <row r="43" spans="1:18" ht="29.25" customHeight="1" x14ac:dyDescent="0.25">
      <c r="A43" s="464"/>
      <c r="B43" s="464"/>
      <c r="C43" s="464"/>
      <c r="D43" s="464"/>
      <c r="E43" s="464"/>
      <c r="F43" s="464"/>
      <c r="G43" s="464"/>
      <c r="H43" s="231" t="s">
        <v>3451</v>
      </c>
      <c r="I43" s="231">
        <v>100</v>
      </c>
      <c r="J43" s="464"/>
      <c r="K43" s="464"/>
      <c r="L43" s="464"/>
      <c r="M43" s="476"/>
      <c r="N43" s="476"/>
      <c r="O43" s="476"/>
      <c r="P43" s="476"/>
      <c r="Q43" s="464"/>
      <c r="R43" s="464"/>
    </row>
    <row r="44" spans="1:18" ht="59.25" customHeight="1" x14ac:dyDescent="0.25">
      <c r="A44" s="462">
        <v>9</v>
      </c>
      <c r="B44" s="462">
        <v>1</v>
      </c>
      <c r="C44" s="462">
        <v>1</v>
      </c>
      <c r="D44" s="462">
        <v>9</v>
      </c>
      <c r="E44" s="462" t="s">
        <v>191</v>
      </c>
      <c r="F44" s="477" t="s">
        <v>192</v>
      </c>
      <c r="G44" s="462" t="s">
        <v>193</v>
      </c>
      <c r="H44" s="231" t="s">
        <v>183</v>
      </c>
      <c r="I44" s="231">
        <v>1</v>
      </c>
      <c r="J44" s="462" t="s">
        <v>3452</v>
      </c>
      <c r="K44" s="477" t="s">
        <v>138</v>
      </c>
      <c r="L44" s="462"/>
      <c r="M44" s="474">
        <v>65922</v>
      </c>
      <c r="N44" s="474"/>
      <c r="O44" s="474">
        <v>53233.919999999998</v>
      </c>
      <c r="P44" s="474"/>
      <c r="Q44" s="462" t="s">
        <v>194</v>
      </c>
      <c r="R44" s="462" t="s">
        <v>195</v>
      </c>
    </row>
    <row r="45" spans="1:18" ht="47.25" customHeight="1" x14ac:dyDescent="0.25">
      <c r="A45" s="463"/>
      <c r="B45" s="463"/>
      <c r="C45" s="463"/>
      <c r="D45" s="463"/>
      <c r="E45" s="463"/>
      <c r="F45" s="477"/>
      <c r="G45" s="463"/>
      <c r="H45" s="231" t="s">
        <v>3451</v>
      </c>
      <c r="I45" s="231">
        <v>30</v>
      </c>
      <c r="J45" s="463"/>
      <c r="K45" s="477"/>
      <c r="L45" s="463"/>
      <c r="M45" s="475"/>
      <c r="N45" s="475"/>
      <c r="O45" s="475"/>
      <c r="P45" s="475"/>
      <c r="Q45" s="463"/>
      <c r="R45" s="463"/>
    </row>
    <row r="46" spans="1:18" ht="30" x14ac:dyDescent="0.25">
      <c r="A46" s="463"/>
      <c r="B46" s="463"/>
      <c r="C46" s="463"/>
      <c r="D46" s="463"/>
      <c r="E46" s="463"/>
      <c r="F46" s="477"/>
      <c r="G46" s="463"/>
      <c r="H46" s="231" t="s">
        <v>184</v>
      </c>
      <c r="I46" s="231">
        <v>1</v>
      </c>
      <c r="J46" s="463"/>
      <c r="K46" s="477"/>
      <c r="L46" s="463"/>
      <c r="M46" s="475"/>
      <c r="N46" s="475"/>
      <c r="O46" s="475"/>
      <c r="P46" s="475"/>
      <c r="Q46" s="463"/>
      <c r="R46" s="463"/>
    </row>
    <row r="47" spans="1:18" ht="30" x14ac:dyDescent="0.25">
      <c r="A47" s="463"/>
      <c r="B47" s="463"/>
      <c r="C47" s="463"/>
      <c r="D47" s="463"/>
      <c r="E47" s="463"/>
      <c r="F47" s="477"/>
      <c r="G47" s="463"/>
      <c r="H47" s="231" t="s">
        <v>196</v>
      </c>
      <c r="I47" s="231">
        <v>1000</v>
      </c>
      <c r="J47" s="463"/>
      <c r="K47" s="477"/>
      <c r="L47" s="463"/>
      <c r="M47" s="475"/>
      <c r="N47" s="475"/>
      <c r="O47" s="475"/>
      <c r="P47" s="475"/>
      <c r="Q47" s="463"/>
      <c r="R47" s="463"/>
    </row>
    <row r="48" spans="1:18" x14ac:dyDescent="0.25">
      <c r="A48" s="463"/>
      <c r="B48" s="463"/>
      <c r="C48" s="463"/>
      <c r="D48" s="463"/>
      <c r="E48" s="463"/>
      <c r="F48" s="477"/>
      <c r="G48" s="463"/>
      <c r="H48" s="231" t="s">
        <v>182</v>
      </c>
      <c r="I48" s="231">
        <v>1</v>
      </c>
      <c r="J48" s="463"/>
      <c r="K48" s="477"/>
      <c r="L48" s="463"/>
      <c r="M48" s="475"/>
      <c r="N48" s="475"/>
      <c r="O48" s="475"/>
      <c r="P48" s="475"/>
      <c r="Q48" s="463"/>
      <c r="R48" s="463"/>
    </row>
    <row r="49" spans="1:19" ht="30" x14ac:dyDescent="0.25">
      <c r="A49" s="464"/>
      <c r="B49" s="464"/>
      <c r="C49" s="464"/>
      <c r="D49" s="464"/>
      <c r="E49" s="464"/>
      <c r="F49" s="477"/>
      <c r="G49" s="464"/>
      <c r="H49" s="231" t="s">
        <v>3453</v>
      </c>
      <c r="I49" s="231">
        <v>31</v>
      </c>
      <c r="J49" s="464"/>
      <c r="K49" s="477"/>
      <c r="L49" s="464"/>
      <c r="M49" s="476"/>
      <c r="N49" s="476"/>
      <c r="O49" s="476"/>
      <c r="P49" s="476"/>
      <c r="Q49" s="464"/>
      <c r="R49" s="464"/>
    </row>
    <row r="50" spans="1:19" ht="42" customHeight="1" x14ac:dyDescent="0.25">
      <c r="A50" s="462">
        <v>10</v>
      </c>
      <c r="B50" s="462">
        <v>6</v>
      </c>
      <c r="C50" s="462">
        <v>1</v>
      </c>
      <c r="D50" s="462">
        <v>13</v>
      </c>
      <c r="E50" s="462" t="s">
        <v>197</v>
      </c>
      <c r="F50" s="477" t="s">
        <v>198</v>
      </c>
      <c r="G50" s="462" t="s">
        <v>199</v>
      </c>
      <c r="H50" s="231" t="s">
        <v>182</v>
      </c>
      <c r="I50" s="231">
        <v>6</v>
      </c>
      <c r="J50" s="462" t="s">
        <v>3454</v>
      </c>
      <c r="K50" s="462" t="s">
        <v>138</v>
      </c>
      <c r="L50" s="462"/>
      <c r="M50" s="474">
        <v>48620</v>
      </c>
      <c r="N50" s="474"/>
      <c r="O50" s="474">
        <v>35730</v>
      </c>
      <c r="P50" s="474"/>
      <c r="Q50" s="462" t="s">
        <v>200</v>
      </c>
      <c r="R50" s="462" t="s">
        <v>201</v>
      </c>
    </row>
    <row r="51" spans="1:19" ht="30" x14ac:dyDescent="0.25">
      <c r="A51" s="463"/>
      <c r="B51" s="463"/>
      <c r="C51" s="463"/>
      <c r="D51" s="463"/>
      <c r="E51" s="463"/>
      <c r="F51" s="477"/>
      <c r="G51" s="463"/>
      <c r="H51" s="231" t="s">
        <v>3453</v>
      </c>
      <c r="I51" s="231">
        <v>96</v>
      </c>
      <c r="J51" s="463"/>
      <c r="K51" s="463"/>
      <c r="L51" s="463"/>
      <c r="M51" s="475"/>
      <c r="N51" s="475"/>
      <c r="O51" s="475"/>
      <c r="P51" s="475"/>
      <c r="Q51" s="463"/>
      <c r="R51" s="463"/>
    </row>
    <row r="52" spans="1:19" ht="36" customHeight="1" x14ac:dyDescent="0.25">
      <c r="A52" s="463"/>
      <c r="B52" s="463"/>
      <c r="C52" s="463"/>
      <c r="D52" s="463"/>
      <c r="E52" s="463"/>
      <c r="F52" s="477"/>
      <c r="G52" s="463"/>
      <c r="H52" s="231" t="s">
        <v>3455</v>
      </c>
      <c r="I52" s="231">
        <v>16</v>
      </c>
      <c r="J52" s="463"/>
      <c r="K52" s="463"/>
      <c r="L52" s="463"/>
      <c r="M52" s="475"/>
      <c r="N52" s="475"/>
      <c r="O52" s="475"/>
      <c r="P52" s="475"/>
      <c r="Q52" s="463"/>
      <c r="R52" s="463"/>
    </row>
    <row r="53" spans="1:19" ht="30" x14ac:dyDescent="0.25">
      <c r="A53" s="463"/>
      <c r="B53" s="463"/>
      <c r="C53" s="463"/>
      <c r="D53" s="463"/>
      <c r="E53" s="463"/>
      <c r="F53" s="477"/>
      <c r="G53" s="463"/>
      <c r="H53" s="231" t="s">
        <v>3456</v>
      </c>
      <c r="I53" s="231">
        <v>256</v>
      </c>
      <c r="J53" s="463"/>
      <c r="K53" s="463"/>
      <c r="L53" s="463"/>
      <c r="M53" s="475"/>
      <c r="N53" s="475"/>
      <c r="O53" s="475"/>
      <c r="P53" s="475"/>
      <c r="Q53" s="463"/>
      <c r="R53" s="463"/>
    </row>
    <row r="54" spans="1:19" ht="30" customHeight="1" x14ac:dyDescent="0.25">
      <c r="A54" s="463"/>
      <c r="B54" s="463"/>
      <c r="C54" s="463"/>
      <c r="D54" s="463"/>
      <c r="E54" s="463"/>
      <c r="F54" s="477"/>
      <c r="G54" s="463"/>
      <c r="H54" s="462" t="s">
        <v>202</v>
      </c>
      <c r="I54" s="482">
        <v>1</v>
      </c>
      <c r="J54" s="463"/>
      <c r="K54" s="463"/>
      <c r="L54" s="463"/>
      <c r="M54" s="475"/>
      <c r="N54" s="475"/>
      <c r="O54" s="475"/>
      <c r="P54" s="475"/>
      <c r="Q54" s="463"/>
      <c r="R54" s="463"/>
    </row>
    <row r="55" spans="1:19" ht="36.75" customHeight="1" x14ac:dyDescent="0.25">
      <c r="A55" s="463"/>
      <c r="B55" s="463"/>
      <c r="C55" s="463"/>
      <c r="D55" s="463"/>
      <c r="E55" s="463"/>
      <c r="F55" s="477"/>
      <c r="G55" s="463"/>
      <c r="H55" s="463"/>
      <c r="I55" s="483"/>
      <c r="J55" s="463"/>
      <c r="K55" s="463"/>
      <c r="L55" s="463"/>
      <c r="M55" s="475"/>
      <c r="N55" s="475"/>
      <c r="O55" s="475"/>
      <c r="P55" s="475"/>
      <c r="Q55" s="463"/>
      <c r="R55" s="463"/>
    </row>
    <row r="56" spans="1:19" ht="21" customHeight="1" x14ac:dyDescent="0.25">
      <c r="A56" s="463"/>
      <c r="B56" s="463"/>
      <c r="C56" s="463"/>
      <c r="D56" s="463"/>
      <c r="E56" s="463"/>
      <c r="F56" s="477"/>
      <c r="G56" s="463"/>
      <c r="H56" s="463"/>
      <c r="I56" s="483"/>
      <c r="J56" s="463"/>
      <c r="K56" s="463"/>
      <c r="L56" s="463"/>
      <c r="M56" s="475"/>
      <c r="N56" s="475"/>
      <c r="O56" s="475"/>
      <c r="P56" s="475"/>
      <c r="Q56" s="463"/>
      <c r="R56" s="463"/>
    </row>
    <row r="57" spans="1:19" hidden="1" x14ac:dyDescent="0.25">
      <c r="A57" s="464"/>
      <c r="B57" s="464"/>
      <c r="C57" s="464"/>
      <c r="D57" s="464"/>
      <c r="E57" s="464"/>
      <c r="F57" s="477"/>
      <c r="G57" s="464"/>
      <c r="H57" s="464"/>
      <c r="I57" s="484"/>
      <c r="J57" s="464"/>
      <c r="K57" s="464"/>
      <c r="L57" s="464"/>
      <c r="M57" s="476"/>
      <c r="N57" s="476"/>
      <c r="O57" s="476"/>
      <c r="P57" s="476"/>
      <c r="Q57" s="464"/>
      <c r="R57" s="464"/>
    </row>
    <row r="58" spans="1:19" s="30" customFormat="1" ht="134.25" customHeight="1" x14ac:dyDescent="0.25">
      <c r="A58" s="477">
        <v>11</v>
      </c>
      <c r="B58" s="477">
        <v>6</v>
      </c>
      <c r="C58" s="477">
        <v>1.2</v>
      </c>
      <c r="D58" s="477">
        <v>3</v>
      </c>
      <c r="E58" s="477" t="s">
        <v>3457</v>
      </c>
      <c r="F58" s="477" t="s">
        <v>3458</v>
      </c>
      <c r="G58" s="477" t="s">
        <v>204</v>
      </c>
      <c r="H58" s="477" t="s">
        <v>202</v>
      </c>
      <c r="I58" s="480">
        <v>1</v>
      </c>
      <c r="J58" s="477" t="s">
        <v>205</v>
      </c>
      <c r="K58" s="477" t="s">
        <v>138</v>
      </c>
      <c r="L58" s="481"/>
      <c r="M58" s="485">
        <v>28475.83</v>
      </c>
      <c r="N58" s="477"/>
      <c r="O58" s="485">
        <v>22035.83</v>
      </c>
      <c r="P58" s="477"/>
      <c r="Q58" s="477" t="s">
        <v>203</v>
      </c>
      <c r="R58" s="477" t="s">
        <v>3180</v>
      </c>
    </row>
    <row r="59" spans="1:19" s="30" customFormat="1" ht="22.5" customHeight="1" x14ac:dyDescent="0.25">
      <c r="A59" s="477"/>
      <c r="B59" s="477"/>
      <c r="C59" s="477"/>
      <c r="D59" s="477"/>
      <c r="E59" s="477"/>
      <c r="F59" s="477"/>
      <c r="G59" s="477"/>
      <c r="H59" s="477"/>
      <c r="I59" s="480"/>
      <c r="J59" s="477"/>
      <c r="K59" s="477"/>
      <c r="L59" s="481"/>
      <c r="M59" s="485"/>
      <c r="N59" s="477"/>
      <c r="O59" s="485"/>
      <c r="P59" s="477"/>
      <c r="Q59" s="477"/>
      <c r="R59" s="477"/>
    </row>
    <row r="60" spans="1:19" s="30" customFormat="1" ht="30.75" customHeight="1" x14ac:dyDescent="0.25">
      <c r="A60" s="477"/>
      <c r="B60" s="477"/>
      <c r="C60" s="477"/>
      <c r="D60" s="477"/>
      <c r="E60" s="477"/>
      <c r="F60" s="477"/>
      <c r="G60" s="477"/>
      <c r="H60" s="477"/>
      <c r="I60" s="480"/>
      <c r="J60" s="477"/>
      <c r="K60" s="477"/>
      <c r="L60" s="481"/>
      <c r="M60" s="485"/>
      <c r="N60" s="477"/>
      <c r="O60" s="485"/>
      <c r="P60" s="477"/>
      <c r="Q60" s="477"/>
      <c r="R60" s="477"/>
    </row>
    <row r="61" spans="1:19" s="30" customFormat="1" ht="52.5" customHeight="1" x14ac:dyDescent="0.25">
      <c r="A61" s="477"/>
      <c r="B61" s="477"/>
      <c r="C61" s="477"/>
      <c r="D61" s="477"/>
      <c r="E61" s="477"/>
      <c r="F61" s="477"/>
      <c r="G61" s="477"/>
      <c r="H61" s="477"/>
      <c r="I61" s="480"/>
      <c r="J61" s="477"/>
      <c r="K61" s="477"/>
      <c r="L61" s="481"/>
      <c r="M61" s="485"/>
      <c r="N61" s="477"/>
      <c r="O61" s="485"/>
      <c r="P61" s="477"/>
      <c r="Q61" s="477"/>
      <c r="R61" s="477"/>
    </row>
    <row r="62" spans="1:19" s="136" customFormat="1" ht="240" x14ac:dyDescent="0.25">
      <c r="A62" s="205">
        <v>12</v>
      </c>
      <c r="B62" s="205">
        <v>6</v>
      </c>
      <c r="C62" s="205">
        <v>1</v>
      </c>
      <c r="D62" s="243">
        <v>3</v>
      </c>
      <c r="E62" s="243" t="s">
        <v>3181</v>
      </c>
      <c r="F62" s="243" t="s">
        <v>3459</v>
      </c>
      <c r="G62" s="243" t="s">
        <v>3182</v>
      </c>
      <c r="H62" s="243" t="s">
        <v>1247</v>
      </c>
      <c r="I62" s="258" t="s">
        <v>215</v>
      </c>
      <c r="J62" s="243" t="s">
        <v>3183</v>
      </c>
      <c r="K62" s="266"/>
      <c r="L62" s="262" t="s">
        <v>55</v>
      </c>
      <c r="M62" s="176"/>
      <c r="N62" s="176">
        <v>15990</v>
      </c>
      <c r="O62" s="176"/>
      <c r="P62" s="176">
        <v>15990</v>
      </c>
      <c r="Q62" s="243" t="s">
        <v>3184</v>
      </c>
      <c r="R62" s="243" t="s">
        <v>3185</v>
      </c>
      <c r="S62" s="14"/>
    </row>
    <row r="63" spans="1:19" ht="120" customHeight="1" x14ac:dyDescent="0.25">
      <c r="A63" s="471">
        <v>13</v>
      </c>
      <c r="B63" s="471">
        <v>6</v>
      </c>
      <c r="C63" s="471">
        <v>5</v>
      </c>
      <c r="D63" s="471">
        <v>4</v>
      </c>
      <c r="E63" s="462" t="s">
        <v>3460</v>
      </c>
      <c r="F63" s="462" t="s">
        <v>3461</v>
      </c>
      <c r="G63" s="471" t="s">
        <v>641</v>
      </c>
      <c r="H63" s="232" t="s">
        <v>163</v>
      </c>
      <c r="I63" s="232">
        <v>2</v>
      </c>
      <c r="J63" s="462" t="s">
        <v>3186</v>
      </c>
      <c r="K63" s="468"/>
      <c r="L63" s="471" t="s">
        <v>3187</v>
      </c>
      <c r="M63" s="465"/>
      <c r="N63" s="459">
        <v>54476</v>
      </c>
      <c r="O63" s="465"/>
      <c r="P63" s="459">
        <v>48176</v>
      </c>
      <c r="Q63" s="462" t="s">
        <v>3188</v>
      </c>
      <c r="R63" s="462" t="s">
        <v>3189</v>
      </c>
    </row>
    <row r="64" spans="1:19" ht="76.5" customHeight="1" x14ac:dyDescent="0.25">
      <c r="A64" s="473"/>
      <c r="B64" s="473"/>
      <c r="C64" s="473"/>
      <c r="D64" s="473"/>
      <c r="E64" s="464"/>
      <c r="F64" s="464"/>
      <c r="G64" s="473"/>
      <c r="H64" s="232" t="s">
        <v>1733</v>
      </c>
      <c r="I64" s="232">
        <v>92</v>
      </c>
      <c r="J64" s="464"/>
      <c r="K64" s="469"/>
      <c r="L64" s="473"/>
      <c r="M64" s="467"/>
      <c r="N64" s="461"/>
      <c r="O64" s="467"/>
      <c r="P64" s="461"/>
      <c r="Q64" s="464"/>
      <c r="R64" s="464"/>
    </row>
    <row r="65" spans="1:18" ht="210" x14ac:dyDescent="0.25">
      <c r="A65" s="231">
        <v>14</v>
      </c>
      <c r="B65" s="231">
        <v>6</v>
      </c>
      <c r="C65" s="231">
        <v>1</v>
      </c>
      <c r="D65" s="231">
        <v>6</v>
      </c>
      <c r="E65" s="231" t="s">
        <v>3190</v>
      </c>
      <c r="F65" s="231" t="s">
        <v>3462</v>
      </c>
      <c r="G65" s="232" t="s">
        <v>613</v>
      </c>
      <c r="H65" s="232" t="s">
        <v>1712</v>
      </c>
      <c r="I65" s="232">
        <v>13</v>
      </c>
      <c r="J65" s="231" t="s">
        <v>3191</v>
      </c>
      <c r="K65" s="266"/>
      <c r="L65" s="232" t="s">
        <v>138</v>
      </c>
      <c r="M65" s="224"/>
      <c r="N65" s="236">
        <v>42420</v>
      </c>
      <c r="O65" s="224"/>
      <c r="P65" s="236">
        <v>38020</v>
      </c>
      <c r="Q65" s="231" t="s">
        <v>3192</v>
      </c>
      <c r="R65" s="231" t="s">
        <v>3193</v>
      </c>
    </row>
    <row r="66" spans="1:18" ht="60" customHeight="1" x14ac:dyDescent="0.25">
      <c r="A66" s="477">
        <v>15</v>
      </c>
      <c r="B66" s="477">
        <v>1</v>
      </c>
      <c r="C66" s="477">
        <v>1</v>
      </c>
      <c r="D66" s="477">
        <v>6</v>
      </c>
      <c r="E66" s="477" t="s">
        <v>3194</v>
      </c>
      <c r="F66" s="477" t="s">
        <v>3463</v>
      </c>
      <c r="G66" s="471" t="s">
        <v>641</v>
      </c>
      <c r="H66" s="232" t="s">
        <v>1712</v>
      </c>
      <c r="I66" s="232">
        <v>57</v>
      </c>
      <c r="J66" s="477" t="s">
        <v>3195</v>
      </c>
      <c r="K66" s="468"/>
      <c r="L66" s="478" t="s">
        <v>138</v>
      </c>
      <c r="M66" s="465"/>
      <c r="N66" s="479">
        <v>53499.4</v>
      </c>
      <c r="O66" s="465"/>
      <c r="P66" s="479">
        <v>37599.4</v>
      </c>
      <c r="Q66" s="477" t="s">
        <v>3188</v>
      </c>
      <c r="R66" s="477" t="s">
        <v>3196</v>
      </c>
    </row>
    <row r="67" spans="1:18" ht="54.75" customHeight="1" x14ac:dyDescent="0.25">
      <c r="A67" s="477"/>
      <c r="B67" s="477"/>
      <c r="C67" s="477"/>
      <c r="D67" s="477"/>
      <c r="E67" s="477"/>
      <c r="F67" s="477"/>
      <c r="G67" s="473"/>
      <c r="H67" s="231" t="s">
        <v>163</v>
      </c>
      <c r="I67" s="232">
        <v>1</v>
      </c>
      <c r="J67" s="477"/>
      <c r="K67" s="470"/>
      <c r="L67" s="478"/>
      <c r="M67" s="466"/>
      <c r="N67" s="479"/>
      <c r="O67" s="466"/>
      <c r="P67" s="479"/>
      <c r="Q67" s="477"/>
      <c r="R67" s="477"/>
    </row>
    <row r="68" spans="1:18" ht="63" customHeight="1" x14ac:dyDescent="0.25">
      <c r="A68" s="477"/>
      <c r="B68" s="477"/>
      <c r="C68" s="477"/>
      <c r="D68" s="477"/>
      <c r="E68" s="477"/>
      <c r="F68" s="477"/>
      <c r="G68" s="232" t="s">
        <v>749</v>
      </c>
      <c r="H68" s="231" t="s">
        <v>1592</v>
      </c>
      <c r="I68" s="232">
        <v>1</v>
      </c>
      <c r="J68" s="477"/>
      <c r="K68" s="470"/>
      <c r="L68" s="478"/>
      <c r="M68" s="466"/>
      <c r="N68" s="479"/>
      <c r="O68" s="466"/>
      <c r="P68" s="479"/>
      <c r="Q68" s="477"/>
      <c r="R68" s="477"/>
    </row>
    <row r="69" spans="1:18" ht="61.5" customHeight="1" x14ac:dyDescent="0.25">
      <c r="A69" s="477"/>
      <c r="B69" s="477"/>
      <c r="C69" s="477"/>
      <c r="D69" s="477"/>
      <c r="E69" s="477"/>
      <c r="F69" s="477"/>
      <c r="G69" s="232" t="s">
        <v>3197</v>
      </c>
      <c r="H69" s="232" t="s">
        <v>145</v>
      </c>
      <c r="I69" s="232">
        <v>1</v>
      </c>
      <c r="J69" s="477"/>
      <c r="K69" s="469"/>
      <c r="L69" s="478"/>
      <c r="M69" s="467"/>
      <c r="N69" s="479"/>
      <c r="O69" s="467"/>
      <c r="P69" s="479"/>
      <c r="Q69" s="477"/>
      <c r="R69" s="477"/>
    </row>
    <row r="70" spans="1:18" ht="66.75" customHeight="1" x14ac:dyDescent="0.25">
      <c r="A70" s="462">
        <v>16</v>
      </c>
      <c r="B70" s="462">
        <v>1</v>
      </c>
      <c r="C70" s="462">
        <v>1</v>
      </c>
      <c r="D70" s="462">
        <v>6</v>
      </c>
      <c r="E70" s="462" t="s">
        <v>3198</v>
      </c>
      <c r="F70" s="462" t="s">
        <v>3464</v>
      </c>
      <c r="G70" s="462" t="s">
        <v>667</v>
      </c>
      <c r="H70" s="231" t="s">
        <v>41</v>
      </c>
      <c r="I70" s="231">
        <v>1</v>
      </c>
      <c r="J70" s="462" t="s">
        <v>3199</v>
      </c>
      <c r="K70" s="468"/>
      <c r="L70" s="471" t="s">
        <v>138</v>
      </c>
      <c r="M70" s="465"/>
      <c r="N70" s="459">
        <v>48206.36</v>
      </c>
      <c r="O70" s="465"/>
      <c r="P70" s="459">
        <v>41514</v>
      </c>
      <c r="Q70" s="462" t="s">
        <v>3200</v>
      </c>
      <c r="R70" s="462" t="s">
        <v>3201</v>
      </c>
    </row>
    <row r="71" spans="1:18" ht="43.5" customHeight="1" x14ac:dyDescent="0.25">
      <c r="A71" s="463"/>
      <c r="B71" s="463"/>
      <c r="C71" s="463"/>
      <c r="D71" s="463"/>
      <c r="E71" s="463"/>
      <c r="F71" s="463"/>
      <c r="G71" s="464"/>
      <c r="H71" s="231" t="s">
        <v>1733</v>
      </c>
      <c r="I71" s="231">
        <v>50</v>
      </c>
      <c r="J71" s="463"/>
      <c r="K71" s="470"/>
      <c r="L71" s="472"/>
      <c r="M71" s="466"/>
      <c r="N71" s="460"/>
      <c r="O71" s="466"/>
      <c r="P71" s="460"/>
      <c r="Q71" s="463"/>
      <c r="R71" s="463"/>
    </row>
    <row r="72" spans="1:18" ht="82.5" customHeight="1" x14ac:dyDescent="0.25">
      <c r="A72" s="464"/>
      <c r="B72" s="464"/>
      <c r="C72" s="464"/>
      <c r="D72" s="464"/>
      <c r="E72" s="464"/>
      <c r="F72" s="464"/>
      <c r="G72" s="231" t="s">
        <v>1861</v>
      </c>
      <c r="H72" s="231" t="s">
        <v>1592</v>
      </c>
      <c r="I72" s="231">
        <v>1</v>
      </c>
      <c r="J72" s="464"/>
      <c r="K72" s="469"/>
      <c r="L72" s="473"/>
      <c r="M72" s="467"/>
      <c r="N72" s="461"/>
      <c r="O72" s="467"/>
      <c r="P72" s="461"/>
      <c r="Q72" s="464"/>
      <c r="R72" s="464"/>
    </row>
    <row r="73" spans="1:18" ht="61.5" customHeight="1" x14ac:dyDescent="0.25">
      <c r="A73" s="471">
        <v>17</v>
      </c>
      <c r="B73" s="471">
        <v>1</v>
      </c>
      <c r="C73" s="471">
        <v>1</v>
      </c>
      <c r="D73" s="471">
        <v>6</v>
      </c>
      <c r="E73" s="462" t="s">
        <v>3202</v>
      </c>
      <c r="F73" s="462" t="s">
        <v>3465</v>
      </c>
      <c r="G73" s="462" t="s">
        <v>667</v>
      </c>
      <c r="H73" s="231" t="s">
        <v>41</v>
      </c>
      <c r="I73" s="232">
        <v>6</v>
      </c>
      <c r="J73" s="462" t="s">
        <v>3203</v>
      </c>
      <c r="K73" s="468"/>
      <c r="L73" s="471" t="s">
        <v>138</v>
      </c>
      <c r="M73" s="465"/>
      <c r="N73" s="459">
        <v>55994.2</v>
      </c>
      <c r="O73" s="465"/>
      <c r="P73" s="459">
        <v>38459.199999999997</v>
      </c>
      <c r="Q73" s="462" t="s">
        <v>3204</v>
      </c>
      <c r="R73" s="462" t="s">
        <v>3205</v>
      </c>
    </row>
    <row r="74" spans="1:18" ht="55.5" customHeight="1" x14ac:dyDescent="0.25">
      <c r="A74" s="472"/>
      <c r="B74" s="472"/>
      <c r="C74" s="472"/>
      <c r="D74" s="472"/>
      <c r="E74" s="463"/>
      <c r="F74" s="463"/>
      <c r="G74" s="464"/>
      <c r="H74" s="231" t="s">
        <v>1712</v>
      </c>
      <c r="I74" s="232">
        <v>60</v>
      </c>
      <c r="J74" s="463"/>
      <c r="K74" s="470"/>
      <c r="L74" s="472"/>
      <c r="M74" s="466"/>
      <c r="N74" s="460"/>
      <c r="O74" s="466"/>
      <c r="P74" s="460"/>
      <c r="Q74" s="463"/>
      <c r="R74" s="463"/>
    </row>
    <row r="75" spans="1:18" ht="51.75" customHeight="1" x14ac:dyDescent="0.25">
      <c r="A75" s="472"/>
      <c r="B75" s="472"/>
      <c r="C75" s="472"/>
      <c r="D75" s="472"/>
      <c r="E75" s="463"/>
      <c r="F75" s="463"/>
      <c r="G75" s="462" t="s">
        <v>641</v>
      </c>
      <c r="H75" s="231" t="s">
        <v>163</v>
      </c>
      <c r="I75" s="232">
        <v>2</v>
      </c>
      <c r="J75" s="463"/>
      <c r="K75" s="470"/>
      <c r="L75" s="472"/>
      <c r="M75" s="466"/>
      <c r="N75" s="460"/>
      <c r="O75" s="466"/>
      <c r="P75" s="460"/>
      <c r="Q75" s="463"/>
      <c r="R75" s="463"/>
    </row>
    <row r="76" spans="1:18" ht="63" customHeight="1" x14ac:dyDescent="0.25">
      <c r="A76" s="472"/>
      <c r="B76" s="472"/>
      <c r="C76" s="472"/>
      <c r="D76" s="472"/>
      <c r="E76" s="463"/>
      <c r="F76" s="463"/>
      <c r="G76" s="464"/>
      <c r="H76" s="231" t="s">
        <v>1712</v>
      </c>
      <c r="I76" s="232">
        <v>30</v>
      </c>
      <c r="J76" s="463"/>
      <c r="K76" s="470"/>
      <c r="L76" s="472"/>
      <c r="M76" s="466"/>
      <c r="N76" s="460"/>
      <c r="O76" s="466"/>
      <c r="P76" s="460"/>
      <c r="Q76" s="463"/>
      <c r="R76" s="463"/>
    </row>
    <row r="77" spans="1:18" ht="39.75" customHeight="1" x14ac:dyDescent="0.25">
      <c r="A77" s="473"/>
      <c r="B77" s="473"/>
      <c r="C77" s="473"/>
      <c r="D77" s="473"/>
      <c r="E77" s="464"/>
      <c r="F77" s="464"/>
      <c r="G77" s="231" t="s">
        <v>749</v>
      </c>
      <c r="H77" s="231" t="s">
        <v>1592</v>
      </c>
      <c r="I77" s="232">
        <v>2</v>
      </c>
      <c r="J77" s="464"/>
      <c r="K77" s="469"/>
      <c r="L77" s="473"/>
      <c r="M77" s="467"/>
      <c r="N77" s="461"/>
      <c r="O77" s="467"/>
      <c r="P77" s="461"/>
      <c r="Q77" s="464"/>
      <c r="R77" s="464"/>
    </row>
    <row r="78" spans="1:18" ht="84.75" customHeight="1" x14ac:dyDescent="0.25">
      <c r="A78" s="471">
        <v>18</v>
      </c>
      <c r="B78" s="471">
        <v>2</v>
      </c>
      <c r="C78" s="471">
        <v>1</v>
      </c>
      <c r="D78" s="471">
        <v>6</v>
      </c>
      <c r="E78" s="462" t="s">
        <v>3206</v>
      </c>
      <c r="F78" s="462" t="s">
        <v>3466</v>
      </c>
      <c r="G78" s="471" t="s">
        <v>641</v>
      </c>
      <c r="H78" s="232" t="s">
        <v>163</v>
      </c>
      <c r="I78" s="232">
        <v>1</v>
      </c>
      <c r="J78" s="462" t="s">
        <v>3207</v>
      </c>
      <c r="K78" s="468"/>
      <c r="L78" s="471" t="s">
        <v>138</v>
      </c>
      <c r="M78" s="465"/>
      <c r="N78" s="459">
        <v>47460</v>
      </c>
      <c r="O78" s="465"/>
      <c r="P78" s="459">
        <v>41730</v>
      </c>
      <c r="Q78" s="462" t="s">
        <v>3208</v>
      </c>
      <c r="R78" s="462" t="s">
        <v>3209</v>
      </c>
    </row>
    <row r="79" spans="1:18" ht="93" customHeight="1" x14ac:dyDescent="0.25">
      <c r="A79" s="473"/>
      <c r="B79" s="473"/>
      <c r="C79" s="473"/>
      <c r="D79" s="473"/>
      <c r="E79" s="464"/>
      <c r="F79" s="464"/>
      <c r="G79" s="473"/>
      <c r="H79" s="232" t="s">
        <v>1712</v>
      </c>
      <c r="I79" s="232">
        <v>20</v>
      </c>
      <c r="J79" s="464"/>
      <c r="K79" s="469"/>
      <c r="L79" s="473"/>
      <c r="M79" s="467"/>
      <c r="N79" s="461"/>
      <c r="O79" s="467"/>
      <c r="P79" s="461"/>
      <c r="Q79" s="464"/>
      <c r="R79" s="464"/>
    </row>
    <row r="80" spans="1:18" ht="99.75" customHeight="1" x14ac:dyDescent="0.25">
      <c r="A80" s="462">
        <v>19</v>
      </c>
      <c r="B80" s="462">
        <v>3</v>
      </c>
      <c r="C80" s="462">
        <v>1</v>
      </c>
      <c r="D80" s="462">
        <v>6</v>
      </c>
      <c r="E80" s="462" t="s">
        <v>3210</v>
      </c>
      <c r="F80" s="462" t="s">
        <v>3467</v>
      </c>
      <c r="G80" s="462" t="s">
        <v>667</v>
      </c>
      <c r="H80" s="232" t="s">
        <v>41</v>
      </c>
      <c r="I80" s="232">
        <v>6</v>
      </c>
      <c r="J80" s="462" t="s">
        <v>3468</v>
      </c>
      <c r="K80" s="468"/>
      <c r="L80" s="471" t="s">
        <v>138</v>
      </c>
      <c r="M80" s="465"/>
      <c r="N80" s="459">
        <v>35062.5</v>
      </c>
      <c r="O80" s="465"/>
      <c r="P80" s="459">
        <v>31800</v>
      </c>
      <c r="Q80" s="462" t="s">
        <v>3211</v>
      </c>
      <c r="R80" s="462" t="s">
        <v>3212</v>
      </c>
    </row>
    <row r="81" spans="1:18" ht="81" customHeight="1" x14ac:dyDescent="0.25">
      <c r="A81" s="464"/>
      <c r="B81" s="464"/>
      <c r="C81" s="464"/>
      <c r="D81" s="464"/>
      <c r="E81" s="464"/>
      <c r="F81" s="464"/>
      <c r="G81" s="464"/>
      <c r="H81" s="232" t="s">
        <v>1712</v>
      </c>
      <c r="I81" s="232">
        <v>180</v>
      </c>
      <c r="J81" s="464"/>
      <c r="K81" s="469"/>
      <c r="L81" s="473"/>
      <c r="M81" s="467"/>
      <c r="N81" s="461"/>
      <c r="O81" s="467"/>
      <c r="P81" s="461"/>
      <c r="Q81" s="464"/>
      <c r="R81" s="464"/>
    </row>
    <row r="82" spans="1:18" ht="43.5" customHeight="1" x14ac:dyDescent="0.25">
      <c r="A82" s="471">
        <v>20</v>
      </c>
      <c r="B82" s="471">
        <v>1</v>
      </c>
      <c r="C82" s="471">
        <v>1</v>
      </c>
      <c r="D82" s="471">
        <v>9</v>
      </c>
      <c r="E82" s="471" t="s">
        <v>3213</v>
      </c>
      <c r="F82" s="462" t="s">
        <v>3469</v>
      </c>
      <c r="G82" s="462" t="s">
        <v>641</v>
      </c>
      <c r="H82" s="231" t="s">
        <v>163</v>
      </c>
      <c r="I82" s="231">
        <v>1</v>
      </c>
      <c r="J82" s="462" t="s">
        <v>3214</v>
      </c>
      <c r="K82" s="468"/>
      <c r="L82" s="471" t="s">
        <v>138</v>
      </c>
      <c r="M82" s="465"/>
      <c r="N82" s="459">
        <v>71546.36</v>
      </c>
      <c r="O82" s="465"/>
      <c r="P82" s="459">
        <v>50700.36</v>
      </c>
      <c r="Q82" s="462" t="s">
        <v>3215</v>
      </c>
      <c r="R82" s="462" t="s">
        <v>195</v>
      </c>
    </row>
    <row r="83" spans="1:18" ht="36.75" customHeight="1" x14ac:dyDescent="0.25">
      <c r="A83" s="472"/>
      <c r="B83" s="472"/>
      <c r="C83" s="472"/>
      <c r="D83" s="472"/>
      <c r="E83" s="472"/>
      <c r="F83" s="463"/>
      <c r="G83" s="464"/>
      <c r="H83" s="231" t="s">
        <v>1712</v>
      </c>
      <c r="I83" s="231">
        <v>33</v>
      </c>
      <c r="J83" s="463"/>
      <c r="K83" s="470"/>
      <c r="L83" s="472"/>
      <c r="M83" s="466"/>
      <c r="N83" s="460"/>
      <c r="O83" s="466"/>
      <c r="P83" s="460"/>
      <c r="Q83" s="463"/>
      <c r="R83" s="463"/>
    </row>
    <row r="84" spans="1:18" ht="33" customHeight="1" x14ac:dyDescent="0.25">
      <c r="A84" s="472"/>
      <c r="B84" s="472"/>
      <c r="C84" s="472"/>
      <c r="D84" s="472"/>
      <c r="E84" s="472"/>
      <c r="F84" s="463"/>
      <c r="G84" s="462" t="s">
        <v>724</v>
      </c>
      <c r="H84" s="231" t="s">
        <v>62</v>
      </c>
      <c r="I84" s="231">
        <v>1</v>
      </c>
      <c r="J84" s="463"/>
      <c r="K84" s="470"/>
      <c r="L84" s="472"/>
      <c r="M84" s="466"/>
      <c r="N84" s="460"/>
      <c r="O84" s="466"/>
      <c r="P84" s="460"/>
      <c r="Q84" s="463"/>
      <c r="R84" s="463"/>
    </row>
    <row r="85" spans="1:18" ht="32.25" customHeight="1" x14ac:dyDescent="0.25">
      <c r="A85" s="472"/>
      <c r="B85" s="472"/>
      <c r="C85" s="472"/>
      <c r="D85" s="472"/>
      <c r="E85" s="472"/>
      <c r="F85" s="463"/>
      <c r="G85" s="464"/>
      <c r="H85" s="231" t="s">
        <v>1712</v>
      </c>
      <c r="I85" s="231">
        <v>30</v>
      </c>
      <c r="J85" s="463"/>
      <c r="K85" s="470"/>
      <c r="L85" s="472"/>
      <c r="M85" s="466"/>
      <c r="N85" s="460"/>
      <c r="O85" s="466"/>
      <c r="P85" s="460"/>
      <c r="Q85" s="463"/>
      <c r="R85" s="463"/>
    </row>
    <row r="86" spans="1:18" ht="77.25" customHeight="1" x14ac:dyDescent="0.25">
      <c r="A86" s="473"/>
      <c r="B86" s="473"/>
      <c r="C86" s="473"/>
      <c r="D86" s="473"/>
      <c r="E86" s="473"/>
      <c r="F86" s="464"/>
      <c r="G86" s="231" t="s">
        <v>749</v>
      </c>
      <c r="H86" s="231" t="s">
        <v>1592</v>
      </c>
      <c r="I86" s="231">
        <v>1</v>
      </c>
      <c r="J86" s="464"/>
      <c r="K86" s="469"/>
      <c r="L86" s="473"/>
      <c r="M86" s="467"/>
      <c r="N86" s="461"/>
      <c r="O86" s="467"/>
      <c r="P86" s="461"/>
      <c r="Q86" s="464"/>
      <c r="R86" s="464"/>
    </row>
    <row r="87" spans="1:18" ht="57" customHeight="1" x14ac:dyDescent="0.25">
      <c r="A87" s="471">
        <v>21</v>
      </c>
      <c r="B87" s="471">
        <v>6</v>
      </c>
      <c r="C87" s="471">
        <v>1</v>
      </c>
      <c r="D87" s="471">
        <v>9</v>
      </c>
      <c r="E87" s="462" t="s">
        <v>3216</v>
      </c>
      <c r="F87" s="462" t="s">
        <v>3470</v>
      </c>
      <c r="G87" s="471" t="s">
        <v>641</v>
      </c>
      <c r="H87" s="232" t="s">
        <v>163</v>
      </c>
      <c r="I87" s="232">
        <v>1</v>
      </c>
      <c r="J87" s="462" t="s">
        <v>3217</v>
      </c>
      <c r="K87" s="468"/>
      <c r="L87" s="471" t="s">
        <v>138</v>
      </c>
      <c r="M87" s="465"/>
      <c r="N87" s="459">
        <v>43202.5</v>
      </c>
      <c r="O87" s="465"/>
      <c r="P87" s="459">
        <v>36940</v>
      </c>
      <c r="Q87" s="462" t="s">
        <v>2959</v>
      </c>
      <c r="R87" s="462" t="s">
        <v>3218</v>
      </c>
    </row>
    <row r="88" spans="1:18" ht="38.25" customHeight="1" x14ac:dyDescent="0.25">
      <c r="A88" s="472"/>
      <c r="B88" s="472"/>
      <c r="C88" s="472"/>
      <c r="D88" s="472"/>
      <c r="E88" s="463"/>
      <c r="F88" s="463"/>
      <c r="G88" s="473"/>
      <c r="H88" s="232" t="s">
        <v>1712</v>
      </c>
      <c r="I88" s="232">
        <v>25</v>
      </c>
      <c r="J88" s="463"/>
      <c r="K88" s="470"/>
      <c r="L88" s="472"/>
      <c r="M88" s="466"/>
      <c r="N88" s="460"/>
      <c r="O88" s="466"/>
      <c r="P88" s="460"/>
      <c r="Q88" s="463"/>
      <c r="R88" s="463"/>
    </row>
    <row r="89" spans="1:18" ht="37.5" customHeight="1" x14ac:dyDescent="0.25">
      <c r="A89" s="472"/>
      <c r="B89" s="472"/>
      <c r="C89" s="472"/>
      <c r="D89" s="472"/>
      <c r="E89" s="463"/>
      <c r="F89" s="463"/>
      <c r="G89" s="232" t="s">
        <v>711</v>
      </c>
      <c r="H89" s="231" t="s">
        <v>202</v>
      </c>
      <c r="I89" s="232">
        <v>1</v>
      </c>
      <c r="J89" s="463"/>
      <c r="K89" s="470"/>
      <c r="L89" s="472"/>
      <c r="M89" s="466"/>
      <c r="N89" s="460"/>
      <c r="O89" s="466"/>
      <c r="P89" s="460"/>
      <c r="Q89" s="463"/>
      <c r="R89" s="463"/>
    </row>
    <row r="90" spans="1:18" ht="30.75" customHeight="1" x14ac:dyDescent="0.25">
      <c r="A90" s="472"/>
      <c r="B90" s="472"/>
      <c r="C90" s="472"/>
      <c r="D90" s="472"/>
      <c r="E90" s="463"/>
      <c r="F90" s="463"/>
      <c r="G90" s="471" t="s">
        <v>724</v>
      </c>
      <c r="H90" s="232" t="s">
        <v>62</v>
      </c>
      <c r="I90" s="232">
        <v>1</v>
      </c>
      <c r="J90" s="463"/>
      <c r="K90" s="470"/>
      <c r="L90" s="472"/>
      <c r="M90" s="466"/>
      <c r="N90" s="460"/>
      <c r="O90" s="466"/>
      <c r="P90" s="460"/>
      <c r="Q90" s="463"/>
      <c r="R90" s="463"/>
    </row>
    <row r="91" spans="1:18" ht="42" customHeight="1" x14ac:dyDescent="0.25">
      <c r="A91" s="473"/>
      <c r="B91" s="473"/>
      <c r="C91" s="473"/>
      <c r="D91" s="473"/>
      <c r="E91" s="464"/>
      <c r="F91" s="464"/>
      <c r="G91" s="473"/>
      <c r="H91" s="232" t="s">
        <v>1712</v>
      </c>
      <c r="I91" s="232">
        <v>15</v>
      </c>
      <c r="J91" s="464"/>
      <c r="K91" s="469"/>
      <c r="L91" s="473"/>
      <c r="M91" s="467"/>
      <c r="N91" s="461"/>
      <c r="O91" s="467"/>
      <c r="P91" s="461"/>
      <c r="Q91" s="464"/>
      <c r="R91" s="464"/>
    </row>
    <row r="92" spans="1:18" ht="45.75" customHeight="1" x14ac:dyDescent="0.25">
      <c r="A92" s="471">
        <v>22</v>
      </c>
      <c r="B92" s="471">
        <v>3</v>
      </c>
      <c r="C92" s="471">
        <v>1</v>
      </c>
      <c r="D92" s="471">
        <v>9</v>
      </c>
      <c r="E92" s="471" t="s">
        <v>3219</v>
      </c>
      <c r="F92" s="462" t="s">
        <v>3471</v>
      </c>
      <c r="G92" s="471" t="s">
        <v>667</v>
      </c>
      <c r="H92" s="231" t="s">
        <v>41</v>
      </c>
      <c r="I92" s="232">
        <v>1</v>
      </c>
      <c r="J92" s="462" t="s">
        <v>3220</v>
      </c>
      <c r="K92" s="468"/>
      <c r="L92" s="471" t="s">
        <v>138</v>
      </c>
      <c r="M92" s="465"/>
      <c r="N92" s="459">
        <v>67658.8</v>
      </c>
      <c r="O92" s="465"/>
      <c r="P92" s="459">
        <v>58058.8</v>
      </c>
      <c r="Q92" s="462" t="s">
        <v>150</v>
      </c>
      <c r="R92" s="462" t="s">
        <v>3221</v>
      </c>
    </row>
    <row r="93" spans="1:18" ht="42.75" customHeight="1" x14ac:dyDescent="0.25">
      <c r="A93" s="472"/>
      <c r="B93" s="472"/>
      <c r="C93" s="472"/>
      <c r="D93" s="472"/>
      <c r="E93" s="472"/>
      <c r="F93" s="463"/>
      <c r="G93" s="473"/>
      <c r="H93" s="231" t="s">
        <v>1712</v>
      </c>
      <c r="I93" s="232">
        <v>35</v>
      </c>
      <c r="J93" s="463"/>
      <c r="K93" s="470"/>
      <c r="L93" s="472"/>
      <c r="M93" s="466"/>
      <c r="N93" s="460"/>
      <c r="O93" s="466"/>
      <c r="P93" s="460"/>
      <c r="Q93" s="463"/>
      <c r="R93" s="463"/>
    </row>
    <row r="94" spans="1:18" ht="30.75" customHeight="1" x14ac:dyDescent="0.25">
      <c r="A94" s="472"/>
      <c r="B94" s="472"/>
      <c r="C94" s="472"/>
      <c r="D94" s="472"/>
      <c r="E94" s="472"/>
      <c r="F94" s="463"/>
      <c r="G94" s="471" t="s">
        <v>613</v>
      </c>
      <c r="H94" s="231" t="s">
        <v>1729</v>
      </c>
      <c r="I94" s="232">
        <v>1</v>
      </c>
      <c r="J94" s="463"/>
      <c r="K94" s="470"/>
      <c r="L94" s="472"/>
      <c r="M94" s="466"/>
      <c r="N94" s="460"/>
      <c r="O94" s="466"/>
      <c r="P94" s="460"/>
      <c r="Q94" s="463"/>
      <c r="R94" s="463"/>
    </row>
    <row r="95" spans="1:18" ht="35.25" customHeight="1" x14ac:dyDescent="0.25">
      <c r="A95" s="472"/>
      <c r="B95" s="472"/>
      <c r="C95" s="472"/>
      <c r="D95" s="472"/>
      <c r="E95" s="472"/>
      <c r="F95" s="463"/>
      <c r="G95" s="473"/>
      <c r="H95" s="231" t="s">
        <v>1712</v>
      </c>
      <c r="I95" s="232">
        <v>37</v>
      </c>
      <c r="J95" s="463"/>
      <c r="K95" s="470"/>
      <c r="L95" s="472"/>
      <c r="M95" s="466"/>
      <c r="N95" s="460"/>
      <c r="O95" s="466"/>
      <c r="P95" s="460"/>
      <c r="Q95" s="463"/>
      <c r="R95" s="463"/>
    </row>
    <row r="96" spans="1:18" ht="46.5" customHeight="1" x14ac:dyDescent="0.25">
      <c r="A96" s="473"/>
      <c r="B96" s="473"/>
      <c r="C96" s="473"/>
      <c r="D96" s="473"/>
      <c r="E96" s="473"/>
      <c r="F96" s="464"/>
      <c r="G96" s="232" t="s">
        <v>749</v>
      </c>
      <c r="H96" s="231" t="s">
        <v>1592</v>
      </c>
      <c r="I96" s="232">
        <v>1</v>
      </c>
      <c r="J96" s="464"/>
      <c r="K96" s="469"/>
      <c r="L96" s="473"/>
      <c r="M96" s="467"/>
      <c r="N96" s="461"/>
      <c r="O96" s="467"/>
      <c r="P96" s="461"/>
      <c r="Q96" s="464"/>
      <c r="R96" s="464"/>
    </row>
    <row r="97" spans="1:18" ht="77.25" customHeight="1" x14ac:dyDescent="0.25">
      <c r="A97" s="462">
        <v>23</v>
      </c>
      <c r="B97" s="462">
        <v>6</v>
      </c>
      <c r="C97" s="462">
        <v>5</v>
      </c>
      <c r="D97" s="462">
        <v>11</v>
      </c>
      <c r="E97" s="462" t="s">
        <v>3222</v>
      </c>
      <c r="F97" s="462" t="s">
        <v>3472</v>
      </c>
      <c r="G97" s="462" t="s">
        <v>667</v>
      </c>
      <c r="H97" s="231" t="s">
        <v>41</v>
      </c>
      <c r="I97" s="231">
        <v>4</v>
      </c>
      <c r="J97" s="462" t="s">
        <v>3473</v>
      </c>
      <c r="K97" s="468"/>
      <c r="L97" s="471" t="s">
        <v>138</v>
      </c>
      <c r="M97" s="465"/>
      <c r="N97" s="474">
        <v>26856.799999999999</v>
      </c>
      <c r="O97" s="465"/>
      <c r="P97" s="459">
        <v>18653</v>
      </c>
      <c r="Q97" s="462" t="s">
        <v>3223</v>
      </c>
      <c r="R97" s="462" t="s">
        <v>3224</v>
      </c>
    </row>
    <row r="98" spans="1:18" ht="56.25" customHeight="1" x14ac:dyDescent="0.25">
      <c r="A98" s="463"/>
      <c r="B98" s="463"/>
      <c r="C98" s="463"/>
      <c r="D98" s="463"/>
      <c r="E98" s="463"/>
      <c r="F98" s="463"/>
      <c r="G98" s="464"/>
      <c r="H98" s="232" t="s">
        <v>1712</v>
      </c>
      <c r="I98" s="232">
        <v>100</v>
      </c>
      <c r="J98" s="463"/>
      <c r="K98" s="470"/>
      <c r="L98" s="472"/>
      <c r="M98" s="466"/>
      <c r="N98" s="475"/>
      <c r="O98" s="466"/>
      <c r="P98" s="460"/>
      <c r="Q98" s="463"/>
      <c r="R98" s="463"/>
    </row>
    <row r="99" spans="1:18" ht="58.5" customHeight="1" x14ac:dyDescent="0.25">
      <c r="A99" s="463"/>
      <c r="B99" s="463"/>
      <c r="C99" s="463"/>
      <c r="D99" s="463"/>
      <c r="E99" s="463"/>
      <c r="F99" s="463"/>
      <c r="G99" s="471" t="s">
        <v>724</v>
      </c>
      <c r="H99" s="232" t="s">
        <v>62</v>
      </c>
      <c r="I99" s="232">
        <v>1</v>
      </c>
      <c r="J99" s="463"/>
      <c r="K99" s="470"/>
      <c r="L99" s="472"/>
      <c r="M99" s="466"/>
      <c r="N99" s="475"/>
      <c r="O99" s="466"/>
      <c r="P99" s="460"/>
      <c r="Q99" s="463"/>
      <c r="R99" s="463"/>
    </row>
    <row r="100" spans="1:18" x14ac:dyDescent="0.25">
      <c r="A100" s="464"/>
      <c r="B100" s="464"/>
      <c r="C100" s="464"/>
      <c r="D100" s="464"/>
      <c r="E100" s="464"/>
      <c r="F100" s="464"/>
      <c r="G100" s="473"/>
      <c r="H100" s="232" t="s">
        <v>1712</v>
      </c>
      <c r="I100" s="232">
        <v>50</v>
      </c>
      <c r="J100" s="464"/>
      <c r="K100" s="469"/>
      <c r="L100" s="473"/>
      <c r="M100" s="467"/>
      <c r="N100" s="476"/>
      <c r="O100" s="467"/>
      <c r="P100" s="461"/>
      <c r="Q100" s="464"/>
      <c r="R100" s="464"/>
    </row>
    <row r="101" spans="1:18" ht="255" x14ac:dyDescent="0.25">
      <c r="A101" s="231">
        <v>24</v>
      </c>
      <c r="B101" s="231">
        <v>6</v>
      </c>
      <c r="C101" s="231">
        <v>5</v>
      </c>
      <c r="D101" s="231">
        <v>11</v>
      </c>
      <c r="E101" s="231" t="s">
        <v>3225</v>
      </c>
      <c r="F101" s="231" t="s">
        <v>3474</v>
      </c>
      <c r="G101" s="231" t="s">
        <v>749</v>
      </c>
      <c r="H101" s="231" t="s">
        <v>1592</v>
      </c>
      <c r="I101" s="231">
        <v>1</v>
      </c>
      <c r="J101" s="231" t="s">
        <v>3475</v>
      </c>
      <c r="K101" s="266"/>
      <c r="L101" s="232" t="s">
        <v>138</v>
      </c>
      <c r="M101" s="224"/>
      <c r="N101" s="236">
        <v>82000</v>
      </c>
      <c r="O101" s="224"/>
      <c r="P101" s="236">
        <v>73800</v>
      </c>
      <c r="Q101" s="231" t="s">
        <v>3192</v>
      </c>
      <c r="R101" s="231" t="s">
        <v>3226</v>
      </c>
    </row>
    <row r="102" spans="1:18" ht="56.25" customHeight="1" x14ac:dyDescent="0.25">
      <c r="A102" s="462">
        <v>25</v>
      </c>
      <c r="B102" s="462">
        <v>6</v>
      </c>
      <c r="C102" s="462">
        <v>5</v>
      </c>
      <c r="D102" s="462">
        <v>11</v>
      </c>
      <c r="E102" s="462" t="s">
        <v>3227</v>
      </c>
      <c r="F102" s="462" t="s">
        <v>3476</v>
      </c>
      <c r="G102" s="462" t="s">
        <v>667</v>
      </c>
      <c r="H102" s="231" t="s">
        <v>41</v>
      </c>
      <c r="I102" s="231">
        <v>6</v>
      </c>
      <c r="J102" s="462" t="s">
        <v>3228</v>
      </c>
      <c r="K102" s="468"/>
      <c r="L102" s="471" t="s">
        <v>138</v>
      </c>
      <c r="M102" s="465"/>
      <c r="N102" s="459">
        <v>56515</v>
      </c>
      <c r="O102" s="465"/>
      <c r="P102" s="459">
        <v>38242</v>
      </c>
      <c r="Q102" s="462" t="s">
        <v>3229</v>
      </c>
      <c r="R102" s="462" t="s">
        <v>3230</v>
      </c>
    </row>
    <row r="103" spans="1:18" ht="41.25" customHeight="1" x14ac:dyDescent="0.25">
      <c r="A103" s="463"/>
      <c r="B103" s="463"/>
      <c r="C103" s="463"/>
      <c r="D103" s="463"/>
      <c r="E103" s="463"/>
      <c r="F103" s="463"/>
      <c r="G103" s="464"/>
      <c r="H103" s="232" t="s">
        <v>1712</v>
      </c>
      <c r="I103" s="232">
        <v>92</v>
      </c>
      <c r="J103" s="463"/>
      <c r="K103" s="470"/>
      <c r="L103" s="472"/>
      <c r="M103" s="466"/>
      <c r="N103" s="460"/>
      <c r="O103" s="466"/>
      <c r="P103" s="460"/>
      <c r="Q103" s="463"/>
      <c r="R103" s="463"/>
    </row>
    <row r="104" spans="1:18" ht="49.5" customHeight="1" x14ac:dyDescent="0.25">
      <c r="A104" s="463"/>
      <c r="B104" s="463"/>
      <c r="C104" s="463"/>
      <c r="D104" s="463"/>
      <c r="E104" s="463"/>
      <c r="F104" s="463"/>
      <c r="G104" s="471" t="s">
        <v>613</v>
      </c>
      <c r="H104" s="232" t="s">
        <v>1729</v>
      </c>
      <c r="I104" s="232">
        <v>1</v>
      </c>
      <c r="J104" s="463"/>
      <c r="K104" s="470"/>
      <c r="L104" s="472"/>
      <c r="M104" s="466"/>
      <c r="N104" s="460"/>
      <c r="O104" s="466"/>
      <c r="P104" s="460"/>
      <c r="Q104" s="463"/>
      <c r="R104" s="463"/>
    </row>
    <row r="105" spans="1:18" ht="61.5" customHeight="1" x14ac:dyDescent="0.25">
      <c r="A105" s="464"/>
      <c r="B105" s="464"/>
      <c r="C105" s="464"/>
      <c r="D105" s="464"/>
      <c r="E105" s="464"/>
      <c r="F105" s="464"/>
      <c r="G105" s="473"/>
      <c r="H105" s="232" t="s">
        <v>1712</v>
      </c>
      <c r="I105" s="232">
        <v>50</v>
      </c>
      <c r="J105" s="464"/>
      <c r="K105" s="469"/>
      <c r="L105" s="473"/>
      <c r="M105" s="467"/>
      <c r="N105" s="461"/>
      <c r="O105" s="467"/>
      <c r="P105" s="461"/>
      <c r="Q105" s="464"/>
      <c r="R105" s="464"/>
    </row>
    <row r="106" spans="1:18" ht="90" customHeight="1" x14ac:dyDescent="0.25">
      <c r="A106" s="471">
        <v>26</v>
      </c>
      <c r="B106" s="471">
        <v>6</v>
      </c>
      <c r="C106" s="471">
        <v>5</v>
      </c>
      <c r="D106" s="471">
        <v>11</v>
      </c>
      <c r="E106" s="462" t="s">
        <v>3231</v>
      </c>
      <c r="F106" s="462" t="s">
        <v>3477</v>
      </c>
      <c r="G106" s="471" t="s">
        <v>667</v>
      </c>
      <c r="H106" s="232" t="s">
        <v>41</v>
      </c>
      <c r="I106" s="232">
        <v>1</v>
      </c>
      <c r="J106" s="471" t="s">
        <v>3232</v>
      </c>
      <c r="K106" s="468"/>
      <c r="L106" s="471" t="s">
        <v>138</v>
      </c>
      <c r="M106" s="465"/>
      <c r="N106" s="474">
        <v>32260.799999999999</v>
      </c>
      <c r="O106" s="474"/>
      <c r="P106" s="474">
        <v>28300</v>
      </c>
      <c r="Q106" s="462" t="s">
        <v>3233</v>
      </c>
      <c r="R106" s="462" t="s">
        <v>3234</v>
      </c>
    </row>
    <row r="107" spans="1:18" ht="78" customHeight="1" x14ac:dyDescent="0.25">
      <c r="A107" s="473"/>
      <c r="B107" s="473"/>
      <c r="C107" s="473"/>
      <c r="D107" s="473"/>
      <c r="E107" s="464"/>
      <c r="F107" s="464"/>
      <c r="G107" s="473"/>
      <c r="H107" s="232" t="s">
        <v>1712</v>
      </c>
      <c r="I107" s="232">
        <v>50</v>
      </c>
      <c r="J107" s="473"/>
      <c r="K107" s="469"/>
      <c r="L107" s="473"/>
      <c r="M107" s="467"/>
      <c r="N107" s="476"/>
      <c r="O107" s="476"/>
      <c r="P107" s="476"/>
      <c r="Q107" s="464"/>
      <c r="R107" s="464"/>
    </row>
    <row r="108" spans="1:18" ht="37.5" customHeight="1" x14ac:dyDescent="0.25">
      <c r="A108" s="462">
        <v>27</v>
      </c>
      <c r="B108" s="462">
        <v>6</v>
      </c>
      <c r="C108" s="462">
        <v>5</v>
      </c>
      <c r="D108" s="462">
        <v>11</v>
      </c>
      <c r="E108" s="462" t="s">
        <v>3235</v>
      </c>
      <c r="F108" s="462" t="s">
        <v>3478</v>
      </c>
      <c r="G108" s="462" t="s">
        <v>667</v>
      </c>
      <c r="H108" s="232" t="s">
        <v>41</v>
      </c>
      <c r="I108" s="231">
        <v>2</v>
      </c>
      <c r="J108" s="471" t="s">
        <v>3232</v>
      </c>
      <c r="K108" s="468"/>
      <c r="L108" s="471" t="s">
        <v>138</v>
      </c>
      <c r="M108" s="465"/>
      <c r="N108" s="459">
        <v>5390.14</v>
      </c>
      <c r="O108" s="465"/>
      <c r="P108" s="459">
        <v>2560.34</v>
      </c>
      <c r="Q108" s="462" t="s">
        <v>3236</v>
      </c>
      <c r="R108" s="462" t="s">
        <v>3237</v>
      </c>
    </row>
    <row r="109" spans="1:18" ht="37.5" customHeight="1" x14ac:dyDescent="0.25">
      <c r="A109" s="463"/>
      <c r="B109" s="463"/>
      <c r="C109" s="463"/>
      <c r="D109" s="463"/>
      <c r="E109" s="463"/>
      <c r="F109" s="463"/>
      <c r="G109" s="464"/>
      <c r="H109" s="232" t="s">
        <v>1712</v>
      </c>
      <c r="I109" s="232">
        <v>40</v>
      </c>
      <c r="J109" s="472"/>
      <c r="K109" s="470"/>
      <c r="L109" s="472"/>
      <c r="M109" s="466"/>
      <c r="N109" s="460"/>
      <c r="O109" s="466"/>
      <c r="P109" s="460"/>
      <c r="Q109" s="463"/>
      <c r="R109" s="463"/>
    </row>
    <row r="110" spans="1:18" ht="38.25" customHeight="1" x14ac:dyDescent="0.25">
      <c r="A110" s="463"/>
      <c r="B110" s="463"/>
      <c r="C110" s="463"/>
      <c r="D110" s="463"/>
      <c r="E110" s="463"/>
      <c r="F110" s="463"/>
      <c r="G110" s="232" t="s">
        <v>749</v>
      </c>
      <c r="H110" s="231" t="s">
        <v>1592</v>
      </c>
      <c r="I110" s="232">
        <v>1</v>
      </c>
      <c r="J110" s="472"/>
      <c r="K110" s="470"/>
      <c r="L110" s="472"/>
      <c r="M110" s="466"/>
      <c r="N110" s="460"/>
      <c r="O110" s="466"/>
      <c r="P110" s="460"/>
      <c r="Q110" s="463"/>
      <c r="R110" s="463"/>
    </row>
    <row r="111" spans="1:18" ht="28.5" customHeight="1" x14ac:dyDescent="0.25">
      <c r="A111" s="463"/>
      <c r="B111" s="463"/>
      <c r="C111" s="463"/>
      <c r="D111" s="463"/>
      <c r="E111" s="463"/>
      <c r="F111" s="463"/>
      <c r="G111" s="471" t="s">
        <v>724</v>
      </c>
      <c r="H111" s="232" t="s">
        <v>62</v>
      </c>
      <c r="I111" s="232">
        <v>1</v>
      </c>
      <c r="J111" s="472"/>
      <c r="K111" s="470"/>
      <c r="L111" s="472"/>
      <c r="M111" s="466"/>
      <c r="N111" s="460"/>
      <c r="O111" s="466"/>
      <c r="P111" s="460"/>
      <c r="Q111" s="463"/>
      <c r="R111" s="463"/>
    </row>
    <row r="112" spans="1:18" ht="29.25" customHeight="1" x14ac:dyDescent="0.25">
      <c r="A112" s="464"/>
      <c r="B112" s="464"/>
      <c r="C112" s="464"/>
      <c r="D112" s="464"/>
      <c r="E112" s="464"/>
      <c r="F112" s="464"/>
      <c r="G112" s="473"/>
      <c r="H112" s="232" t="s">
        <v>1712</v>
      </c>
      <c r="I112" s="232">
        <v>30</v>
      </c>
      <c r="J112" s="473"/>
      <c r="K112" s="469"/>
      <c r="L112" s="473"/>
      <c r="M112" s="467"/>
      <c r="N112" s="461"/>
      <c r="O112" s="467"/>
      <c r="P112" s="461"/>
      <c r="Q112" s="464"/>
      <c r="R112" s="464"/>
    </row>
    <row r="113" spans="1:18" ht="39.75" customHeight="1" x14ac:dyDescent="0.25">
      <c r="A113" s="462">
        <v>28</v>
      </c>
      <c r="B113" s="462">
        <v>6</v>
      </c>
      <c r="C113" s="462">
        <v>5</v>
      </c>
      <c r="D113" s="462">
        <v>11</v>
      </c>
      <c r="E113" s="462" t="s">
        <v>3238</v>
      </c>
      <c r="F113" s="462" t="s">
        <v>3479</v>
      </c>
      <c r="G113" s="231" t="s">
        <v>749</v>
      </c>
      <c r="H113" s="231" t="s">
        <v>1592</v>
      </c>
      <c r="I113" s="231">
        <v>1</v>
      </c>
      <c r="J113" s="462" t="s">
        <v>3480</v>
      </c>
      <c r="K113" s="462"/>
      <c r="L113" s="462" t="s">
        <v>138</v>
      </c>
      <c r="M113" s="465"/>
      <c r="N113" s="459">
        <v>14023.5</v>
      </c>
      <c r="O113" s="465"/>
      <c r="P113" s="459">
        <v>12700</v>
      </c>
      <c r="Q113" s="462" t="s">
        <v>3239</v>
      </c>
      <c r="R113" s="462" t="s">
        <v>3240</v>
      </c>
    </row>
    <row r="114" spans="1:18" ht="27" customHeight="1" x14ac:dyDescent="0.25">
      <c r="A114" s="463"/>
      <c r="B114" s="463"/>
      <c r="C114" s="463"/>
      <c r="D114" s="463"/>
      <c r="E114" s="463"/>
      <c r="F114" s="463"/>
      <c r="G114" s="462" t="s">
        <v>667</v>
      </c>
      <c r="H114" s="232" t="s">
        <v>41</v>
      </c>
      <c r="I114" s="231">
        <v>1</v>
      </c>
      <c r="J114" s="463"/>
      <c r="K114" s="463"/>
      <c r="L114" s="463"/>
      <c r="M114" s="466"/>
      <c r="N114" s="460"/>
      <c r="O114" s="466"/>
      <c r="P114" s="460"/>
      <c r="Q114" s="463"/>
      <c r="R114" s="463"/>
    </row>
    <row r="115" spans="1:18" ht="20.25" customHeight="1" x14ac:dyDescent="0.25">
      <c r="A115" s="463"/>
      <c r="B115" s="463"/>
      <c r="C115" s="463"/>
      <c r="D115" s="463"/>
      <c r="E115" s="463"/>
      <c r="F115" s="463"/>
      <c r="G115" s="464"/>
      <c r="H115" s="232" t="s">
        <v>1712</v>
      </c>
      <c r="I115" s="231">
        <v>25</v>
      </c>
      <c r="J115" s="463"/>
      <c r="K115" s="463"/>
      <c r="L115" s="463"/>
      <c r="M115" s="466"/>
      <c r="N115" s="460"/>
      <c r="O115" s="466"/>
      <c r="P115" s="460"/>
      <c r="Q115" s="463"/>
      <c r="R115" s="463"/>
    </row>
    <row r="116" spans="1:18" ht="22.5" customHeight="1" x14ac:dyDescent="0.25">
      <c r="A116" s="464"/>
      <c r="B116" s="464"/>
      <c r="C116" s="464"/>
      <c r="D116" s="464"/>
      <c r="E116" s="464"/>
      <c r="F116" s="464"/>
      <c r="G116" s="231" t="s">
        <v>724</v>
      </c>
      <c r="H116" s="232" t="s">
        <v>62</v>
      </c>
      <c r="I116" s="231">
        <v>1</v>
      </c>
      <c r="J116" s="464"/>
      <c r="K116" s="464"/>
      <c r="L116" s="464"/>
      <c r="M116" s="467"/>
      <c r="N116" s="461"/>
      <c r="O116" s="467"/>
      <c r="P116" s="461"/>
      <c r="Q116" s="464"/>
      <c r="R116" s="464"/>
    </row>
    <row r="117" spans="1:18" ht="122.25" customHeight="1" x14ac:dyDescent="0.25">
      <c r="A117" s="462">
        <v>29</v>
      </c>
      <c r="B117" s="462">
        <v>1</v>
      </c>
      <c r="C117" s="462">
        <v>1</v>
      </c>
      <c r="D117" s="462">
        <v>13</v>
      </c>
      <c r="E117" s="462" t="s">
        <v>3241</v>
      </c>
      <c r="F117" s="462" t="s">
        <v>3481</v>
      </c>
      <c r="G117" s="462" t="s">
        <v>667</v>
      </c>
      <c r="H117" s="231" t="s">
        <v>41</v>
      </c>
      <c r="I117" s="231">
        <v>8</v>
      </c>
      <c r="J117" s="462" t="s">
        <v>3482</v>
      </c>
      <c r="K117" s="462"/>
      <c r="L117" s="462" t="s">
        <v>138</v>
      </c>
      <c r="M117" s="465"/>
      <c r="N117" s="459">
        <v>27913.8</v>
      </c>
      <c r="O117" s="465"/>
      <c r="P117" s="459">
        <v>25288.799999999999</v>
      </c>
      <c r="Q117" s="462" t="s">
        <v>3242</v>
      </c>
      <c r="R117" s="462" t="s">
        <v>162</v>
      </c>
    </row>
    <row r="118" spans="1:18" ht="118.5" customHeight="1" x14ac:dyDescent="0.25">
      <c r="A118" s="464"/>
      <c r="B118" s="464"/>
      <c r="C118" s="464"/>
      <c r="D118" s="464"/>
      <c r="E118" s="464"/>
      <c r="F118" s="464"/>
      <c r="G118" s="464"/>
      <c r="H118" s="231" t="s">
        <v>1712</v>
      </c>
      <c r="I118" s="231">
        <v>120</v>
      </c>
      <c r="J118" s="464"/>
      <c r="K118" s="464"/>
      <c r="L118" s="464"/>
      <c r="M118" s="467"/>
      <c r="N118" s="461"/>
      <c r="O118" s="467"/>
      <c r="P118" s="461"/>
      <c r="Q118" s="464"/>
      <c r="R118" s="464"/>
    </row>
    <row r="119" spans="1:18" ht="37.5" customHeight="1" x14ac:dyDescent="0.25">
      <c r="A119" s="462">
        <v>30</v>
      </c>
      <c r="B119" s="462">
        <v>6</v>
      </c>
      <c r="C119" s="462">
        <v>1</v>
      </c>
      <c r="D119" s="462">
        <v>13</v>
      </c>
      <c r="E119" s="462" t="s">
        <v>3483</v>
      </c>
      <c r="F119" s="462" t="s">
        <v>3243</v>
      </c>
      <c r="G119" s="462" t="s">
        <v>667</v>
      </c>
      <c r="H119" s="231" t="s">
        <v>41</v>
      </c>
      <c r="I119" s="231">
        <v>8</v>
      </c>
      <c r="J119" s="462" t="s">
        <v>3244</v>
      </c>
      <c r="K119" s="462"/>
      <c r="L119" s="462" t="s">
        <v>138</v>
      </c>
      <c r="M119" s="465"/>
      <c r="N119" s="459">
        <v>17334.16</v>
      </c>
      <c r="O119" s="465"/>
      <c r="P119" s="459">
        <v>11677.16</v>
      </c>
      <c r="Q119" s="462" t="s">
        <v>3245</v>
      </c>
      <c r="R119" s="462" t="s">
        <v>3246</v>
      </c>
    </row>
    <row r="120" spans="1:18" ht="42" customHeight="1" x14ac:dyDescent="0.25">
      <c r="A120" s="463"/>
      <c r="B120" s="463"/>
      <c r="C120" s="463"/>
      <c r="D120" s="463"/>
      <c r="E120" s="463"/>
      <c r="F120" s="463"/>
      <c r="G120" s="464"/>
      <c r="H120" s="231" t="s">
        <v>1712</v>
      </c>
      <c r="I120" s="231">
        <v>80</v>
      </c>
      <c r="J120" s="463"/>
      <c r="K120" s="463"/>
      <c r="L120" s="463"/>
      <c r="M120" s="466"/>
      <c r="N120" s="460"/>
      <c r="O120" s="466"/>
      <c r="P120" s="460"/>
      <c r="Q120" s="463"/>
      <c r="R120" s="463"/>
    </row>
    <row r="121" spans="1:18" ht="27.75" customHeight="1" x14ac:dyDescent="0.25">
      <c r="A121" s="463"/>
      <c r="B121" s="463"/>
      <c r="C121" s="463"/>
      <c r="D121" s="463"/>
      <c r="E121" s="463"/>
      <c r="F121" s="463"/>
      <c r="G121" s="471" t="s">
        <v>641</v>
      </c>
      <c r="H121" s="232" t="s">
        <v>163</v>
      </c>
      <c r="I121" s="232">
        <v>1</v>
      </c>
      <c r="J121" s="463"/>
      <c r="K121" s="463"/>
      <c r="L121" s="463"/>
      <c r="M121" s="466"/>
      <c r="N121" s="460"/>
      <c r="O121" s="466"/>
      <c r="P121" s="460"/>
      <c r="Q121" s="463"/>
      <c r="R121" s="463"/>
    </row>
    <row r="122" spans="1:18" ht="33" customHeight="1" x14ac:dyDescent="0.25">
      <c r="A122" s="463"/>
      <c r="B122" s="463"/>
      <c r="C122" s="463"/>
      <c r="D122" s="463"/>
      <c r="E122" s="463"/>
      <c r="F122" s="463"/>
      <c r="G122" s="473"/>
      <c r="H122" s="232" t="s">
        <v>1712</v>
      </c>
      <c r="I122" s="232">
        <v>16</v>
      </c>
      <c r="J122" s="463"/>
      <c r="K122" s="463"/>
      <c r="L122" s="463"/>
      <c r="M122" s="466"/>
      <c r="N122" s="460"/>
      <c r="O122" s="466"/>
      <c r="P122" s="460"/>
      <c r="Q122" s="463"/>
      <c r="R122" s="463"/>
    </row>
    <row r="123" spans="1:18" ht="36" customHeight="1" x14ac:dyDescent="0.25">
      <c r="A123" s="464"/>
      <c r="B123" s="464"/>
      <c r="C123" s="464"/>
      <c r="D123" s="464"/>
      <c r="E123" s="464"/>
      <c r="F123" s="464"/>
      <c r="G123" s="232" t="s">
        <v>711</v>
      </c>
      <c r="H123" s="231" t="s">
        <v>202</v>
      </c>
      <c r="I123" s="232">
        <v>1</v>
      </c>
      <c r="J123" s="464"/>
      <c r="K123" s="464"/>
      <c r="L123" s="464"/>
      <c r="M123" s="467"/>
      <c r="N123" s="461"/>
      <c r="O123" s="467"/>
      <c r="P123" s="461"/>
      <c r="Q123" s="464"/>
      <c r="R123" s="464"/>
    </row>
    <row r="124" spans="1:18" ht="47.25" customHeight="1" x14ac:dyDescent="0.25">
      <c r="A124" s="462">
        <v>31</v>
      </c>
      <c r="B124" s="462">
        <v>6</v>
      </c>
      <c r="C124" s="462">
        <v>1</v>
      </c>
      <c r="D124" s="462">
        <v>13</v>
      </c>
      <c r="E124" s="462" t="s">
        <v>3247</v>
      </c>
      <c r="F124" s="462" t="s">
        <v>3484</v>
      </c>
      <c r="G124" s="462" t="s">
        <v>641</v>
      </c>
      <c r="H124" s="231" t="s">
        <v>163</v>
      </c>
      <c r="I124" s="231">
        <v>2</v>
      </c>
      <c r="J124" s="462" t="s">
        <v>3485</v>
      </c>
      <c r="K124" s="462"/>
      <c r="L124" s="462" t="s">
        <v>138</v>
      </c>
      <c r="M124" s="474"/>
      <c r="N124" s="474">
        <v>50924.77</v>
      </c>
      <c r="O124" s="474"/>
      <c r="P124" s="474">
        <v>34481.769999999997</v>
      </c>
      <c r="Q124" s="462" t="s">
        <v>166</v>
      </c>
      <c r="R124" s="462" t="s">
        <v>3248</v>
      </c>
    </row>
    <row r="125" spans="1:18" ht="43.5" customHeight="1" x14ac:dyDescent="0.25">
      <c r="A125" s="463"/>
      <c r="B125" s="463"/>
      <c r="C125" s="463"/>
      <c r="D125" s="463"/>
      <c r="E125" s="463"/>
      <c r="F125" s="463"/>
      <c r="G125" s="464"/>
      <c r="H125" s="231" t="s">
        <v>1712</v>
      </c>
      <c r="I125" s="231">
        <v>30</v>
      </c>
      <c r="J125" s="463"/>
      <c r="K125" s="463"/>
      <c r="L125" s="463"/>
      <c r="M125" s="475"/>
      <c r="N125" s="475"/>
      <c r="O125" s="475"/>
      <c r="P125" s="475"/>
      <c r="Q125" s="463"/>
      <c r="R125" s="463"/>
    </row>
    <row r="126" spans="1:18" ht="45" customHeight="1" x14ac:dyDescent="0.25">
      <c r="A126" s="463"/>
      <c r="B126" s="463"/>
      <c r="C126" s="463"/>
      <c r="D126" s="463"/>
      <c r="E126" s="463"/>
      <c r="F126" s="463"/>
      <c r="G126" s="462" t="s">
        <v>667</v>
      </c>
      <c r="H126" s="231" t="s">
        <v>41</v>
      </c>
      <c r="I126" s="231">
        <v>2</v>
      </c>
      <c r="J126" s="463"/>
      <c r="K126" s="463"/>
      <c r="L126" s="463"/>
      <c r="M126" s="475"/>
      <c r="N126" s="475"/>
      <c r="O126" s="475"/>
      <c r="P126" s="475"/>
      <c r="Q126" s="463"/>
      <c r="R126" s="463"/>
    </row>
    <row r="127" spans="1:18" ht="41.25" customHeight="1" x14ac:dyDescent="0.25">
      <c r="A127" s="463"/>
      <c r="B127" s="463"/>
      <c r="C127" s="463"/>
      <c r="D127" s="463"/>
      <c r="E127" s="463"/>
      <c r="F127" s="463"/>
      <c r="G127" s="464"/>
      <c r="H127" s="231" t="s">
        <v>1712</v>
      </c>
      <c r="I127" s="231">
        <v>30</v>
      </c>
      <c r="J127" s="463"/>
      <c r="K127" s="463"/>
      <c r="L127" s="463"/>
      <c r="M127" s="475"/>
      <c r="N127" s="475"/>
      <c r="O127" s="475"/>
      <c r="P127" s="475"/>
      <c r="Q127" s="463"/>
      <c r="R127" s="463"/>
    </row>
    <row r="128" spans="1:18" ht="36.75" customHeight="1" x14ac:dyDescent="0.25">
      <c r="A128" s="464"/>
      <c r="B128" s="464"/>
      <c r="C128" s="464"/>
      <c r="D128" s="464"/>
      <c r="E128" s="464"/>
      <c r="F128" s="464"/>
      <c r="G128" s="231" t="s">
        <v>711</v>
      </c>
      <c r="H128" s="231" t="s">
        <v>202</v>
      </c>
      <c r="I128" s="231">
        <v>1</v>
      </c>
      <c r="J128" s="464"/>
      <c r="K128" s="464"/>
      <c r="L128" s="464"/>
      <c r="M128" s="476"/>
      <c r="N128" s="476"/>
      <c r="O128" s="476"/>
      <c r="P128" s="476"/>
      <c r="Q128" s="464"/>
      <c r="R128" s="464"/>
    </row>
    <row r="129" spans="1:18" ht="33" customHeight="1" x14ac:dyDescent="0.25">
      <c r="A129" s="462">
        <v>32</v>
      </c>
      <c r="B129" s="462">
        <v>6</v>
      </c>
      <c r="C129" s="462">
        <v>1.3</v>
      </c>
      <c r="D129" s="462">
        <v>13</v>
      </c>
      <c r="E129" s="462" t="s">
        <v>3249</v>
      </c>
      <c r="F129" s="462" t="s">
        <v>3250</v>
      </c>
      <c r="G129" s="462" t="s">
        <v>667</v>
      </c>
      <c r="H129" s="231" t="s">
        <v>41</v>
      </c>
      <c r="I129" s="231">
        <v>1</v>
      </c>
      <c r="J129" s="462" t="s">
        <v>3251</v>
      </c>
      <c r="K129" s="462"/>
      <c r="L129" s="462" t="s">
        <v>138</v>
      </c>
      <c r="M129" s="474"/>
      <c r="N129" s="474">
        <v>57015.03</v>
      </c>
      <c r="O129" s="474"/>
      <c r="P129" s="474">
        <v>40772.720000000001</v>
      </c>
      <c r="Q129" s="462" t="s">
        <v>3252</v>
      </c>
      <c r="R129" s="462" t="s">
        <v>3253</v>
      </c>
    </row>
    <row r="130" spans="1:18" ht="20.25" customHeight="1" x14ac:dyDescent="0.25">
      <c r="A130" s="463"/>
      <c r="B130" s="463"/>
      <c r="C130" s="463"/>
      <c r="D130" s="463"/>
      <c r="E130" s="463"/>
      <c r="F130" s="463"/>
      <c r="G130" s="464"/>
      <c r="H130" s="231" t="s">
        <v>1712</v>
      </c>
      <c r="I130" s="231" t="s">
        <v>3254</v>
      </c>
      <c r="J130" s="463"/>
      <c r="K130" s="463"/>
      <c r="L130" s="463"/>
      <c r="M130" s="475"/>
      <c r="N130" s="475"/>
      <c r="O130" s="475"/>
      <c r="P130" s="475"/>
      <c r="Q130" s="463"/>
      <c r="R130" s="463"/>
    </row>
    <row r="131" spans="1:18" ht="28.5" customHeight="1" x14ac:dyDescent="0.25">
      <c r="A131" s="463"/>
      <c r="B131" s="463"/>
      <c r="C131" s="463"/>
      <c r="D131" s="463"/>
      <c r="E131" s="463"/>
      <c r="F131" s="463"/>
      <c r="G131" s="231" t="s">
        <v>749</v>
      </c>
      <c r="H131" s="231" t="s">
        <v>3255</v>
      </c>
      <c r="I131" s="231">
        <v>1</v>
      </c>
      <c r="J131" s="463"/>
      <c r="K131" s="463"/>
      <c r="L131" s="463"/>
      <c r="M131" s="475"/>
      <c r="N131" s="475"/>
      <c r="O131" s="475"/>
      <c r="P131" s="475"/>
      <c r="Q131" s="463"/>
      <c r="R131" s="463"/>
    </row>
    <row r="132" spans="1:18" ht="23.25" customHeight="1" x14ac:dyDescent="0.25">
      <c r="A132" s="463"/>
      <c r="B132" s="463"/>
      <c r="C132" s="463"/>
      <c r="D132" s="463"/>
      <c r="E132" s="463"/>
      <c r="F132" s="463"/>
      <c r="G132" s="231" t="s">
        <v>798</v>
      </c>
      <c r="H132" s="231" t="s">
        <v>311</v>
      </c>
      <c r="I132" s="231" t="s">
        <v>3256</v>
      </c>
      <c r="J132" s="463"/>
      <c r="K132" s="463"/>
      <c r="L132" s="463"/>
      <c r="M132" s="475"/>
      <c r="N132" s="475"/>
      <c r="O132" s="475"/>
      <c r="P132" s="475"/>
      <c r="Q132" s="463"/>
      <c r="R132" s="463"/>
    </row>
    <row r="133" spans="1:18" ht="25.5" customHeight="1" x14ac:dyDescent="0.25">
      <c r="A133" s="463"/>
      <c r="B133" s="463"/>
      <c r="C133" s="463"/>
      <c r="D133" s="463"/>
      <c r="E133" s="463"/>
      <c r="F133" s="463"/>
      <c r="G133" s="231" t="s">
        <v>1088</v>
      </c>
      <c r="H133" s="231" t="s">
        <v>3257</v>
      </c>
      <c r="I133" s="231">
        <v>1</v>
      </c>
      <c r="J133" s="463"/>
      <c r="K133" s="463"/>
      <c r="L133" s="463"/>
      <c r="M133" s="475"/>
      <c r="N133" s="475"/>
      <c r="O133" s="475"/>
      <c r="P133" s="475"/>
      <c r="Q133" s="463"/>
      <c r="R133" s="463"/>
    </row>
    <row r="134" spans="1:18" ht="18.75" customHeight="1" x14ac:dyDescent="0.25">
      <c r="A134" s="463"/>
      <c r="B134" s="463"/>
      <c r="C134" s="463"/>
      <c r="D134" s="463"/>
      <c r="E134" s="463"/>
      <c r="F134" s="463"/>
      <c r="G134" s="462" t="s">
        <v>724</v>
      </c>
      <c r="H134" s="231" t="s">
        <v>62</v>
      </c>
      <c r="I134" s="231">
        <v>1</v>
      </c>
      <c r="J134" s="463"/>
      <c r="K134" s="463"/>
      <c r="L134" s="463"/>
      <c r="M134" s="475"/>
      <c r="N134" s="475"/>
      <c r="O134" s="475"/>
      <c r="P134" s="475"/>
      <c r="Q134" s="463"/>
      <c r="R134" s="463"/>
    </row>
    <row r="135" spans="1:18" ht="12" customHeight="1" x14ac:dyDescent="0.25">
      <c r="A135" s="463"/>
      <c r="B135" s="463"/>
      <c r="C135" s="463"/>
      <c r="D135" s="463"/>
      <c r="E135" s="463"/>
      <c r="F135" s="463"/>
      <c r="G135" s="464"/>
      <c r="H135" s="231" t="s">
        <v>1712</v>
      </c>
      <c r="I135" s="231" t="s">
        <v>3258</v>
      </c>
      <c r="J135" s="463"/>
      <c r="K135" s="463"/>
      <c r="L135" s="463"/>
      <c r="M135" s="475"/>
      <c r="N135" s="475"/>
      <c r="O135" s="475"/>
      <c r="P135" s="475"/>
      <c r="Q135" s="463"/>
      <c r="R135" s="463"/>
    </row>
    <row r="136" spans="1:18" ht="18" customHeight="1" x14ac:dyDescent="0.25">
      <c r="A136" s="463"/>
      <c r="B136" s="463"/>
      <c r="C136" s="463"/>
      <c r="D136" s="463"/>
      <c r="E136" s="463"/>
      <c r="F136" s="463"/>
      <c r="G136" s="462" t="s">
        <v>641</v>
      </c>
      <c r="H136" s="231" t="s">
        <v>163</v>
      </c>
      <c r="I136" s="231">
        <v>1</v>
      </c>
      <c r="J136" s="463"/>
      <c r="K136" s="463"/>
      <c r="L136" s="463"/>
      <c r="M136" s="475"/>
      <c r="N136" s="475"/>
      <c r="O136" s="475"/>
      <c r="P136" s="475"/>
      <c r="Q136" s="463"/>
      <c r="R136" s="463"/>
    </row>
    <row r="137" spans="1:18" ht="19.5" customHeight="1" x14ac:dyDescent="0.25">
      <c r="A137" s="464"/>
      <c r="B137" s="464"/>
      <c r="C137" s="464"/>
      <c r="D137" s="464"/>
      <c r="E137" s="464"/>
      <c r="F137" s="464"/>
      <c r="G137" s="464"/>
      <c r="H137" s="231" t="s">
        <v>1712</v>
      </c>
      <c r="I137" s="231">
        <v>16</v>
      </c>
      <c r="J137" s="464"/>
      <c r="K137" s="464"/>
      <c r="L137" s="464"/>
      <c r="M137" s="476"/>
      <c r="N137" s="476"/>
      <c r="O137" s="476"/>
      <c r="P137" s="476"/>
      <c r="Q137" s="464"/>
      <c r="R137" s="464"/>
    </row>
    <row r="138" spans="1:18" ht="58.5" customHeight="1" x14ac:dyDescent="0.25">
      <c r="A138" s="462">
        <v>33</v>
      </c>
      <c r="B138" s="462">
        <v>6</v>
      </c>
      <c r="C138" s="462">
        <v>1.3</v>
      </c>
      <c r="D138" s="462">
        <v>13</v>
      </c>
      <c r="E138" s="462" t="s">
        <v>3259</v>
      </c>
      <c r="F138" s="462" t="s">
        <v>3486</v>
      </c>
      <c r="G138" s="462" t="s">
        <v>641</v>
      </c>
      <c r="H138" s="231" t="s">
        <v>163</v>
      </c>
      <c r="I138" s="231">
        <v>1</v>
      </c>
      <c r="J138" s="462" t="s">
        <v>3487</v>
      </c>
      <c r="K138" s="462"/>
      <c r="L138" s="462" t="s">
        <v>138</v>
      </c>
      <c r="M138" s="474"/>
      <c r="N138" s="474">
        <v>32998.28</v>
      </c>
      <c r="O138" s="474"/>
      <c r="P138" s="474">
        <v>24298.28</v>
      </c>
      <c r="Q138" s="462" t="s">
        <v>3252</v>
      </c>
      <c r="R138" s="462" t="s">
        <v>3253</v>
      </c>
    </row>
    <row r="139" spans="1:18" ht="43.5" customHeight="1" x14ac:dyDescent="0.25">
      <c r="A139" s="463"/>
      <c r="B139" s="463"/>
      <c r="C139" s="463"/>
      <c r="D139" s="463"/>
      <c r="E139" s="463"/>
      <c r="F139" s="463"/>
      <c r="G139" s="464"/>
      <c r="H139" s="231" t="s">
        <v>1712</v>
      </c>
      <c r="I139" s="231">
        <v>16</v>
      </c>
      <c r="J139" s="463"/>
      <c r="K139" s="463"/>
      <c r="L139" s="463"/>
      <c r="M139" s="475"/>
      <c r="N139" s="475"/>
      <c r="O139" s="475"/>
      <c r="P139" s="475"/>
      <c r="Q139" s="463"/>
      <c r="R139" s="463"/>
    </row>
    <row r="140" spans="1:18" ht="62.25" customHeight="1" x14ac:dyDescent="0.25">
      <c r="A140" s="463"/>
      <c r="B140" s="463"/>
      <c r="C140" s="463"/>
      <c r="D140" s="463"/>
      <c r="E140" s="463"/>
      <c r="F140" s="463"/>
      <c r="G140" s="231" t="s">
        <v>3260</v>
      </c>
      <c r="H140" s="231" t="s">
        <v>3261</v>
      </c>
      <c r="I140" s="231">
        <v>500</v>
      </c>
      <c r="J140" s="463"/>
      <c r="K140" s="463"/>
      <c r="L140" s="463"/>
      <c r="M140" s="475"/>
      <c r="N140" s="475"/>
      <c r="O140" s="475"/>
      <c r="P140" s="475"/>
      <c r="Q140" s="463"/>
      <c r="R140" s="463"/>
    </row>
    <row r="141" spans="1:18" ht="79.5" customHeight="1" x14ac:dyDescent="0.25">
      <c r="A141" s="464"/>
      <c r="B141" s="464"/>
      <c r="C141" s="464"/>
      <c r="D141" s="464"/>
      <c r="E141" s="464"/>
      <c r="F141" s="464"/>
      <c r="G141" s="231" t="s">
        <v>3262</v>
      </c>
      <c r="H141" s="231" t="s">
        <v>3263</v>
      </c>
      <c r="I141" s="231">
        <v>1</v>
      </c>
      <c r="J141" s="464"/>
      <c r="K141" s="464"/>
      <c r="L141" s="464"/>
      <c r="M141" s="476"/>
      <c r="N141" s="476"/>
      <c r="O141" s="476"/>
      <c r="P141" s="476"/>
      <c r="Q141" s="464"/>
      <c r="R141" s="464"/>
    </row>
    <row r="142" spans="1:18" ht="93" customHeight="1" x14ac:dyDescent="0.25">
      <c r="A142" s="462">
        <v>34</v>
      </c>
      <c r="B142" s="462">
        <v>1</v>
      </c>
      <c r="C142" s="462">
        <v>1</v>
      </c>
      <c r="D142" s="462">
        <v>13</v>
      </c>
      <c r="E142" s="462" t="s">
        <v>3264</v>
      </c>
      <c r="F142" s="462" t="s">
        <v>3275</v>
      </c>
      <c r="G142" s="462" t="s">
        <v>667</v>
      </c>
      <c r="H142" s="231" t="s">
        <v>172</v>
      </c>
      <c r="I142" s="231">
        <v>1</v>
      </c>
      <c r="J142" s="462" t="s">
        <v>3265</v>
      </c>
      <c r="K142" s="462"/>
      <c r="L142" s="462" t="s">
        <v>138</v>
      </c>
      <c r="M142" s="474"/>
      <c r="N142" s="474">
        <v>35081.199999999997</v>
      </c>
      <c r="O142" s="474"/>
      <c r="P142" s="474">
        <v>31680</v>
      </c>
      <c r="Q142" s="462" t="s">
        <v>3266</v>
      </c>
      <c r="R142" s="462" t="s">
        <v>3267</v>
      </c>
    </row>
    <row r="143" spans="1:18" ht="82.5" customHeight="1" x14ac:dyDescent="0.25">
      <c r="A143" s="463"/>
      <c r="B143" s="463"/>
      <c r="C143" s="463"/>
      <c r="D143" s="463"/>
      <c r="E143" s="463"/>
      <c r="F143" s="463"/>
      <c r="G143" s="464"/>
      <c r="H143" s="230" t="s">
        <v>1712</v>
      </c>
      <c r="I143" s="231" t="s">
        <v>3268</v>
      </c>
      <c r="J143" s="463"/>
      <c r="K143" s="463"/>
      <c r="L143" s="463"/>
      <c r="M143" s="475"/>
      <c r="N143" s="475"/>
      <c r="O143" s="475"/>
      <c r="P143" s="475"/>
      <c r="Q143" s="463"/>
      <c r="R143" s="463"/>
    </row>
    <row r="144" spans="1:18" ht="77.25" customHeight="1" x14ac:dyDescent="0.25">
      <c r="A144" s="464"/>
      <c r="B144" s="464"/>
      <c r="C144" s="464"/>
      <c r="D144" s="464"/>
      <c r="E144" s="464"/>
      <c r="F144" s="464"/>
      <c r="G144" s="231" t="s">
        <v>749</v>
      </c>
      <c r="H144" s="231" t="s">
        <v>1592</v>
      </c>
      <c r="I144" s="231">
        <v>1</v>
      </c>
      <c r="J144" s="464"/>
      <c r="K144" s="464"/>
      <c r="L144" s="464"/>
      <c r="M144" s="476"/>
      <c r="N144" s="476"/>
      <c r="O144" s="476"/>
      <c r="P144" s="476"/>
      <c r="Q144" s="464"/>
      <c r="R144" s="464"/>
    </row>
    <row r="145" spans="1:18" x14ac:dyDescent="0.25">
      <c r="A145" s="203"/>
      <c r="B145" s="203"/>
      <c r="C145" s="203"/>
      <c r="D145" s="203"/>
      <c r="E145" s="203"/>
      <c r="F145" s="203"/>
      <c r="G145" s="203"/>
      <c r="H145" s="203"/>
      <c r="I145" s="203"/>
      <c r="J145" s="203"/>
      <c r="K145" s="203"/>
      <c r="L145" s="203"/>
      <c r="M145" s="225"/>
      <c r="Q145" s="203"/>
      <c r="R145" s="203"/>
    </row>
    <row r="146" spans="1:18" x14ac:dyDescent="0.25">
      <c r="N146" s="371"/>
      <c r="O146" s="374" t="s">
        <v>1374</v>
      </c>
      <c r="P146" s="374"/>
      <c r="Q146" s="374"/>
    </row>
    <row r="147" spans="1:18" x14ac:dyDescent="0.25">
      <c r="N147" s="372"/>
      <c r="O147" s="374" t="s">
        <v>36</v>
      </c>
      <c r="P147" s="374" t="s">
        <v>0</v>
      </c>
      <c r="Q147" s="374"/>
    </row>
    <row r="148" spans="1:18" x14ac:dyDescent="0.25">
      <c r="N148" s="373"/>
      <c r="O148" s="374"/>
      <c r="P148" s="207">
        <v>2020</v>
      </c>
      <c r="Q148" s="207">
        <v>2021</v>
      </c>
    </row>
    <row r="149" spans="1:18" x14ac:dyDescent="0.25">
      <c r="N149" s="207" t="s">
        <v>1135</v>
      </c>
      <c r="O149" s="140">
        <v>34</v>
      </c>
      <c r="P149" s="212">
        <f>O7+O10+O12+O22+O26+O32+O34+O38+O44+O50+O58</f>
        <v>400534.4</v>
      </c>
      <c r="Q149" s="212">
        <f>P142+P138+P129+P124+P119+P117+P113+P108+P106+P102+P101+P97+P92+P87+P82+P80+P78+P73+P70+P66+P65+P62+P63</f>
        <v>781441.83</v>
      </c>
    </row>
  </sheetData>
  <mergeCells count="52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A12:A21"/>
    <mergeCell ref="B12:B21"/>
    <mergeCell ref="C12:C21"/>
    <mergeCell ref="D12:D21"/>
    <mergeCell ref="E12:E21"/>
    <mergeCell ref="F12:F21"/>
    <mergeCell ref="G12:G21"/>
    <mergeCell ref="J12:J21"/>
    <mergeCell ref="K10:K11"/>
    <mergeCell ref="L10:L11"/>
    <mergeCell ref="M10:M11"/>
    <mergeCell ref="N10:N11"/>
    <mergeCell ref="O10:O11"/>
    <mergeCell ref="P10:P11"/>
    <mergeCell ref="Q12:Q21"/>
    <mergeCell ref="R12:R21"/>
    <mergeCell ref="L12:L21"/>
    <mergeCell ref="A22:A25"/>
    <mergeCell ref="B22:B25"/>
    <mergeCell ref="C22:C25"/>
    <mergeCell ref="D22:D25"/>
    <mergeCell ref="E22:E25"/>
    <mergeCell ref="F22:F25"/>
    <mergeCell ref="G22:G25"/>
    <mergeCell ref="J22:J25"/>
    <mergeCell ref="K12:K21"/>
    <mergeCell ref="M12:M21"/>
    <mergeCell ref="N12:N21"/>
    <mergeCell ref="O12:O21"/>
    <mergeCell ref="P12:P21"/>
    <mergeCell ref="Q22:Q25"/>
    <mergeCell ref="R22:R25"/>
    <mergeCell ref="A26:A31"/>
    <mergeCell ref="B26:B31"/>
    <mergeCell ref="C26:C31"/>
    <mergeCell ref="D26:D31"/>
    <mergeCell ref="E26:E31"/>
    <mergeCell ref="F26:F31"/>
    <mergeCell ref="G26:G31"/>
    <mergeCell ref="J26:J31"/>
    <mergeCell ref="K22:K25"/>
    <mergeCell ref="L22:L25"/>
    <mergeCell ref="M22:M25"/>
    <mergeCell ref="N22:N25"/>
    <mergeCell ref="O22:O25"/>
    <mergeCell ref="P22:P25"/>
    <mergeCell ref="Q26:Q31"/>
    <mergeCell ref="R26:R31"/>
    <mergeCell ref="L26:L31"/>
    <mergeCell ref="M26:M31"/>
    <mergeCell ref="A32:A33"/>
    <mergeCell ref="B32:B33"/>
    <mergeCell ref="C32:C33"/>
    <mergeCell ref="D32:D33"/>
    <mergeCell ref="E32:E33"/>
    <mergeCell ref="F32:F33"/>
    <mergeCell ref="G32:G33"/>
    <mergeCell ref="J32:J33"/>
    <mergeCell ref="K26:K31"/>
    <mergeCell ref="N26:N31"/>
    <mergeCell ref="O26:O31"/>
    <mergeCell ref="P26:P31"/>
    <mergeCell ref="Q32:Q33"/>
    <mergeCell ref="R32:R33"/>
    <mergeCell ref="A34:A37"/>
    <mergeCell ref="B34:B37"/>
    <mergeCell ref="C34:C37"/>
    <mergeCell ref="D34:D37"/>
    <mergeCell ref="E34:E37"/>
    <mergeCell ref="F34:F37"/>
    <mergeCell ref="G34:G37"/>
    <mergeCell ref="J34:J37"/>
    <mergeCell ref="K32:K33"/>
    <mergeCell ref="L32:L33"/>
    <mergeCell ref="M32:M33"/>
    <mergeCell ref="N32:N33"/>
    <mergeCell ref="O32:O33"/>
    <mergeCell ref="P32:P33"/>
    <mergeCell ref="Q34:Q37"/>
    <mergeCell ref="R34:R37"/>
    <mergeCell ref="L34:L37"/>
    <mergeCell ref="M34:M37"/>
    <mergeCell ref="N34:N37"/>
    <mergeCell ref="A38:A43"/>
    <mergeCell ref="B38:B43"/>
    <mergeCell ref="C38:C43"/>
    <mergeCell ref="D38:D43"/>
    <mergeCell ref="E38:E43"/>
    <mergeCell ref="F38:F43"/>
    <mergeCell ref="G38:G43"/>
    <mergeCell ref="J38:J43"/>
    <mergeCell ref="K34:K37"/>
    <mergeCell ref="O34:O37"/>
    <mergeCell ref="P34:P37"/>
    <mergeCell ref="Q38:Q43"/>
    <mergeCell ref="R38:R43"/>
    <mergeCell ref="A44:A49"/>
    <mergeCell ref="B44:B49"/>
    <mergeCell ref="C44:C49"/>
    <mergeCell ref="D44:D49"/>
    <mergeCell ref="E44:E49"/>
    <mergeCell ref="F44:F49"/>
    <mergeCell ref="G44:G49"/>
    <mergeCell ref="J44:J49"/>
    <mergeCell ref="K38:K43"/>
    <mergeCell ref="L38:L43"/>
    <mergeCell ref="M38:M43"/>
    <mergeCell ref="N38:N43"/>
    <mergeCell ref="O38:O43"/>
    <mergeCell ref="P38:P43"/>
    <mergeCell ref="Q44:Q49"/>
    <mergeCell ref="R44:R49"/>
    <mergeCell ref="L44:L49"/>
    <mergeCell ref="M44:M49"/>
    <mergeCell ref="N44:N49"/>
    <mergeCell ref="O44:O49"/>
    <mergeCell ref="A50:A57"/>
    <mergeCell ref="B50:B57"/>
    <mergeCell ref="C50:C57"/>
    <mergeCell ref="D50:D57"/>
    <mergeCell ref="E50:E57"/>
    <mergeCell ref="F50:F57"/>
    <mergeCell ref="G50:G57"/>
    <mergeCell ref="J50:J57"/>
    <mergeCell ref="K44:K49"/>
    <mergeCell ref="P44:P49"/>
    <mergeCell ref="Q50:Q57"/>
    <mergeCell ref="R50:R57"/>
    <mergeCell ref="H54:H57"/>
    <mergeCell ref="I54:I57"/>
    <mergeCell ref="A58:A61"/>
    <mergeCell ref="B58:B61"/>
    <mergeCell ref="C58:C61"/>
    <mergeCell ref="D58:D61"/>
    <mergeCell ref="E58:E61"/>
    <mergeCell ref="F58:F61"/>
    <mergeCell ref="K50:K57"/>
    <mergeCell ref="L50:L57"/>
    <mergeCell ref="M50:M57"/>
    <mergeCell ref="N50:N57"/>
    <mergeCell ref="O50:O57"/>
    <mergeCell ref="P50:P57"/>
    <mergeCell ref="M58:M61"/>
    <mergeCell ref="N58:N61"/>
    <mergeCell ref="O58:O61"/>
    <mergeCell ref="P58:P61"/>
    <mergeCell ref="Q58:Q61"/>
    <mergeCell ref="R58:R61"/>
    <mergeCell ref="G58:G61"/>
    <mergeCell ref="A63:A64"/>
    <mergeCell ref="B63:B64"/>
    <mergeCell ref="C63:C64"/>
    <mergeCell ref="D63:D64"/>
    <mergeCell ref="E63:E64"/>
    <mergeCell ref="F63:F64"/>
    <mergeCell ref="G63:G64"/>
    <mergeCell ref="J63:J64"/>
    <mergeCell ref="L63:L64"/>
    <mergeCell ref="H58:H61"/>
    <mergeCell ref="I58:I61"/>
    <mergeCell ref="J58:J61"/>
    <mergeCell ref="K58:K61"/>
    <mergeCell ref="L58:L61"/>
    <mergeCell ref="N63:N64"/>
    <mergeCell ref="P63:P64"/>
    <mergeCell ref="Q63:Q64"/>
    <mergeCell ref="R63:R64"/>
    <mergeCell ref="R70:R72"/>
    <mergeCell ref="R66:R69"/>
    <mergeCell ref="A70:A72"/>
    <mergeCell ref="B70:B72"/>
    <mergeCell ref="C70:C72"/>
    <mergeCell ref="D70:D72"/>
    <mergeCell ref="E70:E72"/>
    <mergeCell ref="F70:F72"/>
    <mergeCell ref="G70:G71"/>
    <mergeCell ref="J70:J72"/>
    <mergeCell ref="G66:G67"/>
    <mergeCell ref="J66:J69"/>
    <mergeCell ref="L66:L69"/>
    <mergeCell ref="N66:N69"/>
    <mergeCell ref="P66:P69"/>
    <mergeCell ref="Q66:Q69"/>
    <mergeCell ref="A66:A69"/>
    <mergeCell ref="B66:B69"/>
    <mergeCell ref="C66:C69"/>
    <mergeCell ref="D66:D69"/>
    <mergeCell ref="E66:E69"/>
    <mergeCell ref="F66:F69"/>
    <mergeCell ref="Q73:Q77"/>
    <mergeCell ref="A73:A77"/>
    <mergeCell ref="B73:B77"/>
    <mergeCell ref="C73:C77"/>
    <mergeCell ref="D73:D77"/>
    <mergeCell ref="E73:E77"/>
    <mergeCell ref="F73:F77"/>
    <mergeCell ref="P70:P72"/>
    <mergeCell ref="Q70:Q72"/>
    <mergeCell ref="P78:P79"/>
    <mergeCell ref="J78:J79"/>
    <mergeCell ref="L78:L79"/>
    <mergeCell ref="N78:N79"/>
    <mergeCell ref="G73:G74"/>
    <mergeCell ref="J73:J77"/>
    <mergeCell ref="L73:L77"/>
    <mergeCell ref="N73:N77"/>
    <mergeCell ref="P73:P77"/>
    <mergeCell ref="A78:A79"/>
    <mergeCell ref="B78:B79"/>
    <mergeCell ref="C78:C79"/>
    <mergeCell ref="D78:D79"/>
    <mergeCell ref="E78:E79"/>
    <mergeCell ref="F78:F79"/>
    <mergeCell ref="G78:G79"/>
    <mergeCell ref="A80:A81"/>
    <mergeCell ref="B80:B81"/>
    <mergeCell ref="C80:C81"/>
    <mergeCell ref="D80:D81"/>
    <mergeCell ref="E80:E81"/>
    <mergeCell ref="F80:F81"/>
    <mergeCell ref="G80:G81"/>
    <mergeCell ref="N80:N81"/>
    <mergeCell ref="P80:P81"/>
    <mergeCell ref="Q80:Q81"/>
    <mergeCell ref="G87:G88"/>
    <mergeCell ref="J87:J91"/>
    <mergeCell ref="L87:L91"/>
    <mergeCell ref="N87:N91"/>
    <mergeCell ref="R80:R81"/>
    <mergeCell ref="K80:K81"/>
    <mergeCell ref="M80:M81"/>
    <mergeCell ref="O80:O81"/>
    <mergeCell ref="J80:J81"/>
    <mergeCell ref="L80:L81"/>
    <mergeCell ref="P82:P86"/>
    <mergeCell ref="R87:R91"/>
    <mergeCell ref="G90:G91"/>
    <mergeCell ref="A82:A86"/>
    <mergeCell ref="B82:B86"/>
    <mergeCell ref="C82:C86"/>
    <mergeCell ref="D82:D86"/>
    <mergeCell ref="E82:E86"/>
    <mergeCell ref="Q82:Q86"/>
    <mergeCell ref="R82:R86"/>
    <mergeCell ref="G84:G85"/>
    <mergeCell ref="A87:A91"/>
    <mergeCell ref="B87:B91"/>
    <mergeCell ref="C87:C91"/>
    <mergeCell ref="D87:D91"/>
    <mergeCell ref="E87:E91"/>
    <mergeCell ref="F87:F91"/>
    <mergeCell ref="F82:F86"/>
    <mergeCell ref="G82:G83"/>
    <mergeCell ref="J82:J86"/>
    <mergeCell ref="A97:A100"/>
    <mergeCell ref="B97:B100"/>
    <mergeCell ref="C97:C100"/>
    <mergeCell ref="D97:D100"/>
    <mergeCell ref="E97:E100"/>
    <mergeCell ref="F97:F100"/>
    <mergeCell ref="G97:G98"/>
    <mergeCell ref="J97:J100"/>
    <mergeCell ref="J92:J96"/>
    <mergeCell ref="F92:F96"/>
    <mergeCell ref="G92:G93"/>
    <mergeCell ref="G94:G95"/>
    <mergeCell ref="A92:A96"/>
    <mergeCell ref="B92:B96"/>
    <mergeCell ref="C92:C96"/>
    <mergeCell ref="D92:D96"/>
    <mergeCell ref="E92:E96"/>
    <mergeCell ref="L102:L105"/>
    <mergeCell ref="N102:N105"/>
    <mergeCell ref="P102:P105"/>
    <mergeCell ref="Q102:Q105"/>
    <mergeCell ref="R102:R105"/>
    <mergeCell ref="G104:G105"/>
    <mergeCell ref="A102:A105"/>
    <mergeCell ref="B102:B105"/>
    <mergeCell ref="C102:C105"/>
    <mergeCell ref="D102:D105"/>
    <mergeCell ref="E102:E105"/>
    <mergeCell ref="F102:F105"/>
    <mergeCell ref="G102:G103"/>
    <mergeCell ref="J102:J105"/>
    <mergeCell ref="K102:K105"/>
    <mergeCell ref="M102:M105"/>
    <mergeCell ref="O102:O105"/>
    <mergeCell ref="A108:A112"/>
    <mergeCell ref="B108:B112"/>
    <mergeCell ref="C108:C112"/>
    <mergeCell ref="D108:D112"/>
    <mergeCell ref="E108:E112"/>
    <mergeCell ref="Q108:Q112"/>
    <mergeCell ref="R108:R112"/>
    <mergeCell ref="G111:G112"/>
    <mergeCell ref="A106:A107"/>
    <mergeCell ref="B106:B107"/>
    <mergeCell ref="C106:C107"/>
    <mergeCell ref="D106:D107"/>
    <mergeCell ref="E106:E107"/>
    <mergeCell ref="F106:F107"/>
    <mergeCell ref="G106:G107"/>
    <mergeCell ref="J106:J107"/>
    <mergeCell ref="L106:L107"/>
    <mergeCell ref="N106:N107"/>
    <mergeCell ref="P106:P107"/>
    <mergeCell ref="Q106:Q107"/>
    <mergeCell ref="R106:R107"/>
    <mergeCell ref="K106:K107"/>
    <mergeCell ref="M106:M107"/>
    <mergeCell ref="O106:O107"/>
    <mergeCell ref="E113:E116"/>
    <mergeCell ref="F113:F116"/>
    <mergeCell ref="F108:F112"/>
    <mergeCell ref="G108:G109"/>
    <mergeCell ref="J108:J112"/>
    <mergeCell ref="L108:L112"/>
    <mergeCell ref="N108:N112"/>
    <mergeCell ref="P108:P112"/>
    <mergeCell ref="O113:O116"/>
    <mergeCell ref="K108:K112"/>
    <mergeCell ref="M108:M112"/>
    <mergeCell ref="O108:O112"/>
    <mergeCell ref="P117:P118"/>
    <mergeCell ref="Q117:Q118"/>
    <mergeCell ref="R117:R118"/>
    <mergeCell ref="G114:G115"/>
    <mergeCell ref="A117:A118"/>
    <mergeCell ref="B117:B118"/>
    <mergeCell ref="C117:C118"/>
    <mergeCell ref="D117:D118"/>
    <mergeCell ref="E117:E118"/>
    <mergeCell ref="F117:F118"/>
    <mergeCell ref="G117:G118"/>
    <mergeCell ref="J117:J118"/>
    <mergeCell ref="J113:J116"/>
    <mergeCell ref="L113:L116"/>
    <mergeCell ref="N113:N116"/>
    <mergeCell ref="P113:P116"/>
    <mergeCell ref="Q113:Q116"/>
    <mergeCell ref="R113:R116"/>
    <mergeCell ref="K113:K116"/>
    <mergeCell ref="M113:M116"/>
    <mergeCell ref="A113:A116"/>
    <mergeCell ref="B113:B116"/>
    <mergeCell ref="C113:C116"/>
    <mergeCell ref="D113:D116"/>
    <mergeCell ref="R119:R123"/>
    <mergeCell ref="G121:G122"/>
    <mergeCell ref="A124:A128"/>
    <mergeCell ref="B124:B128"/>
    <mergeCell ref="C124:C128"/>
    <mergeCell ref="D124:D128"/>
    <mergeCell ref="E124:E128"/>
    <mergeCell ref="F124:F128"/>
    <mergeCell ref="G124:G125"/>
    <mergeCell ref="G119:G120"/>
    <mergeCell ref="J119:J123"/>
    <mergeCell ref="L119:L123"/>
    <mergeCell ref="N119:N123"/>
    <mergeCell ref="P119:P123"/>
    <mergeCell ref="Q119:Q123"/>
    <mergeCell ref="A119:A123"/>
    <mergeCell ref="B119:B123"/>
    <mergeCell ref="C119:C123"/>
    <mergeCell ref="D119:D123"/>
    <mergeCell ref="E119:E123"/>
    <mergeCell ref="F119:F123"/>
    <mergeCell ref="K124:K128"/>
    <mergeCell ref="M124:M128"/>
    <mergeCell ref="K119:K123"/>
    <mergeCell ref="P129:P137"/>
    <mergeCell ref="Q129:Q137"/>
    <mergeCell ref="R129:R137"/>
    <mergeCell ref="G134:G135"/>
    <mergeCell ref="G136:G137"/>
    <mergeCell ref="G126:G127"/>
    <mergeCell ref="A129:A137"/>
    <mergeCell ref="B129:B137"/>
    <mergeCell ref="C129:C137"/>
    <mergeCell ref="D129:D137"/>
    <mergeCell ref="E129:E137"/>
    <mergeCell ref="F129:F137"/>
    <mergeCell ref="G129:G130"/>
    <mergeCell ref="J129:J137"/>
    <mergeCell ref="J124:J128"/>
    <mergeCell ref="L124:L128"/>
    <mergeCell ref="N124:N128"/>
    <mergeCell ref="P124:P128"/>
    <mergeCell ref="Q124:Q128"/>
    <mergeCell ref="R124:R128"/>
    <mergeCell ref="K129:K137"/>
    <mergeCell ref="M129:M137"/>
    <mergeCell ref="O129:O137"/>
    <mergeCell ref="O124:O128"/>
    <mergeCell ref="A142:A144"/>
    <mergeCell ref="B142:B144"/>
    <mergeCell ref="C142:C144"/>
    <mergeCell ref="D142:D144"/>
    <mergeCell ref="E142:E144"/>
    <mergeCell ref="Q142:Q144"/>
    <mergeCell ref="R142:R144"/>
    <mergeCell ref="A138:A141"/>
    <mergeCell ref="B138:B141"/>
    <mergeCell ref="C138:C141"/>
    <mergeCell ref="D138:D141"/>
    <mergeCell ref="E138:E141"/>
    <mergeCell ref="F138:F141"/>
    <mergeCell ref="G138:G139"/>
    <mergeCell ref="J138:J141"/>
    <mergeCell ref="L138:L141"/>
    <mergeCell ref="N138:N141"/>
    <mergeCell ref="P138:P141"/>
    <mergeCell ref="Q138:Q141"/>
    <mergeCell ref="R138:R141"/>
    <mergeCell ref="K138:K141"/>
    <mergeCell ref="M138:M141"/>
    <mergeCell ref="O138:O141"/>
    <mergeCell ref="N146:N148"/>
    <mergeCell ref="O146:Q146"/>
    <mergeCell ref="O147:O148"/>
    <mergeCell ref="P147:Q147"/>
    <mergeCell ref="F142:F144"/>
    <mergeCell ref="G142:G143"/>
    <mergeCell ref="J142:J144"/>
    <mergeCell ref="L142:L144"/>
    <mergeCell ref="N142:N144"/>
    <mergeCell ref="P142:P144"/>
    <mergeCell ref="K142:K144"/>
    <mergeCell ref="M142:M144"/>
    <mergeCell ref="O142:O144"/>
    <mergeCell ref="M119:M123"/>
    <mergeCell ref="O119:O123"/>
    <mergeCell ref="K117:K118"/>
    <mergeCell ref="M117:M118"/>
    <mergeCell ref="O117:O118"/>
    <mergeCell ref="L129:L137"/>
    <mergeCell ref="N129:N137"/>
    <mergeCell ref="L117:L118"/>
    <mergeCell ref="N117:N118"/>
    <mergeCell ref="R78:R79"/>
    <mergeCell ref="R73:R77"/>
    <mergeCell ref="G75:G76"/>
    <mergeCell ref="O97:O100"/>
    <mergeCell ref="K92:K96"/>
    <mergeCell ref="M92:M96"/>
    <mergeCell ref="O92:O96"/>
    <mergeCell ref="K87:K91"/>
    <mergeCell ref="M87:M91"/>
    <mergeCell ref="O87:O91"/>
    <mergeCell ref="K82:K86"/>
    <mergeCell ref="M82:M86"/>
    <mergeCell ref="O82:O86"/>
    <mergeCell ref="L97:L100"/>
    <mergeCell ref="N97:N100"/>
    <mergeCell ref="P87:P91"/>
    <mergeCell ref="Q87:Q91"/>
    <mergeCell ref="P97:P100"/>
    <mergeCell ref="Q97:Q100"/>
    <mergeCell ref="R97:R100"/>
    <mergeCell ref="G99:G100"/>
    <mergeCell ref="R92:R96"/>
    <mergeCell ref="K97:K100"/>
    <mergeCell ref="M97:M100"/>
    <mergeCell ref="P92:P96"/>
    <mergeCell ref="Q92:Q96"/>
    <mergeCell ref="O66:O69"/>
    <mergeCell ref="K63:K64"/>
    <mergeCell ref="M63:M64"/>
    <mergeCell ref="O63:O64"/>
    <mergeCell ref="K78:K79"/>
    <mergeCell ref="M78:M79"/>
    <mergeCell ref="O78:O79"/>
    <mergeCell ref="K73:K77"/>
    <mergeCell ref="M73:M77"/>
    <mergeCell ref="O73:O77"/>
    <mergeCell ref="K70:K72"/>
    <mergeCell ref="M70:M72"/>
    <mergeCell ref="O70:O72"/>
    <mergeCell ref="L70:L72"/>
    <mergeCell ref="N70:N72"/>
    <mergeCell ref="K66:K69"/>
    <mergeCell ref="M66:M69"/>
    <mergeCell ref="L92:L96"/>
    <mergeCell ref="N92:N96"/>
    <mergeCell ref="Q78:Q79"/>
    <mergeCell ref="L82:L86"/>
    <mergeCell ref="N82:N86"/>
  </mergeCells>
  <pageMargins left="0.7" right="0.7" top="0.75" bottom="0.75" header="0.3" footer="0.3"/>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44"/>
  <sheetViews>
    <sheetView topLeftCell="A37" zoomScale="70" zoomScaleNormal="70" workbookViewId="0">
      <selection activeCell="O7" sqref="O7:O31"/>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5.285156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3" ht="21" x14ac:dyDescent="0.35">
      <c r="A2" s="106" t="s">
        <v>3562</v>
      </c>
    </row>
    <row r="4" spans="1:23" s="8" customFormat="1" ht="47.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23" s="8" customFormat="1" x14ac:dyDescent="0.2">
      <c r="A5" s="407"/>
      <c r="B5" s="405"/>
      <c r="C5" s="405"/>
      <c r="D5" s="405"/>
      <c r="E5" s="407"/>
      <c r="F5" s="407"/>
      <c r="G5" s="407"/>
      <c r="H5" s="86" t="s">
        <v>15</v>
      </c>
      <c r="I5" s="86" t="s">
        <v>16</v>
      </c>
      <c r="J5" s="407"/>
      <c r="K5" s="88">
        <v>2020</v>
      </c>
      <c r="L5" s="88">
        <v>2021</v>
      </c>
      <c r="M5" s="90">
        <v>2020</v>
      </c>
      <c r="N5" s="90">
        <v>2021</v>
      </c>
      <c r="O5" s="90">
        <v>2020</v>
      </c>
      <c r="P5" s="90">
        <v>2021</v>
      </c>
      <c r="Q5" s="407"/>
      <c r="R5" s="405"/>
      <c r="S5" s="7"/>
    </row>
    <row r="6" spans="1:23" s="8" customFormat="1" x14ac:dyDescent="0.2">
      <c r="A6" s="87" t="s">
        <v>17</v>
      </c>
      <c r="B6" s="86" t="s">
        <v>18</v>
      </c>
      <c r="C6" s="86" t="s">
        <v>19</v>
      </c>
      <c r="D6" s="86" t="s">
        <v>20</v>
      </c>
      <c r="E6" s="87" t="s">
        <v>21</v>
      </c>
      <c r="F6" s="87" t="s">
        <v>22</v>
      </c>
      <c r="G6" s="87" t="s">
        <v>23</v>
      </c>
      <c r="H6" s="86" t="s">
        <v>24</v>
      </c>
      <c r="I6" s="86" t="s">
        <v>25</v>
      </c>
      <c r="J6" s="87" t="s">
        <v>26</v>
      </c>
      <c r="K6" s="88" t="s">
        <v>27</v>
      </c>
      <c r="L6" s="88" t="s">
        <v>28</v>
      </c>
      <c r="M6" s="89" t="s">
        <v>29</v>
      </c>
      <c r="N6" s="89" t="s">
        <v>30</v>
      </c>
      <c r="O6" s="89" t="s">
        <v>31</v>
      </c>
      <c r="P6" s="89" t="s">
        <v>32</v>
      </c>
      <c r="Q6" s="87" t="s">
        <v>33</v>
      </c>
      <c r="R6" s="86" t="s">
        <v>34</v>
      </c>
      <c r="S6" s="7"/>
    </row>
    <row r="7" spans="1:23" s="3" customFormat="1" ht="165" x14ac:dyDescent="0.25">
      <c r="A7" s="107">
        <v>1</v>
      </c>
      <c r="B7" s="107">
        <v>6</v>
      </c>
      <c r="C7" s="107">
        <v>5</v>
      </c>
      <c r="D7" s="107">
        <v>4</v>
      </c>
      <c r="E7" s="107" t="s">
        <v>209</v>
      </c>
      <c r="F7" s="108" t="s">
        <v>210</v>
      </c>
      <c r="G7" s="107" t="s">
        <v>211</v>
      </c>
      <c r="H7" s="107" t="s">
        <v>212</v>
      </c>
      <c r="I7" s="109" t="s">
        <v>213</v>
      </c>
      <c r="J7" s="107" t="s">
        <v>214</v>
      </c>
      <c r="K7" s="109" t="s">
        <v>43</v>
      </c>
      <c r="L7" s="110"/>
      <c r="M7" s="111">
        <v>47875.85</v>
      </c>
      <c r="N7" s="112"/>
      <c r="O7" s="111">
        <v>47875.85</v>
      </c>
      <c r="P7" s="112"/>
      <c r="Q7" s="107" t="s">
        <v>207</v>
      </c>
      <c r="R7" s="107" t="s">
        <v>208</v>
      </c>
      <c r="S7" s="1"/>
      <c r="T7" s="1"/>
      <c r="U7" s="1"/>
      <c r="V7" s="1"/>
      <c r="W7" s="1"/>
    </row>
    <row r="8" spans="1:23" ht="255" x14ac:dyDescent="0.25">
      <c r="A8" s="109">
        <v>2</v>
      </c>
      <c r="B8" s="109">
        <v>1</v>
      </c>
      <c r="C8" s="109">
        <v>1</v>
      </c>
      <c r="D8" s="107">
        <v>9</v>
      </c>
      <c r="E8" s="107" t="s">
        <v>216</v>
      </c>
      <c r="F8" s="107" t="s">
        <v>217</v>
      </c>
      <c r="G8" s="107" t="s">
        <v>65</v>
      </c>
      <c r="H8" s="107" t="s">
        <v>244</v>
      </c>
      <c r="I8" s="113" t="s">
        <v>218</v>
      </c>
      <c r="J8" s="107" t="s">
        <v>219</v>
      </c>
      <c r="K8" s="110" t="s">
        <v>54</v>
      </c>
      <c r="L8" s="110"/>
      <c r="M8" s="114">
        <v>21452</v>
      </c>
      <c r="N8" s="109"/>
      <c r="O8" s="114">
        <v>16415</v>
      </c>
      <c r="P8" s="114"/>
      <c r="Q8" s="107" t="s">
        <v>220</v>
      </c>
      <c r="R8" s="107" t="s">
        <v>221</v>
      </c>
    </row>
    <row r="9" spans="1:23" ht="300" x14ac:dyDescent="0.25">
      <c r="A9" s="107">
        <v>3</v>
      </c>
      <c r="B9" s="109">
        <v>1</v>
      </c>
      <c r="C9" s="109">
        <v>1</v>
      </c>
      <c r="D9" s="107">
        <v>9</v>
      </c>
      <c r="E9" s="107" t="s">
        <v>222</v>
      </c>
      <c r="F9" s="107" t="s">
        <v>223</v>
      </c>
      <c r="G9" s="107" t="s">
        <v>224</v>
      </c>
      <c r="H9" s="107" t="s">
        <v>225</v>
      </c>
      <c r="I9" s="113" t="s">
        <v>226</v>
      </c>
      <c r="J9" s="107" t="s">
        <v>227</v>
      </c>
      <c r="K9" s="110" t="s">
        <v>59</v>
      </c>
      <c r="L9" s="110"/>
      <c r="M9" s="114">
        <v>9000</v>
      </c>
      <c r="N9" s="109"/>
      <c r="O9" s="114">
        <v>9000</v>
      </c>
      <c r="P9" s="114"/>
      <c r="Q9" s="107" t="s">
        <v>228</v>
      </c>
      <c r="R9" s="107" t="s">
        <v>229</v>
      </c>
    </row>
    <row r="10" spans="1:23" ht="240" x14ac:dyDescent="0.25">
      <c r="A10" s="109">
        <v>4</v>
      </c>
      <c r="B10" s="109">
        <v>1</v>
      </c>
      <c r="C10" s="109">
        <v>1</v>
      </c>
      <c r="D10" s="107">
        <v>9</v>
      </c>
      <c r="E10" s="107" t="s">
        <v>230</v>
      </c>
      <c r="F10" s="107" t="s">
        <v>231</v>
      </c>
      <c r="G10" s="107" t="s">
        <v>119</v>
      </c>
      <c r="H10" s="107" t="s">
        <v>232</v>
      </c>
      <c r="I10" s="113" t="s">
        <v>233</v>
      </c>
      <c r="J10" s="107" t="s">
        <v>1046</v>
      </c>
      <c r="K10" s="110" t="s">
        <v>43</v>
      </c>
      <c r="L10" s="110"/>
      <c r="M10" s="114">
        <v>5741.39</v>
      </c>
      <c r="N10" s="109"/>
      <c r="O10" s="114">
        <v>4953.58</v>
      </c>
      <c r="P10" s="114"/>
      <c r="Q10" s="107" t="s">
        <v>234</v>
      </c>
      <c r="R10" s="107" t="s">
        <v>235</v>
      </c>
    </row>
    <row r="11" spans="1:23" ht="120" x14ac:dyDescent="0.25">
      <c r="A11" s="107">
        <v>5</v>
      </c>
      <c r="B11" s="109">
        <v>6</v>
      </c>
      <c r="C11" s="109">
        <v>1</v>
      </c>
      <c r="D11" s="107">
        <v>9</v>
      </c>
      <c r="E11" s="107" t="s">
        <v>236</v>
      </c>
      <c r="F11" s="107" t="s">
        <v>237</v>
      </c>
      <c r="G11" s="107" t="s">
        <v>56</v>
      </c>
      <c r="H11" s="107" t="s">
        <v>238</v>
      </c>
      <c r="I11" s="113" t="s">
        <v>213</v>
      </c>
      <c r="J11" s="107" t="s">
        <v>239</v>
      </c>
      <c r="K11" s="110" t="s">
        <v>55</v>
      </c>
      <c r="L11" s="110"/>
      <c r="M11" s="114">
        <v>15616.4</v>
      </c>
      <c r="N11" s="109"/>
      <c r="O11" s="114">
        <v>11750</v>
      </c>
      <c r="P11" s="114"/>
      <c r="Q11" s="107" t="s">
        <v>240</v>
      </c>
      <c r="R11" s="107" t="s">
        <v>241</v>
      </c>
    </row>
    <row r="12" spans="1:23" ht="120" x14ac:dyDescent="0.25">
      <c r="A12" s="109">
        <v>6</v>
      </c>
      <c r="B12" s="109">
        <v>1</v>
      </c>
      <c r="C12" s="109">
        <v>1</v>
      </c>
      <c r="D12" s="107">
        <v>9</v>
      </c>
      <c r="E12" s="107" t="s">
        <v>242</v>
      </c>
      <c r="F12" s="107" t="s">
        <v>243</v>
      </c>
      <c r="G12" s="107" t="s">
        <v>65</v>
      </c>
      <c r="H12" s="107" t="s">
        <v>244</v>
      </c>
      <c r="I12" s="113" t="s">
        <v>245</v>
      </c>
      <c r="J12" s="107" t="s">
        <v>246</v>
      </c>
      <c r="K12" s="110" t="s">
        <v>55</v>
      </c>
      <c r="L12" s="110"/>
      <c r="M12" s="114">
        <v>10958.48</v>
      </c>
      <c r="N12" s="109"/>
      <c r="O12" s="114">
        <v>10958.48</v>
      </c>
      <c r="P12" s="114"/>
      <c r="Q12" s="107" t="s">
        <v>247</v>
      </c>
      <c r="R12" s="107" t="s">
        <v>1047</v>
      </c>
    </row>
    <row r="13" spans="1:23" ht="255" x14ac:dyDescent="0.25">
      <c r="A13" s="107">
        <v>7</v>
      </c>
      <c r="B13" s="109">
        <v>6</v>
      </c>
      <c r="C13" s="109">
        <v>3</v>
      </c>
      <c r="D13" s="107">
        <v>10</v>
      </c>
      <c r="E13" s="107" t="s">
        <v>248</v>
      </c>
      <c r="F13" s="107" t="s">
        <v>1048</v>
      </c>
      <c r="G13" s="107" t="s">
        <v>249</v>
      </c>
      <c r="H13" s="107" t="s">
        <v>250</v>
      </c>
      <c r="I13" s="113" t="s">
        <v>251</v>
      </c>
      <c r="J13" s="107" t="s">
        <v>252</v>
      </c>
      <c r="K13" s="110" t="s">
        <v>54</v>
      </c>
      <c r="L13" s="110"/>
      <c r="M13" s="114">
        <v>16900</v>
      </c>
      <c r="N13" s="109"/>
      <c r="O13" s="114">
        <v>14800</v>
      </c>
      <c r="P13" s="114"/>
      <c r="Q13" s="107" t="s">
        <v>220</v>
      </c>
      <c r="R13" s="107" t="s">
        <v>221</v>
      </c>
    </row>
    <row r="14" spans="1:23" ht="105" x14ac:dyDescent="0.25">
      <c r="A14" s="109">
        <v>8</v>
      </c>
      <c r="B14" s="109">
        <v>6</v>
      </c>
      <c r="C14" s="109">
        <v>3</v>
      </c>
      <c r="D14" s="107">
        <v>10</v>
      </c>
      <c r="E14" s="107" t="s">
        <v>253</v>
      </c>
      <c r="F14" s="107" t="s">
        <v>280</v>
      </c>
      <c r="G14" s="107" t="s">
        <v>254</v>
      </c>
      <c r="H14" s="107" t="s">
        <v>255</v>
      </c>
      <c r="I14" s="113" t="s">
        <v>1018</v>
      </c>
      <c r="J14" s="107" t="s">
        <v>256</v>
      </c>
      <c r="K14" s="110" t="s">
        <v>55</v>
      </c>
      <c r="L14" s="110"/>
      <c r="M14" s="114">
        <v>20742.38</v>
      </c>
      <c r="N14" s="109"/>
      <c r="O14" s="114">
        <v>18342.38</v>
      </c>
      <c r="P14" s="114"/>
      <c r="Q14" s="107" t="s">
        <v>257</v>
      </c>
      <c r="R14" s="107" t="s">
        <v>258</v>
      </c>
    </row>
    <row r="15" spans="1:23" ht="180" x14ac:dyDescent="0.25">
      <c r="A15" s="107">
        <v>9</v>
      </c>
      <c r="B15" s="109">
        <v>6</v>
      </c>
      <c r="C15" s="109">
        <v>5</v>
      </c>
      <c r="D15" s="107">
        <v>11</v>
      </c>
      <c r="E15" s="107" t="s">
        <v>259</v>
      </c>
      <c r="F15" s="107" t="s">
        <v>260</v>
      </c>
      <c r="G15" s="107" t="s">
        <v>93</v>
      </c>
      <c r="H15" s="107" t="s">
        <v>261</v>
      </c>
      <c r="I15" s="113" t="s">
        <v>262</v>
      </c>
      <c r="J15" s="107" t="s">
        <v>263</v>
      </c>
      <c r="K15" s="110" t="s">
        <v>58</v>
      </c>
      <c r="L15" s="110"/>
      <c r="M15" s="114">
        <v>1800</v>
      </c>
      <c r="N15" s="109"/>
      <c r="O15" s="114">
        <v>1800</v>
      </c>
      <c r="P15" s="114"/>
      <c r="Q15" s="107" t="s">
        <v>264</v>
      </c>
      <c r="R15" s="107" t="s">
        <v>265</v>
      </c>
    </row>
    <row r="16" spans="1:23" ht="165" x14ac:dyDescent="0.25">
      <c r="A16" s="109">
        <v>10</v>
      </c>
      <c r="B16" s="109">
        <v>6</v>
      </c>
      <c r="C16" s="109">
        <v>5</v>
      </c>
      <c r="D16" s="107">
        <v>11</v>
      </c>
      <c r="E16" s="107" t="s">
        <v>266</v>
      </c>
      <c r="F16" s="108" t="s">
        <v>281</v>
      </c>
      <c r="G16" s="107" t="s">
        <v>93</v>
      </c>
      <c r="H16" s="107" t="s">
        <v>261</v>
      </c>
      <c r="I16" s="113" t="s">
        <v>206</v>
      </c>
      <c r="J16" s="107" t="s">
        <v>267</v>
      </c>
      <c r="K16" s="110" t="s">
        <v>268</v>
      </c>
      <c r="L16" s="110"/>
      <c r="M16" s="114">
        <v>9900</v>
      </c>
      <c r="N16" s="109"/>
      <c r="O16" s="114">
        <v>9900</v>
      </c>
      <c r="P16" s="114"/>
      <c r="Q16" s="107" t="s">
        <v>247</v>
      </c>
      <c r="R16" s="107" t="s">
        <v>1047</v>
      </c>
    </row>
    <row r="17" spans="1:19" ht="195" x14ac:dyDescent="0.25">
      <c r="A17" s="107">
        <v>11</v>
      </c>
      <c r="B17" s="109">
        <v>1</v>
      </c>
      <c r="C17" s="109">
        <v>3</v>
      </c>
      <c r="D17" s="107">
        <v>13</v>
      </c>
      <c r="E17" s="107" t="s">
        <v>269</v>
      </c>
      <c r="F17" s="107" t="s">
        <v>270</v>
      </c>
      <c r="G17" s="107" t="s">
        <v>125</v>
      </c>
      <c r="H17" s="107" t="s">
        <v>271</v>
      </c>
      <c r="I17" s="113" t="s">
        <v>215</v>
      </c>
      <c r="J17" s="107" t="s">
        <v>272</v>
      </c>
      <c r="K17" s="110" t="s">
        <v>43</v>
      </c>
      <c r="L17" s="110"/>
      <c r="M17" s="114">
        <v>28077.8</v>
      </c>
      <c r="N17" s="109"/>
      <c r="O17" s="114">
        <v>24327.8</v>
      </c>
      <c r="P17" s="114"/>
      <c r="Q17" s="107" t="s">
        <v>220</v>
      </c>
      <c r="R17" s="107" t="s">
        <v>221</v>
      </c>
    </row>
    <row r="18" spans="1:19" ht="180" x14ac:dyDescent="0.25">
      <c r="A18" s="109">
        <v>12</v>
      </c>
      <c r="B18" s="109">
        <v>4</v>
      </c>
      <c r="C18" s="109">
        <v>1</v>
      </c>
      <c r="D18" s="107">
        <v>13</v>
      </c>
      <c r="E18" s="107" t="s">
        <v>273</v>
      </c>
      <c r="F18" s="107" t="s">
        <v>274</v>
      </c>
      <c r="G18" s="107" t="s">
        <v>128</v>
      </c>
      <c r="H18" s="107" t="s">
        <v>275</v>
      </c>
      <c r="I18" s="113" t="s">
        <v>1284</v>
      </c>
      <c r="J18" s="107" t="s">
        <v>1049</v>
      </c>
      <c r="K18" s="110" t="s">
        <v>58</v>
      </c>
      <c r="L18" s="110"/>
      <c r="M18" s="114">
        <v>9363.4500000000007</v>
      </c>
      <c r="N18" s="109"/>
      <c r="O18" s="114">
        <v>6131.5</v>
      </c>
      <c r="P18" s="114"/>
      <c r="Q18" s="107" t="s">
        <v>234</v>
      </c>
      <c r="R18" s="107" t="s">
        <v>235</v>
      </c>
    </row>
    <row r="19" spans="1:19" s="3" customFormat="1" ht="150" x14ac:dyDescent="0.25">
      <c r="A19" s="107">
        <v>13</v>
      </c>
      <c r="B19" s="109">
        <v>6</v>
      </c>
      <c r="C19" s="109">
        <v>1</v>
      </c>
      <c r="D19" s="107">
        <v>13</v>
      </c>
      <c r="E19" s="107" t="s">
        <v>276</v>
      </c>
      <c r="F19" s="107" t="s">
        <v>1050</v>
      </c>
      <c r="G19" s="107" t="s">
        <v>128</v>
      </c>
      <c r="H19" s="107" t="s">
        <v>277</v>
      </c>
      <c r="I19" s="113" t="s">
        <v>278</v>
      </c>
      <c r="J19" s="107" t="s">
        <v>279</v>
      </c>
      <c r="K19" s="109" t="s">
        <v>58</v>
      </c>
      <c r="L19" s="110"/>
      <c r="M19" s="114">
        <v>16721.97</v>
      </c>
      <c r="N19" s="114"/>
      <c r="O19" s="114">
        <v>8234.9699999999993</v>
      </c>
      <c r="P19" s="114"/>
      <c r="Q19" s="107" t="s">
        <v>234</v>
      </c>
      <c r="R19" s="107" t="s">
        <v>1285</v>
      </c>
      <c r="S19" s="14"/>
    </row>
    <row r="20" spans="1:19" ht="150" x14ac:dyDescent="0.25">
      <c r="A20" s="109">
        <v>14</v>
      </c>
      <c r="B20" s="107">
        <v>6</v>
      </c>
      <c r="C20" s="107">
        <v>5</v>
      </c>
      <c r="D20" s="107">
        <v>4</v>
      </c>
      <c r="E20" s="107" t="s">
        <v>1412</v>
      </c>
      <c r="F20" s="107" t="s">
        <v>1413</v>
      </c>
      <c r="G20" s="107" t="s">
        <v>65</v>
      </c>
      <c r="H20" s="107" t="s">
        <v>3276</v>
      </c>
      <c r="I20" s="113" t="s">
        <v>1414</v>
      </c>
      <c r="J20" s="107" t="s">
        <v>1415</v>
      </c>
      <c r="K20" s="107"/>
      <c r="L20" s="107" t="s">
        <v>58</v>
      </c>
      <c r="M20" s="111"/>
      <c r="N20" s="111">
        <v>29800</v>
      </c>
      <c r="O20" s="111"/>
      <c r="P20" s="267">
        <v>29800</v>
      </c>
      <c r="Q20" s="107" t="s">
        <v>1416</v>
      </c>
      <c r="R20" s="107" t="s">
        <v>1417</v>
      </c>
    </row>
    <row r="21" spans="1:19" ht="105" x14ac:dyDescent="0.25">
      <c r="A21" s="109">
        <v>15</v>
      </c>
      <c r="B21" s="107">
        <v>6</v>
      </c>
      <c r="C21" s="107">
        <v>5</v>
      </c>
      <c r="D21" s="107">
        <v>4</v>
      </c>
      <c r="E21" s="107" t="s">
        <v>1418</v>
      </c>
      <c r="F21" s="107" t="s">
        <v>1419</v>
      </c>
      <c r="G21" s="107" t="s">
        <v>65</v>
      </c>
      <c r="H21" s="107" t="s">
        <v>3276</v>
      </c>
      <c r="I21" s="113" t="s">
        <v>1420</v>
      </c>
      <c r="J21" s="107" t="s">
        <v>1421</v>
      </c>
      <c r="K21" s="107"/>
      <c r="L21" s="107" t="s">
        <v>55</v>
      </c>
      <c r="M21" s="111"/>
      <c r="N21" s="111">
        <v>96600</v>
      </c>
      <c r="O21" s="268"/>
      <c r="P21" s="111">
        <v>96600</v>
      </c>
      <c r="Q21" s="107" t="s">
        <v>1416</v>
      </c>
      <c r="R21" s="107" t="s">
        <v>1417</v>
      </c>
    </row>
    <row r="22" spans="1:19" ht="135" x14ac:dyDescent="0.25">
      <c r="A22" s="109">
        <v>16</v>
      </c>
      <c r="B22" s="107">
        <v>6</v>
      </c>
      <c r="C22" s="107">
        <v>1</v>
      </c>
      <c r="D22" s="107">
        <v>6</v>
      </c>
      <c r="E22" s="107" t="s">
        <v>1422</v>
      </c>
      <c r="F22" s="107" t="s">
        <v>1423</v>
      </c>
      <c r="G22" s="107" t="s">
        <v>77</v>
      </c>
      <c r="H22" s="107" t="s">
        <v>1424</v>
      </c>
      <c r="I22" s="113" t="s">
        <v>1425</v>
      </c>
      <c r="J22" s="107" t="s">
        <v>1426</v>
      </c>
      <c r="K22" s="107"/>
      <c r="L22" s="107" t="s">
        <v>268</v>
      </c>
      <c r="M22" s="111"/>
      <c r="N22" s="111">
        <v>40620.959999999999</v>
      </c>
      <c r="O22" s="111"/>
      <c r="P22" s="111">
        <v>35763.120000000003</v>
      </c>
      <c r="Q22" s="107" t="s">
        <v>228</v>
      </c>
      <c r="R22" s="107" t="s">
        <v>229</v>
      </c>
    </row>
    <row r="23" spans="1:19" ht="165" x14ac:dyDescent="0.25">
      <c r="A23" s="109">
        <v>17</v>
      </c>
      <c r="B23" s="107">
        <v>1</v>
      </c>
      <c r="C23" s="107">
        <v>1</v>
      </c>
      <c r="D23" s="107">
        <v>6</v>
      </c>
      <c r="E23" s="107" t="s">
        <v>1427</v>
      </c>
      <c r="F23" s="107" t="s">
        <v>1428</v>
      </c>
      <c r="G23" s="107" t="s">
        <v>382</v>
      </c>
      <c r="H23" s="107" t="s">
        <v>3277</v>
      </c>
      <c r="I23" s="113" t="s">
        <v>218</v>
      </c>
      <c r="J23" s="107" t="s">
        <v>1429</v>
      </c>
      <c r="K23" s="107"/>
      <c r="L23" s="107" t="s">
        <v>54</v>
      </c>
      <c r="M23" s="111"/>
      <c r="N23" s="111">
        <v>28571.200000000001</v>
      </c>
      <c r="O23" s="111"/>
      <c r="P23" s="111">
        <v>22231.200000000001</v>
      </c>
      <c r="Q23" s="111" t="s">
        <v>220</v>
      </c>
      <c r="R23" s="107" t="s">
        <v>221</v>
      </c>
    </row>
    <row r="24" spans="1:19" ht="210" x14ac:dyDescent="0.25">
      <c r="A24" s="109">
        <v>18</v>
      </c>
      <c r="B24" s="107">
        <v>3</v>
      </c>
      <c r="C24" s="107">
        <v>1</v>
      </c>
      <c r="D24" s="107">
        <v>6</v>
      </c>
      <c r="E24" s="107" t="s">
        <v>1430</v>
      </c>
      <c r="F24" s="107" t="s">
        <v>1431</v>
      </c>
      <c r="G24" s="107" t="s">
        <v>1432</v>
      </c>
      <c r="H24" s="107" t="s">
        <v>1433</v>
      </c>
      <c r="I24" s="113" t="s">
        <v>1121</v>
      </c>
      <c r="J24" s="107" t="s">
        <v>1434</v>
      </c>
      <c r="K24" s="107"/>
      <c r="L24" s="107" t="s">
        <v>58</v>
      </c>
      <c r="M24" s="111"/>
      <c r="N24" s="109">
        <v>8471.9500000000007</v>
      </c>
      <c r="O24" s="111"/>
      <c r="P24" s="111">
        <v>5240</v>
      </c>
      <c r="Q24" s="107" t="s">
        <v>234</v>
      </c>
      <c r="R24" s="107" t="s">
        <v>235</v>
      </c>
    </row>
    <row r="25" spans="1:19" ht="75" x14ac:dyDescent="0.25">
      <c r="A25" s="109">
        <v>19</v>
      </c>
      <c r="B25" s="107">
        <v>1</v>
      </c>
      <c r="C25" s="107">
        <v>1</v>
      </c>
      <c r="D25" s="107">
        <v>6</v>
      </c>
      <c r="E25" s="107" t="s">
        <v>1435</v>
      </c>
      <c r="F25" s="107" t="s">
        <v>1436</v>
      </c>
      <c r="G25" s="107" t="s">
        <v>835</v>
      </c>
      <c r="H25" s="107" t="s">
        <v>1437</v>
      </c>
      <c r="I25" s="177" t="s">
        <v>233</v>
      </c>
      <c r="J25" s="107" t="s">
        <v>1438</v>
      </c>
      <c r="K25" s="107"/>
      <c r="L25" s="107" t="s">
        <v>43</v>
      </c>
      <c r="M25" s="111"/>
      <c r="N25" s="111">
        <v>6773.35</v>
      </c>
      <c r="O25" s="111"/>
      <c r="P25" s="111">
        <v>5889.87</v>
      </c>
      <c r="Q25" s="107" t="s">
        <v>234</v>
      </c>
      <c r="R25" s="107" t="s">
        <v>235</v>
      </c>
    </row>
    <row r="26" spans="1:19" ht="75" x14ac:dyDescent="0.25">
      <c r="A26" s="109">
        <v>20</v>
      </c>
      <c r="B26" s="107">
        <v>1</v>
      </c>
      <c r="C26" s="107">
        <v>1</v>
      </c>
      <c r="D26" s="107">
        <v>6</v>
      </c>
      <c r="E26" s="107" t="s">
        <v>1439</v>
      </c>
      <c r="F26" s="107" t="s">
        <v>1440</v>
      </c>
      <c r="G26" s="107" t="s">
        <v>613</v>
      </c>
      <c r="H26" s="107" t="s">
        <v>3277</v>
      </c>
      <c r="I26" s="113" t="s">
        <v>218</v>
      </c>
      <c r="J26" s="107" t="s">
        <v>1441</v>
      </c>
      <c r="K26" s="107"/>
      <c r="L26" s="107" t="s">
        <v>94</v>
      </c>
      <c r="M26" s="111"/>
      <c r="N26" s="111">
        <v>19045</v>
      </c>
      <c r="O26" s="111"/>
      <c r="P26" s="111">
        <v>19045</v>
      </c>
      <c r="Q26" s="107" t="s">
        <v>1442</v>
      </c>
      <c r="R26" s="107" t="s">
        <v>1443</v>
      </c>
    </row>
    <row r="27" spans="1:19" ht="90" x14ac:dyDescent="0.25">
      <c r="A27" s="109">
        <v>21</v>
      </c>
      <c r="B27" s="107">
        <v>6</v>
      </c>
      <c r="C27" s="107">
        <v>1</v>
      </c>
      <c r="D27" s="107">
        <v>6</v>
      </c>
      <c r="E27" s="107" t="s">
        <v>1444</v>
      </c>
      <c r="F27" s="107" t="s">
        <v>1445</v>
      </c>
      <c r="G27" s="107" t="s">
        <v>725</v>
      </c>
      <c r="H27" s="107" t="s">
        <v>1446</v>
      </c>
      <c r="I27" s="113" t="s">
        <v>1447</v>
      </c>
      <c r="J27" s="107" t="s">
        <v>1448</v>
      </c>
      <c r="K27" s="107"/>
      <c r="L27" s="107" t="s">
        <v>58</v>
      </c>
      <c r="M27" s="111"/>
      <c r="N27" s="111">
        <v>30000</v>
      </c>
      <c r="O27" s="111"/>
      <c r="P27" s="111">
        <v>30000</v>
      </c>
      <c r="Q27" s="107" t="s">
        <v>1449</v>
      </c>
      <c r="R27" s="107" t="s">
        <v>1450</v>
      </c>
    </row>
    <row r="28" spans="1:19" ht="180" x14ac:dyDescent="0.25">
      <c r="A28" s="109">
        <v>22</v>
      </c>
      <c r="B28" s="107">
        <v>2</v>
      </c>
      <c r="C28" s="107">
        <v>1</v>
      </c>
      <c r="D28" s="107">
        <v>9</v>
      </c>
      <c r="E28" s="107" t="s">
        <v>1451</v>
      </c>
      <c r="F28" s="107" t="s">
        <v>1452</v>
      </c>
      <c r="G28" s="107" t="s">
        <v>613</v>
      </c>
      <c r="H28" s="107" t="s">
        <v>3277</v>
      </c>
      <c r="I28" s="113" t="s">
        <v>1453</v>
      </c>
      <c r="J28" s="107" t="s">
        <v>1454</v>
      </c>
      <c r="K28" s="107"/>
      <c r="L28" s="107" t="s">
        <v>58</v>
      </c>
      <c r="M28" s="111"/>
      <c r="N28" s="111">
        <v>77005</v>
      </c>
      <c r="O28" s="111"/>
      <c r="P28" s="111">
        <v>70000</v>
      </c>
      <c r="Q28" s="107" t="s">
        <v>1455</v>
      </c>
      <c r="R28" s="107" t="s">
        <v>1456</v>
      </c>
    </row>
    <row r="29" spans="1:19" ht="120" x14ac:dyDescent="0.25">
      <c r="A29" s="109">
        <v>23</v>
      </c>
      <c r="B29" s="107">
        <v>1</v>
      </c>
      <c r="C29" s="107">
        <v>1</v>
      </c>
      <c r="D29" s="107">
        <v>9</v>
      </c>
      <c r="E29" s="107" t="s">
        <v>1457</v>
      </c>
      <c r="F29" s="107" t="s">
        <v>1458</v>
      </c>
      <c r="G29" s="107" t="s">
        <v>613</v>
      </c>
      <c r="H29" s="107" t="s">
        <v>3277</v>
      </c>
      <c r="I29" s="113" t="s">
        <v>218</v>
      </c>
      <c r="J29" s="107" t="s">
        <v>1459</v>
      </c>
      <c r="K29" s="107"/>
      <c r="L29" s="107" t="s">
        <v>54</v>
      </c>
      <c r="M29" s="111"/>
      <c r="N29" s="111">
        <v>28087.8</v>
      </c>
      <c r="O29" s="111"/>
      <c r="P29" s="111">
        <v>20527.8</v>
      </c>
      <c r="Q29" s="107" t="s">
        <v>220</v>
      </c>
      <c r="R29" s="107" t="s">
        <v>221</v>
      </c>
    </row>
    <row r="30" spans="1:19" ht="105" x14ac:dyDescent="0.25">
      <c r="A30" s="109">
        <v>24</v>
      </c>
      <c r="B30" s="107">
        <v>6</v>
      </c>
      <c r="C30" s="107">
        <v>1</v>
      </c>
      <c r="D30" s="107">
        <v>9</v>
      </c>
      <c r="E30" s="107" t="s">
        <v>1460</v>
      </c>
      <c r="F30" s="107" t="s">
        <v>1461</v>
      </c>
      <c r="G30" s="107" t="s">
        <v>1462</v>
      </c>
      <c r="H30" s="107" t="s">
        <v>1463</v>
      </c>
      <c r="I30" s="113" t="s">
        <v>1464</v>
      </c>
      <c r="J30" s="107" t="s">
        <v>1465</v>
      </c>
      <c r="K30" s="107"/>
      <c r="L30" s="107" t="s">
        <v>268</v>
      </c>
      <c r="M30" s="111"/>
      <c r="N30" s="111">
        <v>21766</v>
      </c>
      <c r="O30" s="111"/>
      <c r="P30" s="111">
        <v>17466</v>
      </c>
      <c r="Q30" s="107" t="s">
        <v>220</v>
      </c>
      <c r="R30" s="107" t="s">
        <v>221</v>
      </c>
    </row>
    <row r="31" spans="1:19" ht="90" x14ac:dyDescent="0.25">
      <c r="A31" s="109">
        <v>25</v>
      </c>
      <c r="B31" s="107">
        <v>1</v>
      </c>
      <c r="C31" s="107">
        <v>1</v>
      </c>
      <c r="D31" s="107">
        <v>9</v>
      </c>
      <c r="E31" s="107" t="s">
        <v>1466</v>
      </c>
      <c r="F31" s="107" t="s">
        <v>1467</v>
      </c>
      <c r="G31" s="107" t="s">
        <v>725</v>
      </c>
      <c r="H31" s="107" t="s">
        <v>1468</v>
      </c>
      <c r="I31" s="113" t="s">
        <v>218</v>
      </c>
      <c r="J31" s="107" t="s">
        <v>1469</v>
      </c>
      <c r="K31" s="107"/>
      <c r="L31" s="107" t="s">
        <v>268</v>
      </c>
      <c r="M31" s="111"/>
      <c r="N31" s="111">
        <v>16005.28</v>
      </c>
      <c r="O31" s="111"/>
      <c r="P31" s="111">
        <v>14339.28</v>
      </c>
      <c r="Q31" s="107" t="s">
        <v>1455</v>
      </c>
      <c r="R31" s="107" t="s">
        <v>1456</v>
      </c>
    </row>
    <row r="32" spans="1:19" ht="195" x14ac:dyDescent="0.25">
      <c r="A32" s="109">
        <v>26</v>
      </c>
      <c r="B32" s="107">
        <v>1</v>
      </c>
      <c r="C32" s="107">
        <v>1</v>
      </c>
      <c r="D32" s="107">
        <v>9</v>
      </c>
      <c r="E32" s="107" t="s">
        <v>1470</v>
      </c>
      <c r="F32" s="107" t="s">
        <v>1471</v>
      </c>
      <c r="G32" s="107" t="s">
        <v>873</v>
      </c>
      <c r="H32" s="107" t="s">
        <v>1437</v>
      </c>
      <c r="I32" s="113" t="s">
        <v>1301</v>
      </c>
      <c r="J32" s="107" t="s">
        <v>1472</v>
      </c>
      <c r="K32" s="107"/>
      <c r="L32" s="107" t="s">
        <v>58</v>
      </c>
      <c r="M32" s="111"/>
      <c r="N32" s="111">
        <v>17245.07</v>
      </c>
      <c r="O32" s="111"/>
      <c r="P32" s="111">
        <v>15652.51</v>
      </c>
      <c r="Q32" s="107" t="s">
        <v>1455</v>
      </c>
      <c r="R32" s="107" t="s">
        <v>1456</v>
      </c>
    </row>
    <row r="33" spans="1:18" ht="105" x14ac:dyDescent="0.25">
      <c r="A33" s="109">
        <v>27</v>
      </c>
      <c r="B33" s="107">
        <v>1</v>
      </c>
      <c r="C33" s="107">
        <v>1</v>
      </c>
      <c r="D33" s="107">
        <v>9</v>
      </c>
      <c r="E33" s="107" t="s">
        <v>1473</v>
      </c>
      <c r="F33" s="107" t="s">
        <v>1474</v>
      </c>
      <c r="G33" s="107" t="s">
        <v>613</v>
      </c>
      <c r="H33" s="107" t="s">
        <v>3277</v>
      </c>
      <c r="I33" s="113" t="s">
        <v>1475</v>
      </c>
      <c r="J33" s="107" t="s">
        <v>1476</v>
      </c>
      <c r="K33" s="107"/>
      <c r="L33" s="107" t="s">
        <v>268</v>
      </c>
      <c r="M33" s="111"/>
      <c r="N33" s="111">
        <v>18355</v>
      </c>
      <c r="O33" s="111"/>
      <c r="P33" s="111">
        <v>17305</v>
      </c>
      <c r="Q33" s="107" t="s">
        <v>257</v>
      </c>
      <c r="R33" s="107" t="s">
        <v>1477</v>
      </c>
    </row>
    <row r="34" spans="1:18" ht="105" x14ac:dyDescent="0.25">
      <c r="A34" s="109">
        <v>28</v>
      </c>
      <c r="B34" s="107">
        <v>6</v>
      </c>
      <c r="C34" s="107">
        <v>3</v>
      </c>
      <c r="D34" s="107">
        <v>10</v>
      </c>
      <c r="E34" s="107" t="s">
        <v>1478</v>
      </c>
      <c r="F34" s="107" t="s">
        <v>1479</v>
      </c>
      <c r="G34" s="107" t="s">
        <v>860</v>
      </c>
      <c r="H34" s="107" t="s">
        <v>1480</v>
      </c>
      <c r="I34" s="113" t="s">
        <v>1481</v>
      </c>
      <c r="J34" s="107" t="s">
        <v>1434</v>
      </c>
      <c r="K34" s="107"/>
      <c r="L34" s="107" t="s">
        <v>268</v>
      </c>
      <c r="M34" s="111"/>
      <c r="N34" s="111">
        <v>21000</v>
      </c>
      <c r="O34" s="111"/>
      <c r="P34" s="111">
        <v>21000</v>
      </c>
      <c r="Q34" s="107" t="s">
        <v>1482</v>
      </c>
      <c r="R34" s="107" t="s">
        <v>1483</v>
      </c>
    </row>
    <row r="35" spans="1:18" ht="75" x14ac:dyDescent="0.25">
      <c r="A35" s="109">
        <v>29</v>
      </c>
      <c r="B35" s="107">
        <v>1</v>
      </c>
      <c r="C35" s="107">
        <v>5</v>
      </c>
      <c r="D35" s="107">
        <v>11</v>
      </c>
      <c r="E35" s="107" t="s">
        <v>1484</v>
      </c>
      <c r="F35" s="107" t="s">
        <v>1485</v>
      </c>
      <c r="G35" s="107" t="s">
        <v>725</v>
      </c>
      <c r="H35" s="231" t="s">
        <v>1446</v>
      </c>
      <c r="I35" s="113" t="s">
        <v>1486</v>
      </c>
      <c r="J35" s="107" t="s">
        <v>1487</v>
      </c>
      <c r="K35" s="107"/>
      <c r="L35" s="107" t="s">
        <v>55</v>
      </c>
      <c r="M35" s="111"/>
      <c r="N35" s="111">
        <v>29877.98</v>
      </c>
      <c r="O35" s="111"/>
      <c r="P35" s="111">
        <v>29877.98</v>
      </c>
      <c r="Q35" s="107" t="s">
        <v>1442</v>
      </c>
      <c r="R35" s="107" t="s">
        <v>1443</v>
      </c>
    </row>
    <row r="36" spans="1:18" ht="330" x14ac:dyDescent="0.25">
      <c r="A36" s="109">
        <v>30</v>
      </c>
      <c r="B36" s="107">
        <v>6</v>
      </c>
      <c r="C36" s="107">
        <v>5</v>
      </c>
      <c r="D36" s="107">
        <v>11</v>
      </c>
      <c r="E36" s="107" t="s">
        <v>1488</v>
      </c>
      <c r="F36" s="107" t="s">
        <v>1489</v>
      </c>
      <c r="G36" s="107" t="s">
        <v>1490</v>
      </c>
      <c r="H36" s="107" t="s">
        <v>1491</v>
      </c>
      <c r="I36" s="113" t="s">
        <v>1492</v>
      </c>
      <c r="J36" s="107" t="s">
        <v>1493</v>
      </c>
      <c r="K36" s="107"/>
      <c r="L36" s="107" t="s">
        <v>55</v>
      </c>
      <c r="M36" s="111"/>
      <c r="N36" s="111">
        <v>20000</v>
      </c>
      <c r="O36" s="111"/>
      <c r="P36" s="111">
        <v>17000</v>
      </c>
      <c r="Q36" s="107" t="s">
        <v>1494</v>
      </c>
      <c r="R36" s="107" t="s">
        <v>1495</v>
      </c>
    </row>
    <row r="37" spans="1:18" ht="105" x14ac:dyDescent="0.25">
      <c r="A37" s="231">
        <v>31</v>
      </c>
      <c r="B37" s="231">
        <v>4</v>
      </c>
      <c r="C37" s="231">
        <v>1</v>
      </c>
      <c r="D37" s="231">
        <v>13</v>
      </c>
      <c r="E37" s="231" t="s">
        <v>1496</v>
      </c>
      <c r="F37" s="231" t="s">
        <v>3278</v>
      </c>
      <c r="G37" s="231" t="s">
        <v>911</v>
      </c>
      <c r="H37" s="231" t="s">
        <v>1497</v>
      </c>
      <c r="I37" s="177" t="s">
        <v>1032</v>
      </c>
      <c r="J37" s="231" t="s">
        <v>1498</v>
      </c>
      <c r="K37" s="231"/>
      <c r="L37" s="231" t="s">
        <v>54</v>
      </c>
      <c r="M37" s="233"/>
      <c r="N37" s="233">
        <v>9381.9500000000007</v>
      </c>
      <c r="O37" s="233"/>
      <c r="P37" s="233">
        <v>6150</v>
      </c>
      <c r="Q37" s="231" t="s">
        <v>234</v>
      </c>
      <c r="R37" s="231" t="s">
        <v>235</v>
      </c>
    </row>
    <row r="38" spans="1:18" ht="120" x14ac:dyDescent="0.25">
      <c r="A38" s="231">
        <v>32</v>
      </c>
      <c r="B38" s="231">
        <v>6</v>
      </c>
      <c r="C38" s="231">
        <v>1</v>
      </c>
      <c r="D38" s="231">
        <v>13</v>
      </c>
      <c r="E38" s="231" t="s">
        <v>1499</v>
      </c>
      <c r="F38" s="231" t="s">
        <v>1500</v>
      </c>
      <c r="G38" s="231" t="s">
        <v>860</v>
      </c>
      <c r="H38" s="231" t="s">
        <v>1501</v>
      </c>
      <c r="I38" s="177" t="s">
        <v>1481</v>
      </c>
      <c r="J38" s="231" t="s">
        <v>1502</v>
      </c>
      <c r="K38" s="231"/>
      <c r="L38" s="231" t="s">
        <v>94</v>
      </c>
      <c r="M38" s="233"/>
      <c r="N38" s="233">
        <v>20000</v>
      </c>
      <c r="O38" s="233"/>
      <c r="P38" s="233">
        <v>17000</v>
      </c>
      <c r="Q38" s="231" t="s">
        <v>1494</v>
      </c>
      <c r="R38" s="231" t="s">
        <v>1495</v>
      </c>
    </row>
    <row r="39" spans="1:18" ht="90" x14ac:dyDescent="0.25">
      <c r="A39" s="231">
        <v>33</v>
      </c>
      <c r="B39" s="231">
        <v>6</v>
      </c>
      <c r="C39" s="231">
        <v>1</v>
      </c>
      <c r="D39" s="231">
        <v>13</v>
      </c>
      <c r="E39" s="231" t="s">
        <v>1503</v>
      </c>
      <c r="F39" s="231" t="s">
        <v>1504</v>
      </c>
      <c r="G39" s="231" t="s">
        <v>911</v>
      </c>
      <c r="H39" s="231" t="s">
        <v>1497</v>
      </c>
      <c r="I39" s="177" t="s">
        <v>1505</v>
      </c>
      <c r="J39" s="231" t="s">
        <v>279</v>
      </c>
      <c r="K39" s="231"/>
      <c r="L39" s="231" t="s">
        <v>54</v>
      </c>
      <c r="M39" s="233"/>
      <c r="N39" s="233">
        <v>16898.39</v>
      </c>
      <c r="O39" s="233"/>
      <c r="P39" s="233">
        <v>8429.26</v>
      </c>
      <c r="Q39" s="231" t="s">
        <v>234</v>
      </c>
      <c r="R39" s="231" t="s">
        <v>1506</v>
      </c>
    </row>
    <row r="41" spans="1:18" x14ac:dyDescent="0.25">
      <c r="M41" s="371"/>
      <c r="N41" s="374" t="s">
        <v>1374</v>
      </c>
      <c r="O41" s="374"/>
      <c r="P41" s="374"/>
    </row>
    <row r="42" spans="1:18" x14ac:dyDescent="0.25">
      <c r="M42" s="372"/>
      <c r="N42" s="374" t="s">
        <v>36</v>
      </c>
      <c r="O42" s="374" t="s">
        <v>0</v>
      </c>
      <c r="P42" s="374"/>
    </row>
    <row r="43" spans="1:18" x14ac:dyDescent="0.25">
      <c r="M43" s="373"/>
      <c r="N43" s="374"/>
      <c r="O43" s="143">
        <v>2020</v>
      </c>
      <c r="P43" s="143">
        <v>2021</v>
      </c>
    </row>
    <row r="44" spans="1:18" x14ac:dyDescent="0.25">
      <c r="M44" s="143" t="s">
        <v>1135</v>
      </c>
      <c r="N44" s="140">
        <v>33</v>
      </c>
      <c r="O44" s="137">
        <f>O7+O8+O9+O10+O11+O12+O13+O14+O15+O16+O17+O18+O19</f>
        <v>184489.56</v>
      </c>
      <c r="P44" s="137">
        <f>P39+P38+P37+P36+P35+P34+P33+P32+P31+P30+P29+P28+P27+P26+P25+P24+P23+P22+P21+P20</f>
        <v>499317.01999999996</v>
      </c>
    </row>
  </sheetData>
  <mergeCells count="18">
    <mergeCell ref="R4:R5"/>
    <mergeCell ref="M41:M43"/>
    <mergeCell ref="N41:P41"/>
    <mergeCell ref="N42:N43"/>
    <mergeCell ref="O42:P42"/>
    <mergeCell ref="F4:F5"/>
    <mergeCell ref="Q4:Q5"/>
    <mergeCell ref="G4:G5"/>
    <mergeCell ref="H4:I4"/>
    <mergeCell ref="J4:J5"/>
    <mergeCell ref="K4:L4"/>
    <mergeCell ref="M4:N4"/>
    <mergeCell ref="O4:P4"/>
    <mergeCell ref="A4:A5"/>
    <mergeCell ref="B4:B5"/>
    <mergeCell ref="C4:C5"/>
    <mergeCell ref="D4:D5"/>
    <mergeCell ref="E4:E5"/>
  </mergeCells>
  <pageMargins left="0.7" right="0.7" top="0.75" bottom="0.75" header="0.3" footer="0.3"/>
  <pageSetup paperSize="9" orientation="portrait" horizontalDpi="300" verticalDpi="0" copies="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52"/>
  <sheetViews>
    <sheetView topLeftCell="A42" zoomScale="80" zoomScaleNormal="80" workbookViewId="0">
      <selection activeCell="O28" sqref="O7:O29"/>
    </sheetView>
  </sheetViews>
  <sheetFormatPr defaultRowHeight="15" x14ac:dyDescent="0.25"/>
  <cols>
    <col min="1" max="1" width="4.7109375" style="136" customWidth="1"/>
    <col min="2" max="2" width="8.85546875" style="150" customWidth="1"/>
    <col min="3" max="4" width="11.42578125" style="150" customWidth="1"/>
    <col min="5" max="5" width="38.7109375" style="150" customWidth="1"/>
    <col min="6" max="6" width="57.7109375" style="150" customWidth="1"/>
    <col min="7" max="7" width="35.7109375" style="150" customWidth="1"/>
    <col min="8" max="8" width="19.28515625" style="150" customWidth="1"/>
    <col min="9" max="9" width="13.42578125" style="49" customWidth="1"/>
    <col min="10" max="10" width="29.7109375" style="150" customWidth="1"/>
    <col min="11" max="11" width="10.7109375" style="150" customWidth="1"/>
    <col min="12" max="12" width="12.7109375" style="150" customWidth="1"/>
    <col min="13" max="13" width="14.7109375" style="151" customWidth="1"/>
    <col min="14" max="14" width="14.7109375" style="50" customWidth="1"/>
    <col min="15" max="15" width="14.7109375" style="151" customWidth="1"/>
    <col min="16" max="16" width="14.7109375" style="50" customWidth="1"/>
    <col min="17" max="17" width="16.7109375" style="150" customWidth="1"/>
    <col min="18" max="18" width="24.140625" style="150" customWidth="1"/>
    <col min="19" max="257" width="9.140625" style="150"/>
    <col min="258" max="258" width="4.7109375" style="150" bestFit="1" customWidth="1"/>
    <col min="259" max="259" width="9.7109375" style="150" bestFit="1" customWidth="1"/>
    <col min="260" max="260" width="10" style="150" bestFit="1" customWidth="1"/>
    <col min="261" max="261" width="8.85546875" style="150" bestFit="1" customWidth="1"/>
    <col min="262" max="262" width="22.85546875" style="150" customWidth="1"/>
    <col min="263" max="263" width="59.7109375" style="150" bestFit="1" customWidth="1"/>
    <col min="264" max="264" width="57.85546875" style="150" bestFit="1" customWidth="1"/>
    <col min="265" max="265" width="35.28515625" style="150" bestFit="1" customWidth="1"/>
    <col min="266" max="266" width="28.140625" style="150" bestFit="1" customWidth="1"/>
    <col min="267" max="267" width="33.140625" style="150" bestFit="1" customWidth="1"/>
    <col min="268" max="268" width="26" style="150" bestFit="1" customWidth="1"/>
    <col min="269" max="269" width="19.140625" style="150" bestFit="1" customWidth="1"/>
    <col min="270" max="270" width="10.42578125" style="150" customWidth="1"/>
    <col min="271" max="271" width="11.85546875" style="150" customWidth="1"/>
    <col min="272" max="272" width="14.7109375" style="150" customWidth="1"/>
    <col min="273" max="273" width="9" style="150" bestFit="1" customWidth="1"/>
    <col min="274" max="513" width="9.140625" style="150"/>
    <col min="514" max="514" width="4.7109375" style="150" bestFit="1" customWidth="1"/>
    <col min="515" max="515" width="9.7109375" style="150" bestFit="1" customWidth="1"/>
    <col min="516" max="516" width="10" style="150" bestFit="1" customWidth="1"/>
    <col min="517" max="517" width="8.85546875" style="150" bestFit="1" customWidth="1"/>
    <col min="518" max="518" width="22.85546875" style="150" customWidth="1"/>
    <col min="519" max="519" width="59.7109375" style="150" bestFit="1" customWidth="1"/>
    <col min="520" max="520" width="57.85546875" style="150" bestFit="1" customWidth="1"/>
    <col min="521" max="521" width="35.28515625" style="150" bestFit="1" customWidth="1"/>
    <col min="522" max="522" width="28.140625" style="150" bestFit="1" customWidth="1"/>
    <col min="523" max="523" width="33.140625" style="150" bestFit="1" customWidth="1"/>
    <col min="524" max="524" width="26" style="150" bestFit="1" customWidth="1"/>
    <col min="525" max="525" width="19.140625" style="150" bestFit="1" customWidth="1"/>
    <col min="526" max="526" width="10.42578125" style="150" customWidth="1"/>
    <col min="527" max="527" width="11.85546875" style="150" customWidth="1"/>
    <col min="528" max="528" width="14.7109375" style="150" customWidth="1"/>
    <col min="529" max="529" width="9" style="150" bestFit="1" customWidth="1"/>
    <col min="530" max="769" width="9.140625" style="150"/>
    <col min="770" max="770" width="4.7109375" style="150" bestFit="1" customWidth="1"/>
    <col min="771" max="771" width="9.7109375" style="150" bestFit="1" customWidth="1"/>
    <col min="772" max="772" width="10" style="150" bestFit="1" customWidth="1"/>
    <col min="773" max="773" width="8.85546875" style="150" bestFit="1" customWidth="1"/>
    <col min="774" max="774" width="22.85546875" style="150" customWidth="1"/>
    <col min="775" max="775" width="59.7109375" style="150" bestFit="1" customWidth="1"/>
    <col min="776" max="776" width="57.85546875" style="150" bestFit="1" customWidth="1"/>
    <col min="777" max="777" width="35.28515625" style="150" bestFit="1" customWidth="1"/>
    <col min="778" max="778" width="28.140625" style="150" bestFit="1" customWidth="1"/>
    <col min="779" max="779" width="33.140625" style="150" bestFit="1" customWidth="1"/>
    <col min="780" max="780" width="26" style="150" bestFit="1" customWidth="1"/>
    <col min="781" max="781" width="19.140625" style="150" bestFit="1" customWidth="1"/>
    <col min="782" max="782" width="10.42578125" style="150" customWidth="1"/>
    <col min="783" max="783" width="11.85546875" style="150" customWidth="1"/>
    <col min="784" max="784" width="14.7109375" style="150" customWidth="1"/>
    <col min="785" max="785" width="9" style="150" bestFit="1" customWidth="1"/>
    <col min="786" max="1025" width="9.140625" style="150"/>
    <col min="1026" max="1026" width="4.7109375" style="150" bestFit="1" customWidth="1"/>
    <col min="1027" max="1027" width="9.7109375" style="150" bestFit="1" customWidth="1"/>
    <col min="1028" max="1028" width="10" style="150" bestFit="1" customWidth="1"/>
    <col min="1029" max="1029" width="8.85546875" style="150" bestFit="1" customWidth="1"/>
    <col min="1030" max="1030" width="22.85546875" style="150" customWidth="1"/>
    <col min="1031" max="1031" width="59.7109375" style="150" bestFit="1" customWidth="1"/>
    <col min="1032" max="1032" width="57.85546875" style="150" bestFit="1" customWidth="1"/>
    <col min="1033" max="1033" width="35.28515625" style="150" bestFit="1" customWidth="1"/>
    <col min="1034" max="1034" width="28.140625" style="150" bestFit="1" customWidth="1"/>
    <col min="1035" max="1035" width="33.140625" style="150" bestFit="1" customWidth="1"/>
    <col min="1036" max="1036" width="26" style="150" bestFit="1" customWidth="1"/>
    <col min="1037" max="1037" width="19.140625" style="150" bestFit="1" customWidth="1"/>
    <col min="1038" max="1038" width="10.42578125" style="150" customWidth="1"/>
    <col min="1039" max="1039" width="11.85546875" style="150" customWidth="1"/>
    <col min="1040" max="1040" width="14.7109375" style="150" customWidth="1"/>
    <col min="1041" max="1041" width="9" style="150" bestFit="1" customWidth="1"/>
    <col min="1042" max="1281" width="9.140625" style="150"/>
    <col min="1282" max="1282" width="4.7109375" style="150" bestFit="1" customWidth="1"/>
    <col min="1283" max="1283" width="9.7109375" style="150" bestFit="1" customWidth="1"/>
    <col min="1284" max="1284" width="10" style="150" bestFit="1" customWidth="1"/>
    <col min="1285" max="1285" width="8.85546875" style="150" bestFit="1" customWidth="1"/>
    <col min="1286" max="1286" width="22.85546875" style="150" customWidth="1"/>
    <col min="1287" max="1287" width="59.7109375" style="150" bestFit="1" customWidth="1"/>
    <col min="1288" max="1288" width="57.85546875" style="150" bestFit="1" customWidth="1"/>
    <col min="1289" max="1289" width="35.28515625" style="150" bestFit="1" customWidth="1"/>
    <col min="1290" max="1290" width="28.140625" style="150" bestFit="1" customWidth="1"/>
    <col min="1291" max="1291" width="33.140625" style="150" bestFit="1" customWidth="1"/>
    <col min="1292" max="1292" width="26" style="150" bestFit="1" customWidth="1"/>
    <col min="1293" max="1293" width="19.140625" style="150" bestFit="1" customWidth="1"/>
    <col min="1294" max="1294" width="10.42578125" style="150" customWidth="1"/>
    <col min="1295" max="1295" width="11.85546875" style="150" customWidth="1"/>
    <col min="1296" max="1296" width="14.7109375" style="150" customWidth="1"/>
    <col min="1297" max="1297" width="9" style="150" bestFit="1" customWidth="1"/>
    <col min="1298" max="1537" width="9.140625" style="150"/>
    <col min="1538" max="1538" width="4.7109375" style="150" bestFit="1" customWidth="1"/>
    <col min="1539" max="1539" width="9.7109375" style="150" bestFit="1" customWidth="1"/>
    <col min="1540" max="1540" width="10" style="150" bestFit="1" customWidth="1"/>
    <col min="1541" max="1541" width="8.85546875" style="150" bestFit="1" customWidth="1"/>
    <col min="1542" max="1542" width="22.85546875" style="150" customWidth="1"/>
    <col min="1543" max="1543" width="59.7109375" style="150" bestFit="1" customWidth="1"/>
    <col min="1544" max="1544" width="57.85546875" style="150" bestFit="1" customWidth="1"/>
    <col min="1545" max="1545" width="35.28515625" style="150" bestFit="1" customWidth="1"/>
    <col min="1546" max="1546" width="28.140625" style="150" bestFit="1" customWidth="1"/>
    <col min="1547" max="1547" width="33.140625" style="150" bestFit="1" customWidth="1"/>
    <col min="1548" max="1548" width="26" style="150" bestFit="1" customWidth="1"/>
    <col min="1549" max="1549" width="19.140625" style="150" bestFit="1" customWidth="1"/>
    <col min="1550" max="1550" width="10.42578125" style="150" customWidth="1"/>
    <col min="1551" max="1551" width="11.85546875" style="150" customWidth="1"/>
    <col min="1552" max="1552" width="14.7109375" style="150" customWidth="1"/>
    <col min="1553" max="1553" width="9" style="150" bestFit="1" customWidth="1"/>
    <col min="1554" max="1793" width="9.140625" style="150"/>
    <col min="1794" max="1794" width="4.7109375" style="150" bestFit="1" customWidth="1"/>
    <col min="1795" max="1795" width="9.7109375" style="150" bestFit="1" customWidth="1"/>
    <col min="1796" max="1796" width="10" style="150" bestFit="1" customWidth="1"/>
    <col min="1797" max="1797" width="8.85546875" style="150" bestFit="1" customWidth="1"/>
    <col min="1798" max="1798" width="22.85546875" style="150" customWidth="1"/>
    <col min="1799" max="1799" width="59.7109375" style="150" bestFit="1" customWidth="1"/>
    <col min="1800" max="1800" width="57.85546875" style="150" bestFit="1" customWidth="1"/>
    <col min="1801" max="1801" width="35.28515625" style="150" bestFit="1" customWidth="1"/>
    <col min="1802" max="1802" width="28.140625" style="150" bestFit="1" customWidth="1"/>
    <col min="1803" max="1803" width="33.140625" style="150" bestFit="1" customWidth="1"/>
    <col min="1804" max="1804" width="26" style="150" bestFit="1" customWidth="1"/>
    <col min="1805" max="1805" width="19.140625" style="150" bestFit="1" customWidth="1"/>
    <col min="1806" max="1806" width="10.42578125" style="150" customWidth="1"/>
    <col min="1807" max="1807" width="11.85546875" style="150" customWidth="1"/>
    <col min="1808" max="1808" width="14.7109375" style="150" customWidth="1"/>
    <col min="1809" max="1809" width="9" style="150" bestFit="1" customWidth="1"/>
    <col min="1810" max="2049" width="9.140625" style="150"/>
    <col min="2050" max="2050" width="4.7109375" style="150" bestFit="1" customWidth="1"/>
    <col min="2051" max="2051" width="9.7109375" style="150" bestFit="1" customWidth="1"/>
    <col min="2052" max="2052" width="10" style="150" bestFit="1" customWidth="1"/>
    <col min="2053" max="2053" width="8.85546875" style="150" bestFit="1" customWidth="1"/>
    <col min="2054" max="2054" width="22.85546875" style="150" customWidth="1"/>
    <col min="2055" max="2055" width="59.7109375" style="150" bestFit="1" customWidth="1"/>
    <col min="2056" max="2056" width="57.85546875" style="150" bestFit="1" customWidth="1"/>
    <col min="2057" max="2057" width="35.28515625" style="150" bestFit="1" customWidth="1"/>
    <col min="2058" max="2058" width="28.140625" style="150" bestFit="1" customWidth="1"/>
    <col min="2059" max="2059" width="33.140625" style="150" bestFit="1" customWidth="1"/>
    <col min="2060" max="2060" width="26" style="150" bestFit="1" customWidth="1"/>
    <col min="2061" max="2061" width="19.140625" style="150" bestFit="1" customWidth="1"/>
    <col min="2062" max="2062" width="10.42578125" style="150" customWidth="1"/>
    <col min="2063" max="2063" width="11.85546875" style="150" customWidth="1"/>
    <col min="2064" max="2064" width="14.7109375" style="150" customWidth="1"/>
    <col min="2065" max="2065" width="9" style="150" bestFit="1" customWidth="1"/>
    <col min="2066" max="2305" width="9.140625" style="150"/>
    <col min="2306" max="2306" width="4.7109375" style="150" bestFit="1" customWidth="1"/>
    <col min="2307" max="2307" width="9.7109375" style="150" bestFit="1" customWidth="1"/>
    <col min="2308" max="2308" width="10" style="150" bestFit="1" customWidth="1"/>
    <col min="2309" max="2309" width="8.85546875" style="150" bestFit="1" customWidth="1"/>
    <col min="2310" max="2310" width="22.85546875" style="150" customWidth="1"/>
    <col min="2311" max="2311" width="59.7109375" style="150" bestFit="1" customWidth="1"/>
    <col min="2312" max="2312" width="57.85546875" style="150" bestFit="1" customWidth="1"/>
    <col min="2313" max="2313" width="35.28515625" style="150" bestFit="1" customWidth="1"/>
    <col min="2314" max="2314" width="28.140625" style="150" bestFit="1" customWidth="1"/>
    <col min="2315" max="2315" width="33.140625" style="150" bestFit="1" customWidth="1"/>
    <col min="2316" max="2316" width="26" style="150" bestFit="1" customWidth="1"/>
    <col min="2317" max="2317" width="19.140625" style="150" bestFit="1" customWidth="1"/>
    <col min="2318" max="2318" width="10.42578125" style="150" customWidth="1"/>
    <col min="2319" max="2319" width="11.85546875" style="150" customWidth="1"/>
    <col min="2320" max="2320" width="14.7109375" style="150" customWidth="1"/>
    <col min="2321" max="2321" width="9" style="150" bestFit="1" customWidth="1"/>
    <col min="2322" max="2561" width="9.140625" style="150"/>
    <col min="2562" max="2562" width="4.7109375" style="150" bestFit="1" customWidth="1"/>
    <col min="2563" max="2563" width="9.7109375" style="150" bestFit="1" customWidth="1"/>
    <col min="2564" max="2564" width="10" style="150" bestFit="1" customWidth="1"/>
    <col min="2565" max="2565" width="8.85546875" style="150" bestFit="1" customWidth="1"/>
    <col min="2566" max="2566" width="22.85546875" style="150" customWidth="1"/>
    <col min="2567" max="2567" width="59.7109375" style="150" bestFit="1" customWidth="1"/>
    <col min="2568" max="2568" width="57.85546875" style="150" bestFit="1" customWidth="1"/>
    <col min="2569" max="2569" width="35.28515625" style="150" bestFit="1" customWidth="1"/>
    <col min="2570" max="2570" width="28.140625" style="150" bestFit="1" customWidth="1"/>
    <col min="2571" max="2571" width="33.140625" style="150" bestFit="1" customWidth="1"/>
    <col min="2572" max="2572" width="26" style="150" bestFit="1" customWidth="1"/>
    <col min="2573" max="2573" width="19.140625" style="150" bestFit="1" customWidth="1"/>
    <col min="2574" max="2574" width="10.42578125" style="150" customWidth="1"/>
    <col min="2575" max="2575" width="11.85546875" style="150" customWidth="1"/>
    <col min="2576" max="2576" width="14.7109375" style="150" customWidth="1"/>
    <col min="2577" max="2577" width="9" style="150" bestFit="1" customWidth="1"/>
    <col min="2578" max="2817" width="9.140625" style="150"/>
    <col min="2818" max="2818" width="4.7109375" style="150" bestFit="1" customWidth="1"/>
    <col min="2819" max="2819" width="9.7109375" style="150" bestFit="1" customWidth="1"/>
    <col min="2820" max="2820" width="10" style="150" bestFit="1" customWidth="1"/>
    <col min="2821" max="2821" width="8.85546875" style="150" bestFit="1" customWidth="1"/>
    <col min="2822" max="2822" width="22.85546875" style="150" customWidth="1"/>
    <col min="2823" max="2823" width="59.7109375" style="150" bestFit="1" customWidth="1"/>
    <col min="2824" max="2824" width="57.85546875" style="150" bestFit="1" customWidth="1"/>
    <col min="2825" max="2825" width="35.28515625" style="150" bestFit="1" customWidth="1"/>
    <col min="2826" max="2826" width="28.140625" style="150" bestFit="1" customWidth="1"/>
    <col min="2827" max="2827" width="33.140625" style="150" bestFit="1" customWidth="1"/>
    <col min="2828" max="2828" width="26" style="150" bestFit="1" customWidth="1"/>
    <col min="2829" max="2829" width="19.140625" style="150" bestFit="1" customWidth="1"/>
    <col min="2830" max="2830" width="10.42578125" style="150" customWidth="1"/>
    <col min="2831" max="2831" width="11.85546875" style="150" customWidth="1"/>
    <col min="2832" max="2832" width="14.7109375" style="150" customWidth="1"/>
    <col min="2833" max="2833" width="9" style="150" bestFit="1" customWidth="1"/>
    <col min="2834" max="3073" width="9.140625" style="150"/>
    <col min="3074" max="3074" width="4.7109375" style="150" bestFit="1" customWidth="1"/>
    <col min="3075" max="3075" width="9.7109375" style="150" bestFit="1" customWidth="1"/>
    <col min="3076" max="3076" width="10" style="150" bestFit="1" customWidth="1"/>
    <col min="3077" max="3077" width="8.85546875" style="150" bestFit="1" customWidth="1"/>
    <col min="3078" max="3078" width="22.85546875" style="150" customWidth="1"/>
    <col min="3079" max="3079" width="59.7109375" style="150" bestFit="1" customWidth="1"/>
    <col min="3080" max="3080" width="57.85546875" style="150" bestFit="1" customWidth="1"/>
    <col min="3081" max="3081" width="35.28515625" style="150" bestFit="1" customWidth="1"/>
    <col min="3082" max="3082" width="28.140625" style="150" bestFit="1" customWidth="1"/>
    <col min="3083" max="3083" width="33.140625" style="150" bestFit="1" customWidth="1"/>
    <col min="3084" max="3084" width="26" style="150" bestFit="1" customWidth="1"/>
    <col min="3085" max="3085" width="19.140625" style="150" bestFit="1" customWidth="1"/>
    <col min="3086" max="3086" width="10.42578125" style="150" customWidth="1"/>
    <col min="3087" max="3087" width="11.85546875" style="150" customWidth="1"/>
    <col min="3088" max="3088" width="14.7109375" style="150" customWidth="1"/>
    <col min="3089" max="3089" width="9" style="150" bestFit="1" customWidth="1"/>
    <col min="3090" max="3329" width="9.140625" style="150"/>
    <col min="3330" max="3330" width="4.7109375" style="150" bestFit="1" customWidth="1"/>
    <col min="3331" max="3331" width="9.7109375" style="150" bestFit="1" customWidth="1"/>
    <col min="3332" max="3332" width="10" style="150" bestFit="1" customWidth="1"/>
    <col min="3333" max="3333" width="8.85546875" style="150" bestFit="1" customWidth="1"/>
    <col min="3334" max="3334" width="22.85546875" style="150" customWidth="1"/>
    <col min="3335" max="3335" width="59.7109375" style="150" bestFit="1" customWidth="1"/>
    <col min="3336" max="3336" width="57.85546875" style="150" bestFit="1" customWidth="1"/>
    <col min="3337" max="3337" width="35.28515625" style="150" bestFit="1" customWidth="1"/>
    <col min="3338" max="3338" width="28.140625" style="150" bestFit="1" customWidth="1"/>
    <col min="3339" max="3339" width="33.140625" style="150" bestFit="1" customWidth="1"/>
    <col min="3340" max="3340" width="26" style="150" bestFit="1" customWidth="1"/>
    <col min="3341" max="3341" width="19.140625" style="150" bestFit="1" customWidth="1"/>
    <col min="3342" max="3342" width="10.42578125" style="150" customWidth="1"/>
    <col min="3343" max="3343" width="11.85546875" style="150" customWidth="1"/>
    <col min="3344" max="3344" width="14.7109375" style="150" customWidth="1"/>
    <col min="3345" max="3345" width="9" style="150" bestFit="1" customWidth="1"/>
    <col min="3346" max="3585" width="9.140625" style="150"/>
    <col min="3586" max="3586" width="4.7109375" style="150" bestFit="1" customWidth="1"/>
    <col min="3587" max="3587" width="9.7109375" style="150" bestFit="1" customWidth="1"/>
    <col min="3588" max="3588" width="10" style="150" bestFit="1" customWidth="1"/>
    <col min="3589" max="3589" width="8.85546875" style="150" bestFit="1" customWidth="1"/>
    <col min="3590" max="3590" width="22.85546875" style="150" customWidth="1"/>
    <col min="3591" max="3591" width="59.7109375" style="150" bestFit="1" customWidth="1"/>
    <col min="3592" max="3592" width="57.85546875" style="150" bestFit="1" customWidth="1"/>
    <col min="3593" max="3593" width="35.28515625" style="150" bestFit="1" customWidth="1"/>
    <col min="3594" max="3594" width="28.140625" style="150" bestFit="1" customWidth="1"/>
    <col min="3595" max="3595" width="33.140625" style="150" bestFit="1" customWidth="1"/>
    <col min="3596" max="3596" width="26" style="150" bestFit="1" customWidth="1"/>
    <col min="3597" max="3597" width="19.140625" style="150" bestFit="1" customWidth="1"/>
    <col min="3598" max="3598" width="10.42578125" style="150" customWidth="1"/>
    <col min="3599" max="3599" width="11.85546875" style="150" customWidth="1"/>
    <col min="3600" max="3600" width="14.7109375" style="150" customWidth="1"/>
    <col min="3601" max="3601" width="9" style="150" bestFit="1" customWidth="1"/>
    <col min="3602" max="3841" width="9.140625" style="150"/>
    <col min="3842" max="3842" width="4.7109375" style="150" bestFit="1" customWidth="1"/>
    <col min="3843" max="3843" width="9.7109375" style="150" bestFit="1" customWidth="1"/>
    <col min="3844" max="3844" width="10" style="150" bestFit="1" customWidth="1"/>
    <col min="3845" max="3845" width="8.85546875" style="150" bestFit="1" customWidth="1"/>
    <col min="3846" max="3846" width="22.85546875" style="150" customWidth="1"/>
    <col min="3847" max="3847" width="59.7109375" style="150" bestFit="1" customWidth="1"/>
    <col min="3848" max="3848" width="57.85546875" style="150" bestFit="1" customWidth="1"/>
    <col min="3849" max="3849" width="35.28515625" style="150" bestFit="1" customWidth="1"/>
    <col min="3850" max="3850" width="28.140625" style="150" bestFit="1" customWidth="1"/>
    <col min="3851" max="3851" width="33.140625" style="150" bestFit="1" customWidth="1"/>
    <col min="3852" max="3852" width="26" style="150" bestFit="1" customWidth="1"/>
    <col min="3853" max="3853" width="19.140625" style="150" bestFit="1" customWidth="1"/>
    <col min="3854" max="3854" width="10.42578125" style="150" customWidth="1"/>
    <col min="3855" max="3855" width="11.85546875" style="150" customWidth="1"/>
    <col min="3856" max="3856" width="14.7109375" style="150" customWidth="1"/>
    <col min="3857" max="3857" width="9" style="150" bestFit="1" customWidth="1"/>
    <col min="3858" max="4097" width="9.140625" style="150"/>
    <col min="4098" max="4098" width="4.7109375" style="150" bestFit="1" customWidth="1"/>
    <col min="4099" max="4099" width="9.7109375" style="150" bestFit="1" customWidth="1"/>
    <col min="4100" max="4100" width="10" style="150" bestFit="1" customWidth="1"/>
    <col min="4101" max="4101" width="8.85546875" style="150" bestFit="1" customWidth="1"/>
    <col min="4102" max="4102" width="22.85546875" style="150" customWidth="1"/>
    <col min="4103" max="4103" width="59.7109375" style="150" bestFit="1" customWidth="1"/>
    <col min="4104" max="4104" width="57.85546875" style="150" bestFit="1" customWidth="1"/>
    <col min="4105" max="4105" width="35.28515625" style="150" bestFit="1" customWidth="1"/>
    <col min="4106" max="4106" width="28.140625" style="150" bestFit="1" customWidth="1"/>
    <col min="4107" max="4107" width="33.140625" style="150" bestFit="1" customWidth="1"/>
    <col min="4108" max="4108" width="26" style="150" bestFit="1" customWidth="1"/>
    <col min="4109" max="4109" width="19.140625" style="150" bestFit="1" customWidth="1"/>
    <col min="4110" max="4110" width="10.42578125" style="150" customWidth="1"/>
    <col min="4111" max="4111" width="11.85546875" style="150" customWidth="1"/>
    <col min="4112" max="4112" width="14.7109375" style="150" customWidth="1"/>
    <col min="4113" max="4113" width="9" style="150" bestFit="1" customWidth="1"/>
    <col min="4114" max="4353" width="9.140625" style="150"/>
    <col min="4354" max="4354" width="4.7109375" style="150" bestFit="1" customWidth="1"/>
    <col min="4355" max="4355" width="9.7109375" style="150" bestFit="1" customWidth="1"/>
    <col min="4356" max="4356" width="10" style="150" bestFit="1" customWidth="1"/>
    <col min="4357" max="4357" width="8.85546875" style="150" bestFit="1" customWidth="1"/>
    <col min="4358" max="4358" width="22.85546875" style="150" customWidth="1"/>
    <col min="4359" max="4359" width="59.7109375" style="150" bestFit="1" customWidth="1"/>
    <col min="4360" max="4360" width="57.85546875" style="150" bestFit="1" customWidth="1"/>
    <col min="4361" max="4361" width="35.28515625" style="150" bestFit="1" customWidth="1"/>
    <col min="4362" max="4362" width="28.140625" style="150" bestFit="1" customWidth="1"/>
    <col min="4363" max="4363" width="33.140625" style="150" bestFit="1" customWidth="1"/>
    <col min="4364" max="4364" width="26" style="150" bestFit="1" customWidth="1"/>
    <col min="4365" max="4365" width="19.140625" style="150" bestFit="1" customWidth="1"/>
    <col min="4366" max="4366" width="10.42578125" style="150" customWidth="1"/>
    <col min="4367" max="4367" width="11.85546875" style="150" customWidth="1"/>
    <col min="4368" max="4368" width="14.7109375" style="150" customWidth="1"/>
    <col min="4369" max="4369" width="9" style="150" bestFit="1" customWidth="1"/>
    <col min="4370" max="4609" width="9.140625" style="150"/>
    <col min="4610" max="4610" width="4.7109375" style="150" bestFit="1" customWidth="1"/>
    <col min="4611" max="4611" width="9.7109375" style="150" bestFit="1" customWidth="1"/>
    <col min="4612" max="4612" width="10" style="150" bestFit="1" customWidth="1"/>
    <col min="4613" max="4613" width="8.85546875" style="150" bestFit="1" customWidth="1"/>
    <col min="4614" max="4614" width="22.85546875" style="150" customWidth="1"/>
    <col min="4615" max="4615" width="59.7109375" style="150" bestFit="1" customWidth="1"/>
    <col min="4616" max="4616" width="57.85546875" style="150" bestFit="1" customWidth="1"/>
    <col min="4617" max="4617" width="35.28515625" style="150" bestFit="1" customWidth="1"/>
    <col min="4618" max="4618" width="28.140625" style="150" bestFit="1" customWidth="1"/>
    <col min="4619" max="4619" width="33.140625" style="150" bestFit="1" customWidth="1"/>
    <col min="4620" max="4620" width="26" style="150" bestFit="1" customWidth="1"/>
    <col min="4621" max="4621" width="19.140625" style="150" bestFit="1" customWidth="1"/>
    <col min="4622" max="4622" width="10.42578125" style="150" customWidth="1"/>
    <col min="4623" max="4623" width="11.85546875" style="150" customWidth="1"/>
    <col min="4624" max="4624" width="14.7109375" style="150" customWidth="1"/>
    <col min="4625" max="4625" width="9" style="150" bestFit="1" customWidth="1"/>
    <col min="4626" max="4865" width="9.140625" style="150"/>
    <col min="4866" max="4866" width="4.7109375" style="150" bestFit="1" customWidth="1"/>
    <col min="4867" max="4867" width="9.7109375" style="150" bestFit="1" customWidth="1"/>
    <col min="4868" max="4868" width="10" style="150" bestFit="1" customWidth="1"/>
    <col min="4869" max="4869" width="8.85546875" style="150" bestFit="1" customWidth="1"/>
    <col min="4870" max="4870" width="22.85546875" style="150" customWidth="1"/>
    <col min="4871" max="4871" width="59.7109375" style="150" bestFit="1" customWidth="1"/>
    <col min="4872" max="4872" width="57.85546875" style="150" bestFit="1" customWidth="1"/>
    <col min="4873" max="4873" width="35.28515625" style="150" bestFit="1" customWidth="1"/>
    <col min="4874" max="4874" width="28.140625" style="150" bestFit="1" customWidth="1"/>
    <col min="4875" max="4875" width="33.140625" style="150" bestFit="1" customWidth="1"/>
    <col min="4876" max="4876" width="26" style="150" bestFit="1" customWidth="1"/>
    <col min="4877" max="4877" width="19.140625" style="150" bestFit="1" customWidth="1"/>
    <col min="4878" max="4878" width="10.42578125" style="150" customWidth="1"/>
    <col min="4879" max="4879" width="11.85546875" style="150" customWidth="1"/>
    <col min="4880" max="4880" width="14.7109375" style="150" customWidth="1"/>
    <col min="4881" max="4881" width="9" style="150" bestFit="1" customWidth="1"/>
    <col min="4882" max="5121" width="9.140625" style="150"/>
    <col min="5122" max="5122" width="4.7109375" style="150" bestFit="1" customWidth="1"/>
    <col min="5123" max="5123" width="9.7109375" style="150" bestFit="1" customWidth="1"/>
    <col min="5124" max="5124" width="10" style="150" bestFit="1" customWidth="1"/>
    <col min="5125" max="5125" width="8.85546875" style="150" bestFit="1" customWidth="1"/>
    <col min="5126" max="5126" width="22.85546875" style="150" customWidth="1"/>
    <col min="5127" max="5127" width="59.7109375" style="150" bestFit="1" customWidth="1"/>
    <col min="5128" max="5128" width="57.85546875" style="150" bestFit="1" customWidth="1"/>
    <col min="5129" max="5129" width="35.28515625" style="150" bestFit="1" customWidth="1"/>
    <col min="5130" max="5130" width="28.140625" style="150" bestFit="1" customWidth="1"/>
    <col min="5131" max="5131" width="33.140625" style="150" bestFit="1" customWidth="1"/>
    <col min="5132" max="5132" width="26" style="150" bestFit="1" customWidth="1"/>
    <col min="5133" max="5133" width="19.140625" style="150" bestFit="1" customWidth="1"/>
    <col min="5134" max="5134" width="10.42578125" style="150" customWidth="1"/>
    <col min="5135" max="5135" width="11.85546875" style="150" customWidth="1"/>
    <col min="5136" max="5136" width="14.7109375" style="150" customWidth="1"/>
    <col min="5137" max="5137" width="9" style="150" bestFit="1" customWidth="1"/>
    <col min="5138" max="5377" width="9.140625" style="150"/>
    <col min="5378" max="5378" width="4.7109375" style="150" bestFit="1" customWidth="1"/>
    <col min="5379" max="5379" width="9.7109375" style="150" bestFit="1" customWidth="1"/>
    <col min="5380" max="5380" width="10" style="150" bestFit="1" customWidth="1"/>
    <col min="5381" max="5381" width="8.85546875" style="150" bestFit="1" customWidth="1"/>
    <col min="5382" max="5382" width="22.85546875" style="150" customWidth="1"/>
    <col min="5383" max="5383" width="59.7109375" style="150" bestFit="1" customWidth="1"/>
    <col min="5384" max="5384" width="57.85546875" style="150" bestFit="1" customWidth="1"/>
    <col min="5385" max="5385" width="35.28515625" style="150" bestFit="1" customWidth="1"/>
    <col min="5386" max="5386" width="28.140625" style="150" bestFit="1" customWidth="1"/>
    <col min="5387" max="5387" width="33.140625" style="150" bestFit="1" customWidth="1"/>
    <col min="5388" max="5388" width="26" style="150" bestFit="1" customWidth="1"/>
    <col min="5389" max="5389" width="19.140625" style="150" bestFit="1" customWidth="1"/>
    <col min="5390" max="5390" width="10.42578125" style="150" customWidth="1"/>
    <col min="5391" max="5391" width="11.85546875" style="150" customWidth="1"/>
    <col min="5392" max="5392" width="14.7109375" style="150" customWidth="1"/>
    <col min="5393" max="5393" width="9" style="150" bestFit="1" customWidth="1"/>
    <col min="5394" max="5633" width="9.140625" style="150"/>
    <col min="5634" max="5634" width="4.7109375" style="150" bestFit="1" customWidth="1"/>
    <col min="5635" max="5635" width="9.7109375" style="150" bestFit="1" customWidth="1"/>
    <col min="5636" max="5636" width="10" style="150" bestFit="1" customWidth="1"/>
    <col min="5637" max="5637" width="8.85546875" style="150" bestFit="1" customWidth="1"/>
    <col min="5638" max="5638" width="22.85546875" style="150" customWidth="1"/>
    <col min="5639" max="5639" width="59.7109375" style="150" bestFit="1" customWidth="1"/>
    <col min="5640" max="5640" width="57.85546875" style="150" bestFit="1" customWidth="1"/>
    <col min="5641" max="5641" width="35.28515625" style="150" bestFit="1" customWidth="1"/>
    <col min="5642" max="5642" width="28.140625" style="150" bestFit="1" customWidth="1"/>
    <col min="5643" max="5643" width="33.140625" style="150" bestFit="1" customWidth="1"/>
    <col min="5644" max="5644" width="26" style="150" bestFit="1" customWidth="1"/>
    <col min="5645" max="5645" width="19.140625" style="150" bestFit="1" customWidth="1"/>
    <col min="5646" max="5646" width="10.42578125" style="150" customWidth="1"/>
    <col min="5647" max="5647" width="11.85546875" style="150" customWidth="1"/>
    <col min="5648" max="5648" width="14.7109375" style="150" customWidth="1"/>
    <col min="5649" max="5649" width="9" style="150" bestFit="1" customWidth="1"/>
    <col min="5650" max="5889" width="9.140625" style="150"/>
    <col min="5890" max="5890" width="4.7109375" style="150" bestFit="1" customWidth="1"/>
    <col min="5891" max="5891" width="9.7109375" style="150" bestFit="1" customWidth="1"/>
    <col min="5892" max="5892" width="10" style="150" bestFit="1" customWidth="1"/>
    <col min="5893" max="5893" width="8.85546875" style="150" bestFit="1" customWidth="1"/>
    <col min="5894" max="5894" width="22.85546875" style="150" customWidth="1"/>
    <col min="5895" max="5895" width="59.7109375" style="150" bestFit="1" customWidth="1"/>
    <col min="5896" max="5896" width="57.85546875" style="150" bestFit="1" customWidth="1"/>
    <col min="5897" max="5897" width="35.28515625" style="150" bestFit="1" customWidth="1"/>
    <col min="5898" max="5898" width="28.140625" style="150" bestFit="1" customWidth="1"/>
    <col min="5899" max="5899" width="33.140625" style="150" bestFit="1" customWidth="1"/>
    <col min="5900" max="5900" width="26" style="150" bestFit="1" customWidth="1"/>
    <col min="5901" max="5901" width="19.140625" style="150" bestFit="1" customWidth="1"/>
    <col min="5902" max="5902" width="10.42578125" style="150" customWidth="1"/>
    <col min="5903" max="5903" width="11.85546875" style="150" customWidth="1"/>
    <col min="5904" max="5904" width="14.7109375" style="150" customWidth="1"/>
    <col min="5905" max="5905" width="9" style="150" bestFit="1" customWidth="1"/>
    <col min="5906" max="6145" width="9.140625" style="150"/>
    <col min="6146" max="6146" width="4.7109375" style="150" bestFit="1" customWidth="1"/>
    <col min="6147" max="6147" width="9.7109375" style="150" bestFit="1" customWidth="1"/>
    <col min="6148" max="6148" width="10" style="150" bestFit="1" customWidth="1"/>
    <col min="6149" max="6149" width="8.85546875" style="150" bestFit="1" customWidth="1"/>
    <col min="6150" max="6150" width="22.85546875" style="150" customWidth="1"/>
    <col min="6151" max="6151" width="59.7109375" style="150" bestFit="1" customWidth="1"/>
    <col min="6152" max="6152" width="57.85546875" style="150" bestFit="1" customWidth="1"/>
    <col min="6153" max="6153" width="35.28515625" style="150" bestFit="1" customWidth="1"/>
    <col min="6154" max="6154" width="28.140625" style="150" bestFit="1" customWidth="1"/>
    <col min="6155" max="6155" width="33.140625" style="150" bestFit="1" customWidth="1"/>
    <col min="6156" max="6156" width="26" style="150" bestFit="1" customWidth="1"/>
    <col min="6157" max="6157" width="19.140625" style="150" bestFit="1" customWidth="1"/>
    <col min="6158" max="6158" width="10.42578125" style="150" customWidth="1"/>
    <col min="6159" max="6159" width="11.85546875" style="150" customWidth="1"/>
    <col min="6160" max="6160" width="14.7109375" style="150" customWidth="1"/>
    <col min="6161" max="6161" width="9" style="150" bestFit="1" customWidth="1"/>
    <col min="6162" max="6401" width="9.140625" style="150"/>
    <col min="6402" max="6402" width="4.7109375" style="150" bestFit="1" customWidth="1"/>
    <col min="6403" max="6403" width="9.7109375" style="150" bestFit="1" customWidth="1"/>
    <col min="6404" max="6404" width="10" style="150" bestFit="1" customWidth="1"/>
    <col min="6405" max="6405" width="8.85546875" style="150" bestFit="1" customWidth="1"/>
    <col min="6406" max="6406" width="22.85546875" style="150" customWidth="1"/>
    <col min="6407" max="6407" width="59.7109375" style="150" bestFit="1" customWidth="1"/>
    <col min="6408" max="6408" width="57.85546875" style="150" bestFit="1" customWidth="1"/>
    <col min="6409" max="6409" width="35.28515625" style="150" bestFit="1" customWidth="1"/>
    <col min="6410" max="6410" width="28.140625" style="150" bestFit="1" customWidth="1"/>
    <col min="6411" max="6411" width="33.140625" style="150" bestFit="1" customWidth="1"/>
    <col min="6412" max="6412" width="26" style="150" bestFit="1" customWidth="1"/>
    <col min="6413" max="6413" width="19.140625" style="150" bestFit="1" customWidth="1"/>
    <col min="6414" max="6414" width="10.42578125" style="150" customWidth="1"/>
    <col min="6415" max="6415" width="11.85546875" style="150" customWidth="1"/>
    <col min="6416" max="6416" width="14.7109375" style="150" customWidth="1"/>
    <col min="6417" max="6417" width="9" style="150" bestFit="1" customWidth="1"/>
    <col min="6418" max="6657" width="9.140625" style="150"/>
    <col min="6658" max="6658" width="4.7109375" style="150" bestFit="1" customWidth="1"/>
    <col min="6659" max="6659" width="9.7109375" style="150" bestFit="1" customWidth="1"/>
    <col min="6660" max="6660" width="10" style="150" bestFit="1" customWidth="1"/>
    <col min="6661" max="6661" width="8.85546875" style="150" bestFit="1" customWidth="1"/>
    <col min="6662" max="6662" width="22.85546875" style="150" customWidth="1"/>
    <col min="6663" max="6663" width="59.7109375" style="150" bestFit="1" customWidth="1"/>
    <col min="6664" max="6664" width="57.85546875" style="150" bestFit="1" customWidth="1"/>
    <col min="6665" max="6665" width="35.28515625" style="150" bestFit="1" customWidth="1"/>
    <col min="6666" max="6666" width="28.140625" style="150" bestFit="1" customWidth="1"/>
    <col min="6667" max="6667" width="33.140625" style="150" bestFit="1" customWidth="1"/>
    <col min="6668" max="6668" width="26" style="150" bestFit="1" customWidth="1"/>
    <col min="6669" max="6669" width="19.140625" style="150" bestFit="1" customWidth="1"/>
    <col min="6670" max="6670" width="10.42578125" style="150" customWidth="1"/>
    <col min="6671" max="6671" width="11.85546875" style="150" customWidth="1"/>
    <col min="6672" max="6672" width="14.7109375" style="150" customWidth="1"/>
    <col min="6673" max="6673" width="9" style="150" bestFit="1" customWidth="1"/>
    <col min="6674" max="6913" width="9.140625" style="150"/>
    <col min="6914" max="6914" width="4.7109375" style="150" bestFit="1" customWidth="1"/>
    <col min="6915" max="6915" width="9.7109375" style="150" bestFit="1" customWidth="1"/>
    <col min="6916" max="6916" width="10" style="150" bestFit="1" customWidth="1"/>
    <col min="6917" max="6917" width="8.85546875" style="150" bestFit="1" customWidth="1"/>
    <col min="6918" max="6918" width="22.85546875" style="150" customWidth="1"/>
    <col min="6919" max="6919" width="59.7109375" style="150" bestFit="1" customWidth="1"/>
    <col min="6920" max="6920" width="57.85546875" style="150" bestFit="1" customWidth="1"/>
    <col min="6921" max="6921" width="35.28515625" style="150" bestFit="1" customWidth="1"/>
    <col min="6922" max="6922" width="28.140625" style="150" bestFit="1" customWidth="1"/>
    <col min="6923" max="6923" width="33.140625" style="150" bestFit="1" customWidth="1"/>
    <col min="6924" max="6924" width="26" style="150" bestFit="1" customWidth="1"/>
    <col min="6925" max="6925" width="19.140625" style="150" bestFit="1" customWidth="1"/>
    <col min="6926" max="6926" width="10.42578125" style="150" customWidth="1"/>
    <col min="6927" max="6927" width="11.85546875" style="150" customWidth="1"/>
    <col min="6928" max="6928" width="14.7109375" style="150" customWidth="1"/>
    <col min="6929" max="6929" width="9" style="150" bestFit="1" customWidth="1"/>
    <col min="6930" max="7169" width="9.140625" style="150"/>
    <col min="7170" max="7170" width="4.7109375" style="150" bestFit="1" customWidth="1"/>
    <col min="7171" max="7171" width="9.7109375" style="150" bestFit="1" customWidth="1"/>
    <col min="7172" max="7172" width="10" style="150" bestFit="1" customWidth="1"/>
    <col min="7173" max="7173" width="8.85546875" style="150" bestFit="1" customWidth="1"/>
    <col min="7174" max="7174" width="22.85546875" style="150" customWidth="1"/>
    <col min="7175" max="7175" width="59.7109375" style="150" bestFit="1" customWidth="1"/>
    <col min="7176" max="7176" width="57.85546875" style="150" bestFit="1" customWidth="1"/>
    <col min="7177" max="7177" width="35.28515625" style="150" bestFit="1" customWidth="1"/>
    <col min="7178" max="7178" width="28.140625" style="150" bestFit="1" customWidth="1"/>
    <col min="7179" max="7179" width="33.140625" style="150" bestFit="1" customWidth="1"/>
    <col min="7180" max="7180" width="26" style="150" bestFit="1" customWidth="1"/>
    <col min="7181" max="7181" width="19.140625" style="150" bestFit="1" customWidth="1"/>
    <col min="7182" max="7182" width="10.42578125" style="150" customWidth="1"/>
    <col min="7183" max="7183" width="11.85546875" style="150" customWidth="1"/>
    <col min="7184" max="7184" width="14.7109375" style="150" customWidth="1"/>
    <col min="7185" max="7185" width="9" style="150" bestFit="1" customWidth="1"/>
    <col min="7186" max="7425" width="9.140625" style="150"/>
    <col min="7426" max="7426" width="4.7109375" style="150" bestFit="1" customWidth="1"/>
    <col min="7427" max="7427" width="9.7109375" style="150" bestFit="1" customWidth="1"/>
    <col min="7428" max="7428" width="10" style="150" bestFit="1" customWidth="1"/>
    <col min="7429" max="7429" width="8.85546875" style="150" bestFit="1" customWidth="1"/>
    <col min="7430" max="7430" width="22.85546875" style="150" customWidth="1"/>
    <col min="7431" max="7431" width="59.7109375" style="150" bestFit="1" customWidth="1"/>
    <col min="7432" max="7432" width="57.85546875" style="150" bestFit="1" customWidth="1"/>
    <col min="7433" max="7433" width="35.28515625" style="150" bestFit="1" customWidth="1"/>
    <col min="7434" max="7434" width="28.140625" style="150" bestFit="1" customWidth="1"/>
    <col min="7435" max="7435" width="33.140625" style="150" bestFit="1" customWidth="1"/>
    <col min="7436" max="7436" width="26" style="150" bestFit="1" customWidth="1"/>
    <col min="7437" max="7437" width="19.140625" style="150" bestFit="1" customWidth="1"/>
    <col min="7438" max="7438" width="10.42578125" style="150" customWidth="1"/>
    <col min="7439" max="7439" width="11.85546875" style="150" customWidth="1"/>
    <col min="7440" max="7440" width="14.7109375" style="150" customWidth="1"/>
    <col min="7441" max="7441" width="9" style="150" bestFit="1" customWidth="1"/>
    <col min="7442" max="7681" width="9.140625" style="150"/>
    <col min="7682" max="7682" width="4.7109375" style="150" bestFit="1" customWidth="1"/>
    <col min="7683" max="7683" width="9.7109375" style="150" bestFit="1" customWidth="1"/>
    <col min="7684" max="7684" width="10" style="150" bestFit="1" customWidth="1"/>
    <col min="7685" max="7685" width="8.85546875" style="150" bestFit="1" customWidth="1"/>
    <col min="7686" max="7686" width="22.85546875" style="150" customWidth="1"/>
    <col min="7687" max="7687" width="59.7109375" style="150" bestFit="1" customWidth="1"/>
    <col min="7688" max="7688" width="57.85546875" style="150" bestFit="1" customWidth="1"/>
    <col min="7689" max="7689" width="35.28515625" style="150" bestFit="1" customWidth="1"/>
    <col min="7690" max="7690" width="28.140625" style="150" bestFit="1" customWidth="1"/>
    <col min="7691" max="7691" width="33.140625" style="150" bestFit="1" customWidth="1"/>
    <col min="7692" max="7692" width="26" style="150" bestFit="1" customWidth="1"/>
    <col min="7693" max="7693" width="19.140625" style="150" bestFit="1" customWidth="1"/>
    <col min="7694" max="7694" width="10.42578125" style="150" customWidth="1"/>
    <col min="7695" max="7695" width="11.85546875" style="150" customWidth="1"/>
    <col min="7696" max="7696" width="14.7109375" style="150" customWidth="1"/>
    <col min="7697" max="7697" width="9" style="150" bestFit="1" customWidth="1"/>
    <col min="7698" max="7937" width="9.140625" style="150"/>
    <col min="7938" max="7938" width="4.7109375" style="150" bestFit="1" customWidth="1"/>
    <col min="7939" max="7939" width="9.7109375" style="150" bestFit="1" customWidth="1"/>
    <col min="7940" max="7940" width="10" style="150" bestFit="1" customWidth="1"/>
    <col min="7941" max="7941" width="8.85546875" style="150" bestFit="1" customWidth="1"/>
    <col min="7942" max="7942" width="22.85546875" style="150" customWidth="1"/>
    <col min="7943" max="7943" width="59.7109375" style="150" bestFit="1" customWidth="1"/>
    <col min="7944" max="7944" width="57.85546875" style="150" bestFit="1" customWidth="1"/>
    <col min="7945" max="7945" width="35.28515625" style="150" bestFit="1" customWidth="1"/>
    <col min="7946" max="7946" width="28.140625" style="150" bestFit="1" customWidth="1"/>
    <col min="7947" max="7947" width="33.140625" style="150" bestFit="1" customWidth="1"/>
    <col min="7948" max="7948" width="26" style="150" bestFit="1" customWidth="1"/>
    <col min="7949" max="7949" width="19.140625" style="150" bestFit="1" customWidth="1"/>
    <col min="7950" max="7950" width="10.42578125" style="150" customWidth="1"/>
    <col min="7951" max="7951" width="11.85546875" style="150" customWidth="1"/>
    <col min="7952" max="7952" width="14.7109375" style="150" customWidth="1"/>
    <col min="7953" max="7953" width="9" style="150" bestFit="1" customWidth="1"/>
    <col min="7954" max="8193" width="9.140625" style="150"/>
    <col min="8194" max="8194" width="4.7109375" style="150" bestFit="1" customWidth="1"/>
    <col min="8195" max="8195" width="9.7109375" style="150" bestFit="1" customWidth="1"/>
    <col min="8196" max="8196" width="10" style="150" bestFit="1" customWidth="1"/>
    <col min="8197" max="8197" width="8.85546875" style="150" bestFit="1" customWidth="1"/>
    <col min="8198" max="8198" width="22.85546875" style="150" customWidth="1"/>
    <col min="8199" max="8199" width="59.7109375" style="150" bestFit="1" customWidth="1"/>
    <col min="8200" max="8200" width="57.85546875" style="150" bestFit="1" customWidth="1"/>
    <col min="8201" max="8201" width="35.28515625" style="150" bestFit="1" customWidth="1"/>
    <col min="8202" max="8202" width="28.140625" style="150" bestFit="1" customWidth="1"/>
    <col min="8203" max="8203" width="33.140625" style="150" bestFit="1" customWidth="1"/>
    <col min="8204" max="8204" width="26" style="150" bestFit="1" customWidth="1"/>
    <col min="8205" max="8205" width="19.140625" style="150" bestFit="1" customWidth="1"/>
    <col min="8206" max="8206" width="10.42578125" style="150" customWidth="1"/>
    <col min="8207" max="8207" width="11.85546875" style="150" customWidth="1"/>
    <col min="8208" max="8208" width="14.7109375" style="150" customWidth="1"/>
    <col min="8209" max="8209" width="9" style="150" bestFit="1" customWidth="1"/>
    <col min="8210" max="8449" width="9.140625" style="150"/>
    <col min="8450" max="8450" width="4.7109375" style="150" bestFit="1" customWidth="1"/>
    <col min="8451" max="8451" width="9.7109375" style="150" bestFit="1" customWidth="1"/>
    <col min="8452" max="8452" width="10" style="150" bestFit="1" customWidth="1"/>
    <col min="8453" max="8453" width="8.85546875" style="150" bestFit="1" customWidth="1"/>
    <col min="8454" max="8454" width="22.85546875" style="150" customWidth="1"/>
    <col min="8455" max="8455" width="59.7109375" style="150" bestFit="1" customWidth="1"/>
    <col min="8456" max="8456" width="57.85546875" style="150" bestFit="1" customWidth="1"/>
    <col min="8457" max="8457" width="35.28515625" style="150" bestFit="1" customWidth="1"/>
    <col min="8458" max="8458" width="28.140625" style="150" bestFit="1" customWidth="1"/>
    <col min="8459" max="8459" width="33.140625" style="150" bestFit="1" customWidth="1"/>
    <col min="8460" max="8460" width="26" style="150" bestFit="1" customWidth="1"/>
    <col min="8461" max="8461" width="19.140625" style="150" bestFit="1" customWidth="1"/>
    <col min="8462" max="8462" width="10.42578125" style="150" customWidth="1"/>
    <col min="8463" max="8463" width="11.85546875" style="150" customWidth="1"/>
    <col min="8464" max="8464" width="14.7109375" style="150" customWidth="1"/>
    <col min="8465" max="8465" width="9" style="150" bestFit="1" customWidth="1"/>
    <col min="8466" max="8705" width="9.140625" style="150"/>
    <col min="8706" max="8706" width="4.7109375" style="150" bestFit="1" customWidth="1"/>
    <col min="8707" max="8707" width="9.7109375" style="150" bestFit="1" customWidth="1"/>
    <col min="8708" max="8708" width="10" style="150" bestFit="1" customWidth="1"/>
    <col min="8709" max="8709" width="8.85546875" style="150" bestFit="1" customWidth="1"/>
    <col min="8710" max="8710" width="22.85546875" style="150" customWidth="1"/>
    <col min="8711" max="8711" width="59.7109375" style="150" bestFit="1" customWidth="1"/>
    <col min="8712" max="8712" width="57.85546875" style="150" bestFit="1" customWidth="1"/>
    <col min="8713" max="8713" width="35.28515625" style="150" bestFit="1" customWidth="1"/>
    <col min="8714" max="8714" width="28.140625" style="150" bestFit="1" customWidth="1"/>
    <col min="8715" max="8715" width="33.140625" style="150" bestFit="1" customWidth="1"/>
    <col min="8716" max="8716" width="26" style="150" bestFit="1" customWidth="1"/>
    <col min="8717" max="8717" width="19.140625" style="150" bestFit="1" customWidth="1"/>
    <col min="8718" max="8718" width="10.42578125" style="150" customWidth="1"/>
    <col min="8719" max="8719" width="11.85546875" style="150" customWidth="1"/>
    <col min="8720" max="8720" width="14.7109375" style="150" customWidth="1"/>
    <col min="8721" max="8721" width="9" style="150" bestFit="1" customWidth="1"/>
    <col min="8722" max="8961" width="9.140625" style="150"/>
    <col min="8962" max="8962" width="4.7109375" style="150" bestFit="1" customWidth="1"/>
    <col min="8963" max="8963" width="9.7109375" style="150" bestFit="1" customWidth="1"/>
    <col min="8964" max="8964" width="10" style="150" bestFit="1" customWidth="1"/>
    <col min="8965" max="8965" width="8.85546875" style="150" bestFit="1" customWidth="1"/>
    <col min="8966" max="8966" width="22.85546875" style="150" customWidth="1"/>
    <col min="8967" max="8967" width="59.7109375" style="150" bestFit="1" customWidth="1"/>
    <col min="8968" max="8968" width="57.85546875" style="150" bestFit="1" customWidth="1"/>
    <col min="8969" max="8969" width="35.28515625" style="150" bestFit="1" customWidth="1"/>
    <col min="8970" max="8970" width="28.140625" style="150" bestFit="1" customWidth="1"/>
    <col min="8971" max="8971" width="33.140625" style="150" bestFit="1" customWidth="1"/>
    <col min="8972" max="8972" width="26" style="150" bestFit="1" customWidth="1"/>
    <col min="8973" max="8973" width="19.140625" style="150" bestFit="1" customWidth="1"/>
    <col min="8974" max="8974" width="10.42578125" style="150" customWidth="1"/>
    <col min="8975" max="8975" width="11.85546875" style="150" customWidth="1"/>
    <col min="8976" max="8976" width="14.7109375" style="150" customWidth="1"/>
    <col min="8977" max="8977" width="9" style="150" bestFit="1" customWidth="1"/>
    <col min="8978" max="9217" width="9.140625" style="150"/>
    <col min="9218" max="9218" width="4.7109375" style="150" bestFit="1" customWidth="1"/>
    <col min="9219" max="9219" width="9.7109375" style="150" bestFit="1" customWidth="1"/>
    <col min="9220" max="9220" width="10" style="150" bestFit="1" customWidth="1"/>
    <col min="9221" max="9221" width="8.85546875" style="150" bestFit="1" customWidth="1"/>
    <col min="9222" max="9222" width="22.85546875" style="150" customWidth="1"/>
    <col min="9223" max="9223" width="59.7109375" style="150" bestFit="1" customWidth="1"/>
    <col min="9224" max="9224" width="57.85546875" style="150" bestFit="1" customWidth="1"/>
    <col min="9225" max="9225" width="35.28515625" style="150" bestFit="1" customWidth="1"/>
    <col min="9226" max="9226" width="28.140625" style="150" bestFit="1" customWidth="1"/>
    <col min="9227" max="9227" width="33.140625" style="150" bestFit="1" customWidth="1"/>
    <col min="9228" max="9228" width="26" style="150" bestFit="1" customWidth="1"/>
    <col min="9229" max="9229" width="19.140625" style="150" bestFit="1" customWidth="1"/>
    <col min="9230" max="9230" width="10.42578125" style="150" customWidth="1"/>
    <col min="9231" max="9231" width="11.85546875" style="150" customWidth="1"/>
    <col min="9232" max="9232" width="14.7109375" style="150" customWidth="1"/>
    <col min="9233" max="9233" width="9" style="150" bestFit="1" customWidth="1"/>
    <col min="9234" max="9473" width="9.140625" style="150"/>
    <col min="9474" max="9474" width="4.7109375" style="150" bestFit="1" customWidth="1"/>
    <col min="9475" max="9475" width="9.7109375" style="150" bestFit="1" customWidth="1"/>
    <col min="9476" max="9476" width="10" style="150" bestFit="1" customWidth="1"/>
    <col min="9477" max="9477" width="8.85546875" style="150" bestFit="1" customWidth="1"/>
    <col min="9478" max="9478" width="22.85546875" style="150" customWidth="1"/>
    <col min="9479" max="9479" width="59.7109375" style="150" bestFit="1" customWidth="1"/>
    <col min="9480" max="9480" width="57.85546875" style="150" bestFit="1" customWidth="1"/>
    <col min="9481" max="9481" width="35.28515625" style="150" bestFit="1" customWidth="1"/>
    <col min="9482" max="9482" width="28.140625" style="150" bestFit="1" customWidth="1"/>
    <col min="9483" max="9483" width="33.140625" style="150" bestFit="1" customWidth="1"/>
    <col min="9484" max="9484" width="26" style="150" bestFit="1" customWidth="1"/>
    <col min="9485" max="9485" width="19.140625" style="150" bestFit="1" customWidth="1"/>
    <col min="9486" max="9486" width="10.42578125" style="150" customWidth="1"/>
    <col min="9487" max="9487" width="11.85546875" style="150" customWidth="1"/>
    <col min="9488" max="9488" width="14.7109375" style="150" customWidth="1"/>
    <col min="9489" max="9489" width="9" style="150" bestFit="1" customWidth="1"/>
    <col min="9490" max="9729" width="9.140625" style="150"/>
    <col min="9730" max="9730" width="4.7109375" style="150" bestFit="1" customWidth="1"/>
    <col min="9731" max="9731" width="9.7109375" style="150" bestFit="1" customWidth="1"/>
    <col min="9732" max="9732" width="10" style="150" bestFit="1" customWidth="1"/>
    <col min="9733" max="9733" width="8.85546875" style="150" bestFit="1" customWidth="1"/>
    <col min="9734" max="9734" width="22.85546875" style="150" customWidth="1"/>
    <col min="9735" max="9735" width="59.7109375" style="150" bestFit="1" customWidth="1"/>
    <col min="9736" max="9736" width="57.85546875" style="150" bestFit="1" customWidth="1"/>
    <col min="9737" max="9737" width="35.28515625" style="150" bestFit="1" customWidth="1"/>
    <col min="9738" max="9738" width="28.140625" style="150" bestFit="1" customWidth="1"/>
    <col min="9739" max="9739" width="33.140625" style="150" bestFit="1" customWidth="1"/>
    <col min="9740" max="9740" width="26" style="150" bestFit="1" customWidth="1"/>
    <col min="9741" max="9741" width="19.140625" style="150" bestFit="1" customWidth="1"/>
    <col min="9742" max="9742" width="10.42578125" style="150" customWidth="1"/>
    <col min="9743" max="9743" width="11.85546875" style="150" customWidth="1"/>
    <col min="9744" max="9744" width="14.7109375" style="150" customWidth="1"/>
    <col min="9745" max="9745" width="9" style="150" bestFit="1" customWidth="1"/>
    <col min="9746" max="9985" width="9.140625" style="150"/>
    <col min="9986" max="9986" width="4.7109375" style="150" bestFit="1" customWidth="1"/>
    <col min="9987" max="9987" width="9.7109375" style="150" bestFit="1" customWidth="1"/>
    <col min="9988" max="9988" width="10" style="150" bestFit="1" customWidth="1"/>
    <col min="9989" max="9989" width="8.85546875" style="150" bestFit="1" customWidth="1"/>
    <col min="9990" max="9990" width="22.85546875" style="150" customWidth="1"/>
    <col min="9991" max="9991" width="59.7109375" style="150" bestFit="1" customWidth="1"/>
    <col min="9992" max="9992" width="57.85546875" style="150" bestFit="1" customWidth="1"/>
    <col min="9993" max="9993" width="35.28515625" style="150" bestFit="1" customWidth="1"/>
    <col min="9994" max="9994" width="28.140625" style="150" bestFit="1" customWidth="1"/>
    <col min="9995" max="9995" width="33.140625" style="150" bestFit="1" customWidth="1"/>
    <col min="9996" max="9996" width="26" style="150" bestFit="1" customWidth="1"/>
    <col min="9997" max="9997" width="19.140625" style="150" bestFit="1" customWidth="1"/>
    <col min="9998" max="9998" width="10.42578125" style="150" customWidth="1"/>
    <col min="9999" max="9999" width="11.85546875" style="150" customWidth="1"/>
    <col min="10000" max="10000" width="14.7109375" style="150" customWidth="1"/>
    <col min="10001" max="10001" width="9" style="150" bestFit="1" customWidth="1"/>
    <col min="10002" max="10241" width="9.140625" style="150"/>
    <col min="10242" max="10242" width="4.7109375" style="150" bestFit="1" customWidth="1"/>
    <col min="10243" max="10243" width="9.7109375" style="150" bestFit="1" customWidth="1"/>
    <col min="10244" max="10244" width="10" style="150" bestFit="1" customWidth="1"/>
    <col min="10245" max="10245" width="8.85546875" style="150" bestFit="1" customWidth="1"/>
    <col min="10246" max="10246" width="22.85546875" style="150" customWidth="1"/>
    <col min="10247" max="10247" width="59.7109375" style="150" bestFit="1" customWidth="1"/>
    <col min="10248" max="10248" width="57.85546875" style="150" bestFit="1" customWidth="1"/>
    <col min="10249" max="10249" width="35.28515625" style="150" bestFit="1" customWidth="1"/>
    <col min="10250" max="10250" width="28.140625" style="150" bestFit="1" customWidth="1"/>
    <col min="10251" max="10251" width="33.140625" style="150" bestFit="1" customWidth="1"/>
    <col min="10252" max="10252" width="26" style="150" bestFit="1" customWidth="1"/>
    <col min="10253" max="10253" width="19.140625" style="150" bestFit="1" customWidth="1"/>
    <col min="10254" max="10254" width="10.42578125" style="150" customWidth="1"/>
    <col min="10255" max="10255" width="11.85546875" style="150" customWidth="1"/>
    <col min="10256" max="10256" width="14.7109375" style="150" customWidth="1"/>
    <col min="10257" max="10257" width="9" style="150" bestFit="1" customWidth="1"/>
    <col min="10258" max="10497" width="9.140625" style="150"/>
    <col min="10498" max="10498" width="4.7109375" style="150" bestFit="1" customWidth="1"/>
    <col min="10499" max="10499" width="9.7109375" style="150" bestFit="1" customWidth="1"/>
    <col min="10500" max="10500" width="10" style="150" bestFit="1" customWidth="1"/>
    <col min="10501" max="10501" width="8.85546875" style="150" bestFit="1" customWidth="1"/>
    <col min="10502" max="10502" width="22.85546875" style="150" customWidth="1"/>
    <col min="10503" max="10503" width="59.7109375" style="150" bestFit="1" customWidth="1"/>
    <col min="10504" max="10504" width="57.85546875" style="150" bestFit="1" customWidth="1"/>
    <col min="10505" max="10505" width="35.28515625" style="150" bestFit="1" customWidth="1"/>
    <col min="10506" max="10506" width="28.140625" style="150" bestFit="1" customWidth="1"/>
    <col min="10507" max="10507" width="33.140625" style="150" bestFit="1" customWidth="1"/>
    <col min="10508" max="10508" width="26" style="150" bestFit="1" customWidth="1"/>
    <col min="10509" max="10509" width="19.140625" style="150" bestFit="1" customWidth="1"/>
    <col min="10510" max="10510" width="10.42578125" style="150" customWidth="1"/>
    <col min="10511" max="10511" width="11.85546875" style="150" customWidth="1"/>
    <col min="10512" max="10512" width="14.7109375" style="150" customWidth="1"/>
    <col min="10513" max="10513" width="9" style="150" bestFit="1" customWidth="1"/>
    <col min="10514" max="10753" width="9.140625" style="150"/>
    <col min="10754" max="10754" width="4.7109375" style="150" bestFit="1" customWidth="1"/>
    <col min="10755" max="10755" width="9.7109375" style="150" bestFit="1" customWidth="1"/>
    <col min="10756" max="10756" width="10" style="150" bestFit="1" customWidth="1"/>
    <col min="10757" max="10757" width="8.85546875" style="150" bestFit="1" customWidth="1"/>
    <col min="10758" max="10758" width="22.85546875" style="150" customWidth="1"/>
    <col min="10759" max="10759" width="59.7109375" style="150" bestFit="1" customWidth="1"/>
    <col min="10760" max="10760" width="57.85546875" style="150" bestFit="1" customWidth="1"/>
    <col min="10761" max="10761" width="35.28515625" style="150" bestFit="1" customWidth="1"/>
    <col min="10762" max="10762" width="28.140625" style="150" bestFit="1" customWidth="1"/>
    <col min="10763" max="10763" width="33.140625" style="150" bestFit="1" customWidth="1"/>
    <col min="10764" max="10764" width="26" style="150" bestFit="1" customWidth="1"/>
    <col min="10765" max="10765" width="19.140625" style="150" bestFit="1" customWidth="1"/>
    <col min="10766" max="10766" width="10.42578125" style="150" customWidth="1"/>
    <col min="10767" max="10767" width="11.85546875" style="150" customWidth="1"/>
    <col min="10768" max="10768" width="14.7109375" style="150" customWidth="1"/>
    <col min="10769" max="10769" width="9" style="150" bestFit="1" customWidth="1"/>
    <col min="10770" max="11009" width="9.140625" style="150"/>
    <col min="11010" max="11010" width="4.7109375" style="150" bestFit="1" customWidth="1"/>
    <col min="11011" max="11011" width="9.7109375" style="150" bestFit="1" customWidth="1"/>
    <col min="11012" max="11012" width="10" style="150" bestFit="1" customWidth="1"/>
    <col min="11013" max="11013" width="8.85546875" style="150" bestFit="1" customWidth="1"/>
    <col min="11014" max="11014" width="22.85546875" style="150" customWidth="1"/>
    <col min="11015" max="11015" width="59.7109375" style="150" bestFit="1" customWidth="1"/>
    <col min="11016" max="11016" width="57.85546875" style="150" bestFit="1" customWidth="1"/>
    <col min="11017" max="11017" width="35.28515625" style="150" bestFit="1" customWidth="1"/>
    <col min="11018" max="11018" width="28.140625" style="150" bestFit="1" customWidth="1"/>
    <col min="11019" max="11019" width="33.140625" style="150" bestFit="1" customWidth="1"/>
    <col min="11020" max="11020" width="26" style="150" bestFit="1" customWidth="1"/>
    <col min="11021" max="11021" width="19.140625" style="150" bestFit="1" customWidth="1"/>
    <col min="11022" max="11022" width="10.42578125" style="150" customWidth="1"/>
    <col min="11023" max="11023" width="11.85546875" style="150" customWidth="1"/>
    <col min="11024" max="11024" width="14.7109375" style="150" customWidth="1"/>
    <col min="11025" max="11025" width="9" style="150" bestFit="1" customWidth="1"/>
    <col min="11026" max="11265" width="9.140625" style="150"/>
    <col min="11266" max="11266" width="4.7109375" style="150" bestFit="1" customWidth="1"/>
    <col min="11267" max="11267" width="9.7109375" style="150" bestFit="1" customWidth="1"/>
    <col min="11268" max="11268" width="10" style="150" bestFit="1" customWidth="1"/>
    <col min="11269" max="11269" width="8.85546875" style="150" bestFit="1" customWidth="1"/>
    <col min="11270" max="11270" width="22.85546875" style="150" customWidth="1"/>
    <col min="11271" max="11271" width="59.7109375" style="150" bestFit="1" customWidth="1"/>
    <col min="11272" max="11272" width="57.85546875" style="150" bestFit="1" customWidth="1"/>
    <col min="11273" max="11273" width="35.28515625" style="150" bestFit="1" customWidth="1"/>
    <col min="11274" max="11274" width="28.140625" style="150" bestFit="1" customWidth="1"/>
    <col min="11275" max="11275" width="33.140625" style="150" bestFit="1" customWidth="1"/>
    <col min="11276" max="11276" width="26" style="150" bestFit="1" customWidth="1"/>
    <col min="11277" max="11277" width="19.140625" style="150" bestFit="1" customWidth="1"/>
    <col min="11278" max="11278" width="10.42578125" style="150" customWidth="1"/>
    <col min="11279" max="11279" width="11.85546875" style="150" customWidth="1"/>
    <col min="11280" max="11280" width="14.7109375" style="150" customWidth="1"/>
    <col min="11281" max="11281" width="9" style="150" bestFit="1" customWidth="1"/>
    <col min="11282" max="11521" width="9.140625" style="150"/>
    <col min="11522" max="11522" width="4.7109375" style="150" bestFit="1" customWidth="1"/>
    <col min="11523" max="11523" width="9.7109375" style="150" bestFit="1" customWidth="1"/>
    <col min="11524" max="11524" width="10" style="150" bestFit="1" customWidth="1"/>
    <col min="11525" max="11525" width="8.85546875" style="150" bestFit="1" customWidth="1"/>
    <col min="11526" max="11526" width="22.85546875" style="150" customWidth="1"/>
    <col min="11527" max="11527" width="59.7109375" style="150" bestFit="1" customWidth="1"/>
    <col min="11528" max="11528" width="57.85546875" style="150" bestFit="1" customWidth="1"/>
    <col min="11529" max="11529" width="35.28515625" style="150" bestFit="1" customWidth="1"/>
    <col min="11530" max="11530" width="28.140625" style="150" bestFit="1" customWidth="1"/>
    <col min="11531" max="11531" width="33.140625" style="150" bestFit="1" customWidth="1"/>
    <col min="11532" max="11532" width="26" style="150" bestFit="1" customWidth="1"/>
    <col min="11533" max="11533" width="19.140625" style="150" bestFit="1" customWidth="1"/>
    <col min="11534" max="11534" width="10.42578125" style="150" customWidth="1"/>
    <col min="11535" max="11535" width="11.85546875" style="150" customWidth="1"/>
    <col min="11536" max="11536" width="14.7109375" style="150" customWidth="1"/>
    <col min="11537" max="11537" width="9" style="150" bestFit="1" customWidth="1"/>
    <col min="11538" max="11777" width="9.140625" style="150"/>
    <col min="11778" max="11778" width="4.7109375" style="150" bestFit="1" customWidth="1"/>
    <col min="11779" max="11779" width="9.7109375" style="150" bestFit="1" customWidth="1"/>
    <col min="11780" max="11780" width="10" style="150" bestFit="1" customWidth="1"/>
    <col min="11781" max="11781" width="8.85546875" style="150" bestFit="1" customWidth="1"/>
    <col min="11782" max="11782" width="22.85546875" style="150" customWidth="1"/>
    <col min="11783" max="11783" width="59.7109375" style="150" bestFit="1" customWidth="1"/>
    <col min="11784" max="11784" width="57.85546875" style="150" bestFit="1" customWidth="1"/>
    <col min="11785" max="11785" width="35.28515625" style="150" bestFit="1" customWidth="1"/>
    <col min="11786" max="11786" width="28.140625" style="150" bestFit="1" customWidth="1"/>
    <col min="11787" max="11787" width="33.140625" style="150" bestFit="1" customWidth="1"/>
    <col min="11788" max="11788" width="26" style="150" bestFit="1" customWidth="1"/>
    <col min="11789" max="11789" width="19.140625" style="150" bestFit="1" customWidth="1"/>
    <col min="11790" max="11790" width="10.42578125" style="150" customWidth="1"/>
    <col min="11791" max="11791" width="11.85546875" style="150" customWidth="1"/>
    <col min="11792" max="11792" width="14.7109375" style="150" customWidth="1"/>
    <col min="11793" max="11793" width="9" style="150" bestFit="1" customWidth="1"/>
    <col min="11794" max="12033" width="9.140625" style="150"/>
    <col min="12034" max="12034" width="4.7109375" style="150" bestFit="1" customWidth="1"/>
    <col min="12035" max="12035" width="9.7109375" style="150" bestFit="1" customWidth="1"/>
    <col min="12036" max="12036" width="10" style="150" bestFit="1" customWidth="1"/>
    <col min="12037" max="12037" width="8.85546875" style="150" bestFit="1" customWidth="1"/>
    <col min="12038" max="12038" width="22.85546875" style="150" customWidth="1"/>
    <col min="12039" max="12039" width="59.7109375" style="150" bestFit="1" customWidth="1"/>
    <col min="12040" max="12040" width="57.85546875" style="150" bestFit="1" customWidth="1"/>
    <col min="12041" max="12041" width="35.28515625" style="150" bestFit="1" customWidth="1"/>
    <col min="12042" max="12042" width="28.140625" style="150" bestFit="1" customWidth="1"/>
    <col min="12043" max="12043" width="33.140625" style="150" bestFit="1" customWidth="1"/>
    <col min="12044" max="12044" width="26" style="150" bestFit="1" customWidth="1"/>
    <col min="12045" max="12045" width="19.140625" style="150" bestFit="1" customWidth="1"/>
    <col min="12046" max="12046" width="10.42578125" style="150" customWidth="1"/>
    <col min="12047" max="12047" width="11.85546875" style="150" customWidth="1"/>
    <col min="12048" max="12048" width="14.7109375" style="150" customWidth="1"/>
    <col min="12049" max="12049" width="9" style="150" bestFit="1" customWidth="1"/>
    <col min="12050" max="12289" width="9.140625" style="150"/>
    <col min="12290" max="12290" width="4.7109375" style="150" bestFit="1" customWidth="1"/>
    <col min="12291" max="12291" width="9.7109375" style="150" bestFit="1" customWidth="1"/>
    <col min="12292" max="12292" width="10" style="150" bestFit="1" customWidth="1"/>
    <col min="12293" max="12293" width="8.85546875" style="150" bestFit="1" customWidth="1"/>
    <col min="12294" max="12294" width="22.85546875" style="150" customWidth="1"/>
    <col min="12295" max="12295" width="59.7109375" style="150" bestFit="1" customWidth="1"/>
    <col min="12296" max="12296" width="57.85546875" style="150" bestFit="1" customWidth="1"/>
    <col min="12297" max="12297" width="35.28515625" style="150" bestFit="1" customWidth="1"/>
    <col min="12298" max="12298" width="28.140625" style="150" bestFit="1" customWidth="1"/>
    <col min="12299" max="12299" width="33.140625" style="150" bestFit="1" customWidth="1"/>
    <col min="12300" max="12300" width="26" style="150" bestFit="1" customWidth="1"/>
    <col min="12301" max="12301" width="19.140625" style="150" bestFit="1" customWidth="1"/>
    <col min="12302" max="12302" width="10.42578125" style="150" customWidth="1"/>
    <col min="12303" max="12303" width="11.85546875" style="150" customWidth="1"/>
    <col min="12304" max="12304" width="14.7109375" style="150" customWidth="1"/>
    <col min="12305" max="12305" width="9" style="150" bestFit="1" customWidth="1"/>
    <col min="12306" max="12545" width="9.140625" style="150"/>
    <col min="12546" max="12546" width="4.7109375" style="150" bestFit="1" customWidth="1"/>
    <col min="12547" max="12547" width="9.7109375" style="150" bestFit="1" customWidth="1"/>
    <col min="12548" max="12548" width="10" style="150" bestFit="1" customWidth="1"/>
    <col min="12549" max="12549" width="8.85546875" style="150" bestFit="1" customWidth="1"/>
    <col min="12550" max="12550" width="22.85546875" style="150" customWidth="1"/>
    <col min="12551" max="12551" width="59.7109375" style="150" bestFit="1" customWidth="1"/>
    <col min="12552" max="12552" width="57.85546875" style="150" bestFit="1" customWidth="1"/>
    <col min="12553" max="12553" width="35.28515625" style="150" bestFit="1" customWidth="1"/>
    <col min="12554" max="12554" width="28.140625" style="150" bestFit="1" customWidth="1"/>
    <col min="12555" max="12555" width="33.140625" style="150" bestFit="1" customWidth="1"/>
    <col min="12556" max="12556" width="26" style="150" bestFit="1" customWidth="1"/>
    <col min="12557" max="12557" width="19.140625" style="150" bestFit="1" customWidth="1"/>
    <col min="12558" max="12558" width="10.42578125" style="150" customWidth="1"/>
    <col min="12559" max="12559" width="11.85546875" style="150" customWidth="1"/>
    <col min="12560" max="12560" width="14.7109375" style="150" customWidth="1"/>
    <col min="12561" max="12561" width="9" style="150" bestFit="1" customWidth="1"/>
    <col min="12562" max="12801" width="9.140625" style="150"/>
    <col min="12802" max="12802" width="4.7109375" style="150" bestFit="1" customWidth="1"/>
    <col min="12803" max="12803" width="9.7109375" style="150" bestFit="1" customWidth="1"/>
    <col min="12804" max="12804" width="10" style="150" bestFit="1" customWidth="1"/>
    <col min="12805" max="12805" width="8.85546875" style="150" bestFit="1" customWidth="1"/>
    <col min="12806" max="12806" width="22.85546875" style="150" customWidth="1"/>
    <col min="12807" max="12807" width="59.7109375" style="150" bestFit="1" customWidth="1"/>
    <col min="12808" max="12808" width="57.85546875" style="150" bestFit="1" customWidth="1"/>
    <col min="12809" max="12809" width="35.28515625" style="150" bestFit="1" customWidth="1"/>
    <col min="12810" max="12810" width="28.140625" style="150" bestFit="1" customWidth="1"/>
    <col min="12811" max="12811" width="33.140625" style="150" bestFit="1" customWidth="1"/>
    <col min="12812" max="12812" width="26" style="150" bestFit="1" customWidth="1"/>
    <col min="12813" max="12813" width="19.140625" style="150" bestFit="1" customWidth="1"/>
    <col min="12814" max="12814" width="10.42578125" style="150" customWidth="1"/>
    <col min="12815" max="12815" width="11.85546875" style="150" customWidth="1"/>
    <col min="12816" max="12816" width="14.7109375" style="150" customWidth="1"/>
    <col min="12817" max="12817" width="9" style="150" bestFit="1" customWidth="1"/>
    <col min="12818" max="13057" width="9.140625" style="150"/>
    <col min="13058" max="13058" width="4.7109375" style="150" bestFit="1" customWidth="1"/>
    <col min="13059" max="13059" width="9.7109375" style="150" bestFit="1" customWidth="1"/>
    <col min="13060" max="13060" width="10" style="150" bestFit="1" customWidth="1"/>
    <col min="13061" max="13061" width="8.85546875" style="150" bestFit="1" customWidth="1"/>
    <col min="13062" max="13062" width="22.85546875" style="150" customWidth="1"/>
    <col min="13063" max="13063" width="59.7109375" style="150" bestFit="1" customWidth="1"/>
    <col min="13064" max="13064" width="57.85546875" style="150" bestFit="1" customWidth="1"/>
    <col min="13065" max="13065" width="35.28515625" style="150" bestFit="1" customWidth="1"/>
    <col min="13066" max="13066" width="28.140625" style="150" bestFit="1" customWidth="1"/>
    <col min="13067" max="13067" width="33.140625" style="150" bestFit="1" customWidth="1"/>
    <col min="13068" max="13068" width="26" style="150" bestFit="1" customWidth="1"/>
    <col min="13069" max="13069" width="19.140625" style="150" bestFit="1" customWidth="1"/>
    <col min="13070" max="13070" width="10.42578125" style="150" customWidth="1"/>
    <col min="13071" max="13071" width="11.85546875" style="150" customWidth="1"/>
    <col min="13072" max="13072" width="14.7109375" style="150" customWidth="1"/>
    <col min="13073" max="13073" width="9" style="150" bestFit="1" customWidth="1"/>
    <col min="13074" max="13313" width="9.140625" style="150"/>
    <col min="13314" max="13314" width="4.7109375" style="150" bestFit="1" customWidth="1"/>
    <col min="13315" max="13315" width="9.7109375" style="150" bestFit="1" customWidth="1"/>
    <col min="13316" max="13316" width="10" style="150" bestFit="1" customWidth="1"/>
    <col min="13317" max="13317" width="8.85546875" style="150" bestFit="1" customWidth="1"/>
    <col min="13318" max="13318" width="22.85546875" style="150" customWidth="1"/>
    <col min="13319" max="13319" width="59.7109375" style="150" bestFit="1" customWidth="1"/>
    <col min="13320" max="13320" width="57.85546875" style="150" bestFit="1" customWidth="1"/>
    <col min="13321" max="13321" width="35.28515625" style="150" bestFit="1" customWidth="1"/>
    <col min="13322" max="13322" width="28.140625" style="150" bestFit="1" customWidth="1"/>
    <col min="13323" max="13323" width="33.140625" style="150" bestFit="1" customWidth="1"/>
    <col min="13324" max="13324" width="26" style="150" bestFit="1" customWidth="1"/>
    <col min="13325" max="13325" width="19.140625" style="150" bestFit="1" customWidth="1"/>
    <col min="13326" max="13326" width="10.42578125" style="150" customWidth="1"/>
    <col min="13327" max="13327" width="11.85546875" style="150" customWidth="1"/>
    <col min="13328" max="13328" width="14.7109375" style="150" customWidth="1"/>
    <col min="13329" max="13329" width="9" style="150" bestFit="1" customWidth="1"/>
    <col min="13330" max="13569" width="9.140625" style="150"/>
    <col min="13570" max="13570" width="4.7109375" style="150" bestFit="1" customWidth="1"/>
    <col min="13571" max="13571" width="9.7109375" style="150" bestFit="1" customWidth="1"/>
    <col min="13572" max="13572" width="10" style="150" bestFit="1" customWidth="1"/>
    <col min="13573" max="13573" width="8.85546875" style="150" bestFit="1" customWidth="1"/>
    <col min="13574" max="13574" width="22.85546875" style="150" customWidth="1"/>
    <col min="13575" max="13575" width="59.7109375" style="150" bestFit="1" customWidth="1"/>
    <col min="13576" max="13576" width="57.85546875" style="150" bestFit="1" customWidth="1"/>
    <col min="13577" max="13577" width="35.28515625" style="150" bestFit="1" customWidth="1"/>
    <col min="13578" max="13578" width="28.140625" style="150" bestFit="1" customWidth="1"/>
    <col min="13579" max="13579" width="33.140625" style="150" bestFit="1" customWidth="1"/>
    <col min="13580" max="13580" width="26" style="150" bestFit="1" customWidth="1"/>
    <col min="13581" max="13581" width="19.140625" style="150" bestFit="1" customWidth="1"/>
    <col min="13582" max="13582" width="10.42578125" style="150" customWidth="1"/>
    <col min="13583" max="13583" width="11.85546875" style="150" customWidth="1"/>
    <col min="13584" max="13584" width="14.7109375" style="150" customWidth="1"/>
    <col min="13585" max="13585" width="9" style="150" bestFit="1" customWidth="1"/>
    <col min="13586" max="13825" width="9.140625" style="150"/>
    <col min="13826" max="13826" width="4.7109375" style="150" bestFit="1" customWidth="1"/>
    <col min="13827" max="13827" width="9.7109375" style="150" bestFit="1" customWidth="1"/>
    <col min="13828" max="13828" width="10" style="150" bestFit="1" customWidth="1"/>
    <col min="13829" max="13829" width="8.85546875" style="150" bestFit="1" customWidth="1"/>
    <col min="13830" max="13830" width="22.85546875" style="150" customWidth="1"/>
    <col min="13831" max="13831" width="59.7109375" style="150" bestFit="1" customWidth="1"/>
    <col min="13832" max="13832" width="57.85546875" style="150" bestFit="1" customWidth="1"/>
    <col min="13833" max="13833" width="35.28515625" style="150" bestFit="1" customWidth="1"/>
    <col min="13834" max="13834" width="28.140625" style="150" bestFit="1" customWidth="1"/>
    <col min="13835" max="13835" width="33.140625" style="150" bestFit="1" customWidth="1"/>
    <col min="13836" max="13836" width="26" style="150" bestFit="1" customWidth="1"/>
    <col min="13837" max="13837" width="19.140625" style="150" bestFit="1" customWidth="1"/>
    <col min="13838" max="13838" width="10.42578125" style="150" customWidth="1"/>
    <col min="13839" max="13839" width="11.85546875" style="150" customWidth="1"/>
    <col min="13840" max="13840" width="14.7109375" style="150" customWidth="1"/>
    <col min="13841" max="13841" width="9" style="150" bestFit="1" customWidth="1"/>
    <col min="13842" max="14081" width="9.140625" style="150"/>
    <col min="14082" max="14082" width="4.7109375" style="150" bestFit="1" customWidth="1"/>
    <col min="14083" max="14083" width="9.7109375" style="150" bestFit="1" customWidth="1"/>
    <col min="14084" max="14084" width="10" style="150" bestFit="1" customWidth="1"/>
    <col min="14085" max="14085" width="8.85546875" style="150" bestFit="1" customWidth="1"/>
    <col min="14086" max="14086" width="22.85546875" style="150" customWidth="1"/>
    <col min="14087" max="14087" width="59.7109375" style="150" bestFit="1" customWidth="1"/>
    <col min="14088" max="14088" width="57.85546875" style="150" bestFit="1" customWidth="1"/>
    <col min="14089" max="14089" width="35.28515625" style="150" bestFit="1" customWidth="1"/>
    <col min="14090" max="14090" width="28.140625" style="150" bestFit="1" customWidth="1"/>
    <col min="14091" max="14091" width="33.140625" style="150" bestFit="1" customWidth="1"/>
    <col min="14092" max="14092" width="26" style="150" bestFit="1" customWidth="1"/>
    <col min="14093" max="14093" width="19.140625" style="150" bestFit="1" customWidth="1"/>
    <col min="14094" max="14094" width="10.42578125" style="150" customWidth="1"/>
    <col min="14095" max="14095" width="11.85546875" style="150" customWidth="1"/>
    <col min="14096" max="14096" width="14.7109375" style="150" customWidth="1"/>
    <col min="14097" max="14097" width="9" style="150" bestFit="1" customWidth="1"/>
    <col min="14098" max="14337" width="9.140625" style="150"/>
    <col min="14338" max="14338" width="4.7109375" style="150" bestFit="1" customWidth="1"/>
    <col min="14339" max="14339" width="9.7109375" style="150" bestFit="1" customWidth="1"/>
    <col min="14340" max="14340" width="10" style="150" bestFit="1" customWidth="1"/>
    <col min="14341" max="14341" width="8.85546875" style="150" bestFit="1" customWidth="1"/>
    <col min="14342" max="14342" width="22.85546875" style="150" customWidth="1"/>
    <col min="14343" max="14343" width="59.7109375" style="150" bestFit="1" customWidth="1"/>
    <col min="14344" max="14344" width="57.85546875" style="150" bestFit="1" customWidth="1"/>
    <col min="14345" max="14345" width="35.28515625" style="150" bestFit="1" customWidth="1"/>
    <col min="14346" max="14346" width="28.140625" style="150" bestFit="1" customWidth="1"/>
    <col min="14347" max="14347" width="33.140625" style="150" bestFit="1" customWidth="1"/>
    <col min="14348" max="14348" width="26" style="150" bestFit="1" customWidth="1"/>
    <col min="14349" max="14349" width="19.140625" style="150" bestFit="1" customWidth="1"/>
    <col min="14350" max="14350" width="10.42578125" style="150" customWidth="1"/>
    <col min="14351" max="14351" width="11.85546875" style="150" customWidth="1"/>
    <col min="14352" max="14352" width="14.7109375" style="150" customWidth="1"/>
    <col min="14353" max="14353" width="9" style="150" bestFit="1" customWidth="1"/>
    <col min="14354" max="14593" width="9.140625" style="150"/>
    <col min="14594" max="14594" width="4.7109375" style="150" bestFit="1" customWidth="1"/>
    <col min="14595" max="14595" width="9.7109375" style="150" bestFit="1" customWidth="1"/>
    <col min="14596" max="14596" width="10" style="150" bestFit="1" customWidth="1"/>
    <col min="14597" max="14597" width="8.85546875" style="150" bestFit="1" customWidth="1"/>
    <col min="14598" max="14598" width="22.85546875" style="150" customWidth="1"/>
    <col min="14599" max="14599" width="59.7109375" style="150" bestFit="1" customWidth="1"/>
    <col min="14600" max="14600" width="57.85546875" style="150" bestFit="1" customWidth="1"/>
    <col min="14601" max="14601" width="35.28515625" style="150" bestFit="1" customWidth="1"/>
    <col min="14602" max="14602" width="28.140625" style="150" bestFit="1" customWidth="1"/>
    <col min="14603" max="14603" width="33.140625" style="150" bestFit="1" customWidth="1"/>
    <col min="14604" max="14604" width="26" style="150" bestFit="1" customWidth="1"/>
    <col min="14605" max="14605" width="19.140625" style="150" bestFit="1" customWidth="1"/>
    <col min="14606" max="14606" width="10.42578125" style="150" customWidth="1"/>
    <col min="14607" max="14607" width="11.85546875" style="150" customWidth="1"/>
    <col min="14608" max="14608" width="14.7109375" style="150" customWidth="1"/>
    <col min="14609" max="14609" width="9" style="150" bestFit="1" customWidth="1"/>
    <col min="14610" max="14849" width="9.140625" style="150"/>
    <col min="14850" max="14850" width="4.7109375" style="150" bestFit="1" customWidth="1"/>
    <col min="14851" max="14851" width="9.7109375" style="150" bestFit="1" customWidth="1"/>
    <col min="14852" max="14852" width="10" style="150" bestFit="1" customWidth="1"/>
    <col min="14853" max="14853" width="8.85546875" style="150" bestFit="1" customWidth="1"/>
    <col min="14854" max="14854" width="22.85546875" style="150" customWidth="1"/>
    <col min="14855" max="14855" width="59.7109375" style="150" bestFit="1" customWidth="1"/>
    <col min="14856" max="14856" width="57.85546875" style="150" bestFit="1" customWidth="1"/>
    <col min="14857" max="14857" width="35.28515625" style="150" bestFit="1" customWidth="1"/>
    <col min="14858" max="14858" width="28.140625" style="150" bestFit="1" customWidth="1"/>
    <col min="14859" max="14859" width="33.140625" style="150" bestFit="1" customWidth="1"/>
    <col min="14860" max="14860" width="26" style="150" bestFit="1" customWidth="1"/>
    <col min="14861" max="14861" width="19.140625" style="150" bestFit="1" customWidth="1"/>
    <col min="14862" max="14862" width="10.42578125" style="150" customWidth="1"/>
    <col min="14863" max="14863" width="11.85546875" style="150" customWidth="1"/>
    <col min="14864" max="14864" width="14.7109375" style="150" customWidth="1"/>
    <col min="14865" max="14865" width="9" style="150" bestFit="1" customWidth="1"/>
    <col min="14866" max="15105" width="9.140625" style="150"/>
    <col min="15106" max="15106" width="4.7109375" style="150" bestFit="1" customWidth="1"/>
    <col min="15107" max="15107" width="9.7109375" style="150" bestFit="1" customWidth="1"/>
    <col min="15108" max="15108" width="10" style="150" bestFit="1" customWidth="1"/>
    <col min="15109" max="15109" width="8.85546875" style="150" bestFit="1" customWidth="1"/>
    <col min="15110" max="15110" width="22.85546875" style="150" customWidth="1"/>
    <col min="15111" max="15111" width="59.7109375" style="150" bestFit="1" customWidth="1"/>
    <col min="15112" max="15112" width="57.85546875" style="150" bestFit="1" customWidth="1"/>
    <col min="15113" max="15113" width="35.28515625" style="150" bestFit="1" customWidth="1"/>
    <col min="15114" max="15114" width="28.140625" style="150" bestFit="1" customWidth="1"/>
    <col min="15115" max="15115" width="33.140625" style="150" bestFit="1" customWidth="1"/>
    <col min="15116" max="15116" width="26" style="150" bestFit="1" customWidth="1"/>
    <col min="15117" max="15117" width="19.140625" style="150" bestFit="1" customWidth="1"/>
    <col min="15118" max="15118" width="10.42578125" style="150" customWidth="1"/>
    <col min="15119" max="15119" width="11.85546875" style="150" customWidth="1"/>
    <col min="15120" max="15120" width="14.7109375" style="150" customWidth="1"/>
    <col min="15121" max="15121" width="9" style="150" bestFit="1" customWidth="1"/>
    <col min="15122" max="15361" width="9.140625" style="150"/>
    <col min="15362" max="15362" width="4.7109375" style="150" bestFit="1" customWidth="1"/>
    <col min="15363" max="15363" width="9.7109375" style="150" bestFit="1" customWidth="1"/>
    <col min="15364" max="15364" width="10" style="150" bestFit="1" customWidth="1"/>
    <col min="15365" max="15365" width="8.85546875" style="150" bestFit="1" customWidth="1"/>
    <col min="15366" max="15366" width="22.85546875" style="150" customWidth="1"/>
    <col min="15367" max="15367" width="59.7109375" style="150" bestFit="1" customWidth="1"/>
    <col min="15368" max="15368" width="57.85546875" style="150" bestFit="1" customWidth="1"/>
    <col min="15369" max="15369" width="35.28515625" style="150" bestFit="1" customWidth="1"/>
    <col min="15370" max="15370" width="28.140625" style="150" bestFit="1" customWidth="1"/>
    <col min="15371" max="15371" width="33.140625" style="150" bestFit="1" customWidth="1"/>
    <col min="15372" max="15372" width="26" style="150" bestFit="1" customWidth="1"/>
    <col min="15373" max="15373" width="19.140625" style="150" bestFit="1" customWidth="1"/>
    <col min="15374" max="15374" width="10.42578125" style="150" customWidth="1"/>
    <col min="15375" max="15375" width="11.85546875" style="150" customWidth="1"/>
    <col min="15376" max="15376" width="14.7109375" style="150" customWidth="1"/>
    <col min="15377" max="15377" width="9" style="150" bestFit="1" customWidth="1"/>
    <col min="15378" max="15617" width="9.140625" style="150"/>
    <col min="15618" max="15618" width="4.7109375" style="150" bestFit="1" customWidth="1"/>
    <col min="15619" max="15619" width="9.7109375" style="150" bestFit="1" customWidth="1"/>
    <col min="15620" max="15620" width="10" style="150" bestFit="1" customWidth="1"/>
    <col min="15621" max="15621" width="8.85546875" style="150" bestFit="1" customWidth="1"/>
    <col min="15622" max="15622" width="22.85546875" style="150" customWidth="1"/>
    <col min="15623" max="15623" width="59.7109375" style="150" bestFit="1" customWidth="1"/>
    <col min="15624" max="15624" width="57.85546875" style="150" bestFit="1" customWidth="1"/>
    <col min="15625" max="15625" width="35.28515625" style="150" bestFit="1" customWidth="1"/>
    <col min="15626" max="15626" width="28.140625" style="150" bestFit="1" customWidth="1"/>
    <col min="15627" max="15627" width="33.140625" style="150" bestFit="1" customWidth="1"/>
    <col min="15628" max="15628" width="26" style="150" bestFit="1" customWidth="1"/>
    <col min="15629" max="15629" width="19.140625" style="150" bestFit="1" customWidth="1"/>
    <col min="15630" max="15630" width="10.42578125" style="150" customWidth="1"/>
    <col min="15631" max="15631" width="11.85546875" style="150" customWidth="1"/>
    <col min="15632" max="15632" width="14.7109375" style="150" customWidth="1"/>
    <col min="15633" max="15633" width="9" style="150" bestFit="1" customWidth="1"/>
    <col min="15634" max="15873" width="9.140625" style="150"/>
    <col min="15874" max="15874" width="4.7109375" style="150" bestFit="1" customWidth="1"/>
    <col min="15875" max="15875" width="9.7109375" style="150" bestFit="1" customWidth="1"/>
    <col min="15876" max="15876" width="10" style="150" bestFit="1" customWidth="1"/>
    <col min="15877" max="15877" width="8.85546875" style="150" bestFit="1" customWidth="1"/>
    <col min="15878" max="15878" width="22.85546875" style="150" customWidth="1"/>
    <col min="15879" max="15879" width="59.7109375" style="150" bestFit="1" customWidth="1"/>
    <col min="15880" max="15880" width="57.85546875" style="150" bestFit="1" customWidth="1"/>
    <col min="15881" max="15881" width="35.28515625" style="150" bestFit="1" customWidth="1"/>
    <col min="15882" max="15882" width="28.140625" style="150" bestFit="1" customWidth="1"/>
    <col min="15883" max="15883" width="33.140625" style="150" bestFit="1" customWidth="1"/>
    <col min="15884" max="15884" width="26" style="150" bestFit="1" customWidth="1"/>
    <col min="15885" max="15885" width="19.140625" style="150" bestFit="1" customWidth="1"/>
    <col min="15886" max="15886" width="10.42578125" style="150" customWidth="1"/>
    <col min="15887" max="15887" width="11.85546875" style="150" customWidth="1"/>
    <col min="15888" max="15888" width="14.7109375" style="150" customWidth="1"/>
    <col min="15889" max="15889" width="9" style="150" bestFit="1" customWidth="1"/>
    <col min="15890" max="16129" width="9.140625" style="150"/>
    <col min="16130" max="16130" width="4.7109375" style="150" bestFit="1" customWidth="1"/>
    <col min="16131" max="16131" width="9.7109375" style="150" bestFit="1" customWidth="1"/>
    <col min="16132" max="16132" width="10" style="150" bestFit="1" customWidth="1"/>
    <col min="16133" max="16133" width="8.85546875" style="150" bestFit="1" customWidth="1"/>
    <col min="16134" max="16134" width="22.85546875" style="150" customWidth="1"/>
    <col min="16135" max="16135" width="59.7109375" style="150" bestFit="1" customWidth="1"/>
    <col min="16136" max="16136" width="57.85546875" style="150" bestFit="1" customWidth="1"/>
    <col min="16137" max="16137" width="35.28515625" style="150" bestFit="1" customWidth="1"/>
    <col min="16138" max="16138" width="28.140625" style="150" bestFit="1" customWidth="1"/>
    <col min="16139" max="16139" width="33.140625" style="150" bestFit="1" customWidth="1"/>
    <col min="16140" max="16140" width="26" style="150" bestFit="1" customWidth="1"/>
    <col min="16141" max="16141" width="19.140625" style="150" bestFit="1" customWidth="1"/>
    <col min="16142" max="16142" width="10.42578125" style="150" customWidth="1"/>
    <col min="16143" max="16143" width="11.85546875" style="150" customWidth="1"/>
    <col min="16144" max="16144" width="14.7109375" style="150" customWidth="1"/>
    <col min="16145" max="16145" width="9" style="150" bestFit="1" customWidth="1"/>
    <col min="16146" max="16384" width="9.140625" style="150"/>
  </cols>
  <sheetData>
    <row r="1" spans="1:51" ht="15" customHeight="1" x14ac:dyDescent="0.25">
      <c r="Q1" s="214"/>
      <c r="R1" s="214"/>
      <c r="S1" s="214"/>
      <c r="T1" s="214"/>
    </row>
    <row r="2" spans="1:51" ht="18.75" x14ac:dyDescent="0.3">
      <c r="A2" s="159" t="s">
        <v>3563</v>
      </c>
      <c r="Q2" s="214"/>
      <c r="R2" s="214"/>
      <c r="S2" s="214"/>
      <c r="T2" s="214"/>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row>
    <row r="3" spans="1:51" ht="15" customHeight="1" x14ac:dyDescent="0.25">
      <c r="Q3" s="214"/>
      <c r="R3" s="214"/>
      <c r="S3" s="214"/>
      <c r="T3" s="214"/>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row>
    <row r="4" spans="1:51" s="153" customFormat="1" ht="47.25" customHeight="1" x14ac:dyDescent="0.2">
      <c r="A4" s="497" t="s">
        <v>1</v>
      </c>
      <c r="B4" s="489" t="s">
        <v>2</v>
      </c>
      <c r="C4" s="489" t="s">
        <v>3</v>
      </c>
      <c r="D4" s="489" t="s">
        <v>4</v>
      </c>
      <c r="E4" s="487" t="s">
        <v>5</v>
      </c>
      <c r="F4" s="487" t="s">
        <v>6</v>
      </c>
      <c r="G4" s="487" t="s">
        <v>7</v>
      </c>
      <c r="H4" s="493" t="s">
        <v>8</v>
      </c>
      <c r="I4" s="494"/>
      <c r="J4" s="487" t="s">
        <v>9</v>
      </c>
      <c r="K4" s="493" t="s">
        <v>10</v>
      </c>
      <c r="L4" s="494"/>
      <c r="M4" s="495" t="s">
        <v>11</v>
      </c>
      <c r="N4" s="496"/>
      <c r="O4" s="495" t="s">
        <v>12</v>
      </c>
      <c r="P4" s="496"/>
      <c r="Q4" s="487" t="s">
        <v>13</v>
      </c>
      <c r="R4" s="489" t="s">
        <v>14</v>
      </c>
      <c r="S4" s="52"/>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row>
    <row r="5" spans="1:51" s="153" customFormat="1" ht="35.25" customHeight="1" x14ac:dyDescent="0.2">
      <c r="A5" s="498"/>
      <c r="B5" s="490"/>
      <c r="C5" s="490"/>
      <c r="D5" s="490"/>
      <c r="E5" s="488"/>
      <c r="F5" s="488"/>
      <c r="G5" s="488"/>
      <c r="H5" s="186" t="s">
        <v>15</v>
      </c>
      <c r="I5" s="104" t="s">
        <v>16</v>
      </c>
      <c r="J5" s="488"/>
      <c r="K5" s="187">
        <v>2020</v>
      </c>
      <c r="L5" s="187">
        <v>2021</v>
      </c>
      <c r="M5" s="187">
        <v>2020</v>
      </c>
      <c r="N5" s="187">
        <v>2021</v>
      </c>
      <c r="O5" s="187">
        <v>2020</v>
      </c>
      <c r="P5" s="187">
        <v>2021</v>
      </c>
      <c r="Q5" s="488"/>
      <c r="R5" s="490"/>
      <c r="S5" s="52"/>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row>
    <row r="6" spans="1:51" s="153" customFormat="1" ht="24" customHeight="1" x14ac:dyDescent="0.2">
      <c r="A6" s="105" t="s">
        <v>17</v>
      </c>
      <c r="B6" s="105" t="s">
        <v>18</v>
      </c>
      <c r="C6" s="105" t="s">
        <v>19</v>
      </c>
      <c r="D6" s="105" t="s">
        <v>20</v>
      </c>
      <c r="E6" s="105" t="s">
        <v>21</v>
      </c>
      <c r="F6" s="105" t="s">
        <v>22</v>
      </c>
      <c r="G6" s="105" t="s">
        <v>23</v>
      </c>
      <c r="H6" s="105" t="s">
        <v>24</v>
      </c>
      <c r="I6" s="105" t="s">
        <v>25</v>
      </c>
      <c r="J6" s="105" t="s">
        <v>26</v>
      </c>
      <c r="K6" s="105" t="s">
        <v>27</v>
      </c>
      <c r="L6" s="105" t="s">
        <v>28</v>
      </c>
      <c r="M6" s="105" t="s">
        <v>29</v>
      </c>
      <c r="N6" s="105" t="s">
        <v>30</v>
      </c>
      <c r="O6" s="105" t="s">
        <v>31</v>
      </c>
      <c r="P6" s="105" t="s">
        <v>32</v>
      </c>
      <c r="Q6" s="105" t="s">
        <v>33</v>
      </c>
      <c r="R6" s="105" t="s">
        <v>34</v>
      </c>
      <c r="S6" s="52"/>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51" s="153" customFormat="1" ht="30.75" customHeight="1" x14ac:dyDescent="0.2">
      <c r="A7" s="471">
        <v>1</v>
      </c>
      <c r="B7" s="462">
        <v>1</v>
      </c>
      <c r="C7" s="462">
        <v>1</v>
      </c>
      <c r="D7" s="471">
        <v>6</v>
      </c>
      <c r="E7" s="462" t="s">
        <v>1089</v>
      </c>
      <c r="F7" s="491" t="s">
        <v>1090</v>
      </c>
      <c r="G7" s="462" t="s">
        <v>667</v>
      </c>
      <c r="H7" s="190" t="s">
        <v>1041</v>
      </c>
      <c r="I7" s="215" t="s">
        <v>850</v>
      </c>
      <c r="J7" s="462" t="s">
        <v>1091</v>
      </c>
      <c r="K7" s="477" t="s">
        <v>58</v>
      </c>
      <c r="L7" s="477"/>
      <c r="M7" s="499">
        <v>67635.41</v>
      </c>
      <c r="N7" s="499"/>
      <c r="O7" s="499">
        <v>47635</v>
      </c>
      <c r="P7" s="499"/>
      <c r="Q7" s="477" t="s">
        <v>1092</v>
      </c>
      <c r="R7" s="477" t="s">
        <v>1093</v>
      </c>
      <c r="S7" s="52"/>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103"/>
    </row>
    <row r="8" spans="1:51" s="153" customFormat="1" ht="33.75" customHeight="1" x14ac:dyDescent="0.2">
      <c r="A8" s="472"/>
      <c r="B8" s="463"/>
      <c r="C8" s="463"/>
      <c r="D8" s="472"/>
      <c r="E8" s="463"/>
      <c r="F8" s="492"/>
      <c r="G8" s="464"/>
      <c r="H8" s="190" t="s">
        <v>818</v>
      </c>
      <c r="I8" s="215" t="s">
        <v>1277</v>
      </c>
      <c r="J8" s="463"/>
      <c r="K8" s="477"/>
      <c r="L8" s="477"/>
      <c r="M8" s="499"/>
      <c r="N8" s="499"/>
      <c r="O8" s="499"/>
      <c r="P8" s="499"/>
      <c r="Q8" s="477"/>
      <c r="R8" s="477"/>
      <c r="S8" s="52"/>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103"/>
    </row>
    <row r="9" spans="1:51" s="153" customFormat="1" ht="35.25" customHeight="1" x14ac:dyDescent="0.2">
      <c r="A9" s="472"/>
      <c r="B9" s="463"/>
      <c r="C9" s="463"/>
      <c r="D9" s="472"/>
      <c r="E9" s="463"/>
      <c r="F9" s="492"/>
      <c r="G9" s="462" t="s">
        <v>146</v>
      </c>
      <c r="H9" s="190" t="s">
        <v>1040</v>
      </c>
      <c r="I9" s="215" t="s">
        <v>215</v>
      </c>
      <c r="J9" s="463"/>
      <c r="K9" s="477"/>
      <c r="L9" s="477"/>
      <c r="M9" s="499"/>
      <c r="N9" s="499"/>
      <c r="O9" s="499"/>
      <c r="P9" s="499"/>
      <c r="Q9" s="477"/>
      <c r="R9" s="477"/>
      <c r="S9" s="52"/>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103"/>
    </row>
    <row r="10" spans="1:51" s="153" customFormat="1" ht="36.75" customHeight="1" x14ac:dyDescent="0.2">
      <c r="A10" s="472"/>
      <c r="B10" s="463"/>
      <c r="C10" s="463"/>
      <c r="D10" s="472"/>
      <c r="E10" s="463"/>
      <c r="F10" s="492"/>
      <c r="G10" s="463"/>
      <c r="H10" s="194" t="s">
        <v>818</v>
      </c>
      <c r="I10" s="216" t="s">
        <v>1094</v>
      </c>
      <c r="J10" s="463"/>
      <c r="K10" s="462"/>
      <c r="L10" s="462"/>
      <c r="M10" s="500"/>
      <c r="N10" s="500"/>
      <c r="O10" s="500"/>
      <c r="P10" s="500"/>
      <c r="Q10" s="462"/>
      <c r="R10" s="462"/>
      <c r="S10" s="52"/>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103"/>
    </row>
    <row r="11" spans="1:51" s="153" customFormat="1" ht="73.5" customHeight="1" x14ac:dyDescent="0.2">
      <c r="A11" s="478">
        <v>2</v>
      </c>
      <c r="B11" s="477">
        <v>6</v>
      </c>
      <c r="C11" s="477">
        <v>1</v>
      </c>
      <c r="D11" s="477">
        <v>6</v>
      </c>
      <c r="E11" s="477" t="s">
        <v>1096</v>
      </c>
      <c r="F11" s="477" t="s">
        <v>1097</v>
      </c>
      <c r="G11" s="477" t="s">
        <v>613</v>
      </c>
      <c r="H11" s="190" t="s">
        <v>813</v>
      </c>
      <c r="I11" s="190">
        <v>1</v>
      </c>
      <c r="J11" s="477" t="s">
        <v>1098</v>
      </c>
      <c r="K11" s="477" t="s">
        <v>268</v>
      </c>
      <c r="L11" s="477"/>
      <c r="M11" s="485">
        <v>25747.16</v>
      </c>
      <c r="N11" s="477"/>
      <c r="O11" s="485">
        <v>25548</v>
      </c>
      <c r="P11" s="477"/>
      <c r="Q11" s="477" t="s">
        <v>1099</v>
      </c>
      <c r="R11" s="477" t="s">
        <v>1044</v>
      </c>
      <c r="S11" s="52"/>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103"/>
    </row>
    <row r="12" spans="1:51" s="153" customFormat="1" ht="72.75" customHeight="1" x14ac:dyDescent="0.2">
      <c r="A12" s="478"/>
      <c r="B12" s="477"/>
      <c r="C12" s="477"/>
      <c r="D12" s="477"/>
      <c r="E12" s="477"/>
      <c r="F12" s="477"/>
      <c r="G12" s="477"/>
      <c r="H12" s="189" t="s">
        <v>818</v>
      </c>
      <c r="I12" s="190">
        <v>23</v>
      </c>
      <c r="J12" s="477"/>
      <c r="K12" s="477"/>
      <c r="L12" s="477"/>
      <c r="M12" s="485"/>
      <c r="N12" s="477"/>
      <c r="O12" s="485"/>
      <c r="P12" s="477"/>
      <c r="Q12" s="477"/>
      <c r="R12" s="477"/>
      <c r="S12" s="52"/>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103"/>
    </row>
    <row r="13" spans="1:51" s="153" customFormat="1" ht="53.25" customHeight="1" x14ac:dyDescent="0.2">
      <c r="A13" s="478">
        <v>3</v>
      </c>
      <c r="B13" s="477">
        <v>6</v>
      </c>
      <c r="C13" s="477">
        <v>1</v>
      </c>
      <c r="D13" s="477">
        <v>6</v>
      </c>
      <c r="E13" s="477" t="s">
        <v>1100</v>
      </c>
      <c r="F13" s="477" t="s">
        <v>1283</v>
      </c>
      <c r="G13" s="477" t="s">
        <v>641</v>
      </c>
      <c r="H13" s="190" t="s">
        <v>1043</v>
      </c>
      <c r="I13" s="190">
        <v>4</v>
      </c>
      <c r="J13" s="477" t="s">
        <v>1101</v>
      </c>
      <c r="K13" s="477" t="s">
        <v>268</v>
      </c>
      <c r="L13" s="477"/>
      <c r="M13" s="485">
        <v>32015.8</v>
      </c>
      <c r="N13" s="477"/>
      <c r="O13" s="485">
        <v>31333</v>
      </c>
      <c r="P13" s="477"/>
      <c r="Q13" s="477" t="s">
        <v>1102</v>
      </c>
      <c r="R13" s="477" t="s">
        <v>1044</v>
      </c>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103"/>
    </row>
    <row r="14" spans="1:51" s="153" customFormat="1" ht="54" customHeight="1" x14ac:dyDescent="0.2">
      <c r="A14" s="478"/>
      <c r="B14" s="477"/>
      <c r="C14" s="477"/>
      <c r="D14" s="477"/>
      <c r="E14" s="477"/>
      <c r="F14" s="477"/>
      <c r="G14" s="477"/>
      <c r="H14" s="190" t="s">
        <v>1095</v>
      </c>
      <c r="I14" s="190">
        <v>40</v>
      </c>
      <c r="J14" s="477"/>
      <c r="K14" s="477"/>
      <c r="L14" s="477"/>
      <c r="M14" s="477"/>
      <c r="N14" s="477"/>
      <c r="O14" s="485"/>
      <c r="P14" s="477"/>
      <c r="Q14" s="477"/>
      <c r="R14" s="477"/>
      <c r="S14" s="52"/>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103"/>
    </row>
    <row r="15" spans="1:51" s="153" customFormat="1" ht="63" customHeight="1" x14ac:dyDescent="0.2">
      <c r="A15" s="471">
        <v>4</v>
      </c>
      <c r="B15" s="478">
        <v>1</v>
      </c>
      <c r="C15" s="478">
        <v>1</v>
      </c>
      <c r="D15" s="478">
        <v>6</v>
      </c>
      <c r="E15" s="477" t="s">
        <v>1103</v>
      </c>
      <c r="F15" s="477" t="s">
        <v>1104</v>
      </c>
      <c r="G15" s="471" t="s">
        <v>613</v>
      </c>
      <c r="H15" s="190" t="s">
        <v>813</v>
      </c>
      <c r="I15" s="217" t="s">
        <v>215</v>
      </c>
      <c r="J15" s="477" t="s">
        <v>1105</v>
      </c>
      <c r="K15" s="478" t="s">
        <v>58</v>
      </c>
      <c r="L15" s="471"/>
      <c r="M15" s="503">
        <v>50264.24</v>
      </c>
      <c r="N15" s="501"/>
      <c r="O15" s="501">
        <v>49000</v>
      </c>
      <c r="P15" s="501"/>
      <c r="Q15" s="477" t="s">
        <v>1106</v>
      </c>
      <c r="R15" s="477" t="s">
        <v>1107</v>
      </c>
      <c r="S15" s="52"/>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103"/>
    </row>
    <row r="16" spans="1:51" s="153" customFormat="1" ht="63.75" customHeight="1" x14ac:dyDescent="0.2">
      <c r="A16" s="473"/>
      <c r="B16" s="478"/>
      <c r="C16" s="478"/>
      <c r="D16" s="478"/>
      <c r="E16" s="477"/>
      <c r="F16" s="477"/>
      <c r="G16" s="473"/>
      <c r="H16" s="189" t="s">
        <v>818</v>
      </c>
      <c r="I16" s="217" t="s">
        <v>893</v>
      </c>
      <c r="J16" s="477"/>
      <c r="K16" s="478"/>
      <c r="L16" s="473"/>
      <c r="M16" s="503"/>
      <c r="N16" s="502"/>
      <c r="O16" s="502"/>
      <c r="P16" s="502"/>
      <c r="Q16" s="477"/>
      <c r="R16" s="477"/>
      <c r="S16" s="52"/>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103"/>
    </row>
    <row r="17" spans="1:50" s="153" customFormat="1" ht="88.5" customHeight="1" x14ac:dyDescent="0.2">
      <c r="A17" s="195">
        <v>5</v>
      </c>
      <c r="B17" s="190">
        <v>6</v>
      </c>
      <c r="C17" s="190">
        <v>1</v>
      </c>
      <c r="D17" s="190">
        <v>6</v>
      </c>
      <c r="E17" s="190" t="s">
        <v>1110</v>
      </c>
      <c r="F17" s="190" t="s">
        <v>1111</v>
      </c>
      <c r="G17" s="190" t="s">
        <v>711</v>
      </c>
      <c r="H17" s="190" t="s">
        <v>712</v>
      </c>
      <c r="I17" s="190">
        <v>1</v>
      </c>
      <c r="J17" s="190" t="s">
        <v>3152</v>
      </c>
      <c r="K17" s="190" t="s">
        <v>58</v>
      </c>
      <c r="L17" s="191"/>
      <c r="M17" s="188">
        <v>23152</v>
      </c>
      <c r="N17" s="191"/>
      <c r="O17" s="233">
        <v>20000</v>
      </c>
      <c r="P17" s="244"/>
      <c r="Q17" s="190" t="s">
        <v>1112</v>
      </c>
      <c r="R17" s="190" t="s">
        <v>1113</v>
      </c>
      <c r="S17" s="52"/>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103"/>
    </row>
    <row r="18" spans="1:50" s="153" customFormat="1" ht="45" customHeight="1" x14ac:dyDescent="0.2">
      <c r="A18" s="471">
        <v>6</v>
      </c>
      <c r="B18" s="471">
        <v>1</v>
      </c>
      <c r="C18" s="471">
        <v>1</v>
      </c>
      <c r="D18" s="462">
        <v>6</v>
      </c>
      <c r="E18" s="477" t="s">
        <v>1114</v>
      </c>
      <c r="F18" s="477" t="s">
        <v>1115</v>
      </c>
      <c r="G18" s="477" t="s">
        <v>146</v>
      </c>
      <c r="H18" s="190" t="s">
        <v>1040</v>
      </c>
      <c r="I18" s="177" t="s">
        <v>215</v>
      </c>
      <c r="J18" s="477" t="s">
        <v>3153</v>
      </c>
      <c r="K18" s="504" t="s">
        <v>58</v>
      </c>
      <c r="L18" s="504"/>
      <c r="M18" s="479">
        <v>16850</v>
      </c>
      <c r="N18" s="479"/>
      <c r="O18" s="479">
        <v>15400</v>
      </c>
      <c r="P18" s="479"/>
      <c r="Q18" s="477" t="s">
        <v>1116</v>
      </c>
      <c r="R18" s="477" t="s">
        <v>1117</v>
      </c>
      <c r="S18" s="52"/>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103"/>
    </row>
    <row r="19" spans="1:50" s="153" customFormat="1" ht="45" customHeight="1" x14ac:dyDescent="0.2">
      <c r="A19" s="473"/>
      <c r="B19" s="473"/>
      <c r="C19" s="473"/>
      <c r="D19" s="464"/>
      <c r="E19" s="477"/>
      <c r="F19" s="477"/>
      <c r="G19" s="477"/>
      <c r="H19" s="190" t="s">
        <v>818</v>
      </c>
      <c r="I19" s="177" t="s">
        <v>1282</v>
      </c>
      <c r="J19" s="477"/>
      <c r="K19" s="504"/>
      <c r="L19" s="504"/>
      <c r="M19" s="479"/>
      <c r="N19" s="479"/>
      <c r="O19" s="479"/>
      <c r="P19" s="479"/>
      <c r="Q19" s="477"/>
      <c r="R19" s="477"/>
      <c r="S19" s="52"/>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103"/>
    </row>
    <row r="20" spans="1:50" s="153" customFormat="1" ht="93" customHeight="1" x14ac:dyDescent="0.2">
      <c r="A20" s="195">
        <v>7</v>
      </c>
      <c r="B20" s="194">
        <v>1</v>
      </c>
      <c r="C20" s="195">
        <v>1</v>
      </c>
      <c r="D20" s="195">
        <v>6</v>
      </c>
      <c r="E20" s="194" t="s">
        <v>1118</v>
      </c>
      <c r="F20" s="194" t="s">
        <v>1119</v>
      </c>
      <c r="G20" s="195" t="s">
        <v>1088</v>
      </c>
      <c r="H20" s="194" t="s">
        <v>1120</v>
      </c>
      <c r="I20" s="195" t="s">
        <v>1121</v>
      </c>
      <c r="J20" s="194" t="s">
        <v>1122</v>
      </c>
      <c r="K20" s="195" t="s">
        <v>58</v>
      </c>
      <c r="L20" s="194"/>
      <c r="M20" s="218">
        <v>6482.1</v>
      </c>
      <c r="N20" s="193"/>
      <c r="O20" s="235">
        <v>6125.4</v>
      </c>
      <c r="P20" s="250"/>
      <c r="Q20" s="194" t="s">
        <v>1123</v>
      </c>
      <c r="R20" s="194" t="s">
        <v>1124</v>
      </c>
      <c r="S20" s="52"/>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103"/>
    </row>
    <row r="21" spans="1:50" s="153" customFormat="1" ht="77.25" customHeight="1" x14ac:dyDescent="0.2">
      <c r="A21" s="478">
        <v>8</v>
      </c>
      <c r="B21" s="477">
        <v>6</v>
      </c>
      <c r="C21" s="477">
        <v>1</v>
      </c>
      <c r="D21" s="477">
        <v>6</v>
      </c>
      <c r="E21" s="477" t="s">
        <v>1125</v>
      </c>
      <c r="F21" s="477" t="s">
        <v>1126</v>
      </c>
      <c r="G21" s="477" t="s">
        <v>613</v>
      </c>
      <c r="H21" s="190" t="s">
        <v>813</v>
      </c>
      <c r="I21" s="177" t="s">
        <v>215</v>
      </c>
      <c r="J21" s="477" t="s">
        <v>1127</v>
      </c>
      <c r="K21" s="477" t="s">
        <v>58</v>
      </c>
      <c r="L21" s="477"/>
      <c r="M21" s="503">
        <v>49499.65</v>
      </c>
      <c r="N21" s="505"/>
      <c r="O21" s="499">
        <v>32800</v>
      </c>
      <c r="P21" s="505"/>
      <c r="Q21" s="477" t="s">
        <v>1108</v>
      </c>
      <c r="R21" s="477" t="s">
        <v>1109</v>
      </c>
      <c r="S21" s="52"/>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103"/>
    </row>
    <row r="22" spans="1:50" s="153" customFormat="1" ht="77.25" customHeight="1" x14ac:dyDescent="0.2">
      <c r="A22" s="478"/>
      <c r="B22" s="477"/>
      <c r="C22" s="477"/>
      <c r="D22" s="477"/>
      <c r="E22" s="477"/>
      <c r="F22" s="477"/>
      <c r="G22" s="477"/>
      <c r="H22" s="190" t="s">
        <v>818</v>
      </c>
      <c r="I22" s="177" t="s">
        <v>819</v>
      </c>
      <c r="J22" s="477"/>
      <c r="K22" s="477"/>
      <c r="L22" s="477"/>
      <c r="M22" s="503"/>
      <c r="N22" s="505"/>
      <c r="O22" s="499"/>
      <c r="P22" s="505"/>
      <c r="Q22" s="477"/>
      <c r="R22" s="477"/>
      <c r="S22" s="52"/>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103"/>
    </row>
    <row r="23" spans="1:50" s="153" customFormat="1" ht="26.25" customHeight="1" x14ac:dyDescent="0.2">
      <c r="A23" s="478">
        <v>9</v>
      </c>
      <c r="B23" s="477">
        <v>2</v>
      </c>
      <c r="C23" s="477">
        <v>1</v>
      </c>
      <c r="D23" s="477">
        <v>9</v>
      </c>
      <c r="E23" s="477" t="s">
        <v>1128</v>
      </c>
      <c r="F23" s="477" t="s">
        <v>1129</v>
      </c>
      <c r="G23" s="477" t="s">
        <v>641</v>
      </c>
      <c r="H23" s="190" t="s">
        <v>1043</v>
      </c>
      <c r="I23" s="190">
        <v>3</v>
      </c>
      <c r="J23" s="477" t="s">
        <v>1130</v>
      </c>
      <c r="K23" s="477" t="s">
        <v>58</v>
      </c>
      <c r="L23" s="477"/>
      <c r="M23" s="499">
        <v>72725</v>
      </c>
      <c r="N23" s="505"/>
      <c r="O23" s="499">
        <v>62135.27</v>
      </c>
      <c r="P23" s="505"/>
      <c r="Q23" s="477" t="s">
        <v>393</v>
      </c>
      <c r="R23" s="477" t="s">
        <v>1131</v>
      </c>
      <c r="S23" s="52"/>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103"/>
    </row>
    <row r="24" spans="1:50" s="153" customFormat="1" ht="26.25" customHeight="1" x14ac:dyDescent="0.2">
      <c r="A24" s="478"/>
      <c r="B24" s="477"/>
      <c r="C24" s="477"/>
      <c r="D24" s="477"/>
      <c r="E24" s="477"/>
      <c r="F24" s="477"/>
      <c r="G24" s="477"/>
      <c r="H24" s="190" t="s">
        <v>818</v>
      </c>
      <c r="I24" s="190">
        <v>75</v>
      </c>
      <c r="J24" s="477"/>
      <c r="K24" s="477"/>
      <c r="L24" s="477"/>
      <c r="M24" s="499"/>
      <c r="N24" s="505"/>
      <c r="O24" s="499"/>
      <c r="P24" s="505"/>
      <c r="Q24" s="477"/>
      <c r="R24" s="477"/>
      <c r="S24" s="52"/>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103"/>
    </row>
    <row r="25" spans="1:50" s="153" customFormat="1" ht="31.5" customHeight="1" x14ac:dyDescent="0.2">
      <c r="A25" s="478"/>
      <c r="B25" s="477"/>
      <c r="C25" s="477"/>
      <c r="D25" s="477"/>
      <c r="E25" s="477"/>
      <c r="F25" s="477"/>
      <c r="G25" s="477" t="s">
        <v>613</v>
      </c>
      <c r="H25" s="190" t="s">
        <v>813</v>
      </c>
      <c r="I25" s="190">
        <v>3</v>
      </c>
      <c r="J25" s="477"/>
      <c r="K25" s="477"/>
      <c r="L25" s="477"/>
      <c r="M25" s="499"/>
      <c r="N25" s="505"/>
      <c r="O25" s="499"/>
      <c r="P25" s="505"/>
      <c r="Q25" s="477"/>
      <c r="R25" s="477"/>
      <c r="S25" s="52"/>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103"/>
    </row>
    <row r="26" spans="1:50" s="153" customFormat="1" ht="32.25" customHeight="1" x14ac:dyDescent="0.2">
      <c r="A26" s="478"/>
      <c r="B26" s="477"/>
      <c r="C26" s="477"/>
      <c r="D26" s="477"/>
      <c r="E26" s="477"/>
      <c r="F26" s="477"/>
      <c r="G26" s="477"/>
      <c r="H26" s="190" t="s">
        <v>818</v>
      </c>
      <c r="I26" s="190">
        <v>75</v>
      </c>
      <c r="J26" s="477"/>
      <c r="K26" s="477"/>
      <c r="L26" s="477"/>
      <c r="M26" s="499"/>
      <c r="N26" s="505"/>
      <c r="O26" s="499"/>
      <c r="P26" s="505"/>
      <c r="Q26" s="477"/>
      <c r="R26" s="477"/>
      <c r="S26" s="52"/>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103"/>
    </row>
    <row r="27" spans="1:50" s="153" customFormat="1" ht="33" customHeight="1" x14ac:dyDescent="0.2">
      <c r="A27" s="478"/>
      <c r="B27" s="477"/>
      <c r="C27" s="477"/>
      <c r="D27" s="477"/>
      <c r="E27" s="477"/>
      <c r="F27" s="477"/>
      <c r="G27" s="190" t="s">
        <v>711</v>
      </c>
      <c r="H27" s="190" t="s">
        <v>712</v>
      </c>
      <c r="I27" s="190">
        <v>1</v>
      </c>
      <c r="J27" s="477"/>
      <c r="K27" s="477"/>
      <c r="L27" s="477"/>
      <c r="M27" s="499"/>
      <c r="N27" s="505"/>
      <c r="O27" s="499"/>
      <c r="P27" s="505"/>
      <c r="Q27" s="477"/>
      <c r="R27" s="477"/>
      <c r="S27" s="52"/>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103"/>
    </row>
    <row r="28" spans="1:50" s="153" customFormat="1" ht="59.25" customHeight="1" x14ac:dyDescent="0.2">
      <c r="A28" s="471">
        <v>10</v>
      </c>
      <c r="B28" s="477">
        <v>1</v>
      </c>
      <c r="C28" s="477">
        <v>1</v>
      </c>
      <c r="D28" s="477">
        <v>9</v>
      </c>
      <c r="E28" s="477" t="s">
        <v>1132</v>
      </c>
      <c r="F28" s="477" t="s">
        <v>1133</v>
      </c>
      <c r="G28" s="477" t="s">
        <v>613</v>
      </c>
      <c r="H28" s="190" t="s">
        <v>813</v>
      </c>
      <c r="I28" s="177" t="s">
        <v>215</v>
      </c>
      <c r="J28" s="477" t="s">
        <v>1134</v>
      </c>
      <c r="K28" s="477" t="s">
        <v>58</v>
      </c>
      <c r="L28" s="477"/>
      <c r="M28" s="499">
        <v>32712.47</v>
      </c>
      <c r="N28" s="499"/>
      <c r="O28" s="499">
        <v>24150</v>
      </c>
      <c r="P28" s="499"/>
      <c r="Q28" s="477" t="s">
        <v>1108</v>
      </c>
      <c r="R28" s="477" t="s">
        <v>1109</v>
      </c>
      <c r="S28" s="52"/>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103"/>
    </row>
    <row r="29" spans="1:50" s="153" customFormat="1" ht="59.25" customHeight="1" x14ac:dyDescent="0.2">
      <c r="A29" s="473"/>
      <c r="B29" s="477"/>
      <c r="C29" s="477"/>
      <c r="D29" s="477"/>
      <c r="E29" s="477"/>
      <c r="F29" s="477"/>
      <c r="G29" s="477"/>
      <c r="H29" s="190" t="s">
        <v>818</v>
      </c>
      <c r="I29" s="177" t="s">
        <v>378</v>
      </c>
      <c r="J29" s="477"/>
      <c r="K29" s="477"/>
      <c r="L29" s="477"/>
      <c r="M29" s="499"/>
      <c r="N29" s="499"/>
      <c r="O29" s="499"/>
      <c r="P29" s="499"/>
      <c r="Q29" s="477"/>
      <c r="R29" s="477"/>
      <c r="S29" s="52"/>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103"/>
    </row>
    <row r="30" spans="1:50" s="272" customFormat="1" ht="69.75" customHeight="1" x14ac:dyDescent="0.2">
      <c r="A30" s="471">
        <v>11</v>
      </c>
      <c r="B30" s="462">
        <v>6</v>
      </c>
      <c r="C30" s="462">
        <v>1</v>
      </c>
      <c r="D30" s="471">
        <v>6</v>
      </c>
      <c r="E30" s="462" t="s">
        <v>3154</v>
      </c>
      <c r="F30" s="462" t="s">
        <v>3279</v>
      </c>
      <c r="G30" s="462" t="s">
        <v>641</v>
      </c>
      <c r="H30" s="231" t="s">
        <v>1043</v>
      </c>
      <c r="I30" s="215" t="s">
        <v>374</v>
      </c>
      <c r="J30" s="462" t="s">
        <v>3280</v>
      </c>
      <c r="K30" s="462"/>
      <c r="L30" s="462" t="s">
        <v>58</v>
      </c>
      <c r="M30" s="500"/>
      <c r="N30" s="500">
        <v>64483.76</v>
      </c>
      <c r="O30" s="500"/>
      <c r="P30" s="500">
        <v>58452.84</v>
      </c>
      <c r="Q30" s="462" t="s">
        <v>228</v>
      </c>
      <c r="R30" s="462" t="s">
        <v>3155</v>
      </c>
      <c r="S30" s="269"/>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1"/>
    </row>
    <row r="31" spans="1:50" s="272" customFormat="1" ht="69.75" customHeight="1" x14ac:dyDescent="0.2">
      <c r="A31" s="473"/>
      <c r="B31" s="464"/>
      <c r="C31" s="464"/>
      <c r="D31" s="473"/>
      <c r="E31" s="464"/>
      <c r="F31" s="464"/>
      <c r="G31" s="464"/>
      <c r="H31" s="231" t="s">
        <v>818</v>
      </c>
      <c r="I31" s="215" t="s">
        <v>1602</v>
      </c>
      <c r="J31" s="464"/>
      <c r="K31" s="464"/>
      <c r="L31" s="464"/>
      <c r="M31" s="506"/>
      <c r="N31" s="506"/>
      <c r="O31" s="506"/>
      <c r="P31" s="506"/>
      <c r="Q31" s="464"/>
      <c r="R31" s="464"/>
      <c r="S31" s="269"/>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row>
    <row r="32" spans="1:50" s="272" customFormat="1" ht="54.75" customHeight="1" x14ac:dyDescent="0.2">
      <c r="A32" s="471">
        <v>12</v>
      </c>
      <c r="B32" s="462">
        <v>1</v>
      </c>
      <c r="C32" s="462">
        <v>1</v>
      </c>
      <c r="D32" s="462">
        <v>6</v>
      </c>
      <c r="E32" s="462" t="s">
        <v>3156</v>
      </c>
      <c r="F32" s="462" t="s">
        <v>3157</v>
      </c>
      <c r="G32" s="462" t="s">
        <v>613</v>
      </c>
      <c r="H32" s="231" t="s">
        <v>813</v>
      </c>
      <c r="I32" s="231">
        <v>1</v>
      </c>
      <c r="J32" s="462" t="s">
        <v>3158</v>
      </c>
      <c r="K32" s="462"/>
      <c r="L32" s="462" t="s">
        <v>58</v>
      </c>
      <c r="M32" s="474"/>
      <c r="N32" s="500">
        <v>130502.72</v>
      </c>
      <c r="O32" s="474"/>
      <c r="P32" s="500">
        <v>116650</v>
      </c>
      <c r="Q32" s="462" t="s">
        <v>3159</v>
      </c>
      <c r="R32" s="462" t="s">
        <v>3160</v>
      </c>
      <c r="S32" s="269"/>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1" s="272" customFormat="1" ht="54" customHeight="1" x14ac:dyDescent="0.2">
      <c r="A33" s="473"/>
      <c r="B33" s="464"/>
      <c r="C33" s="464"/>
      <c r="D33" s="464"/>
      <c r="E33" s="464"/>
      <c r="F33" s="464"/>
      <c r="G33" s="464"/>
      <c r="H33" s="232" t="s">
        <v>818</v>
      </c>
      <c r="I33" s="231">
        <v>36</v>
      </c>
      <c r="J33" s="464"/>
      <c r="K33" s="464"/>
      <c r="L33" s="464"/>
      <c r="M33" s="476"/>
      <c r="N33" s="506"/>
      <c r="O33" s="476"/>
      <c r="P33" s="506"/>
      <c r="Q33" s="464"/>
      <c r="R33" s="464"/>
      <c r="S33" s="269"/>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1" s="272" customFormat="1" ht="34.5" customHeight="1" x14ac:dyDescent="0.2">
      <c r="A34" s="471">
        <v>13</v>
      </c>
      <c r="B34" s="462">
        <v>6</v>
      </c>
      <c r="C34" s="462">
        <v>1</v>
      </c>
      <c r="D34" s="462">
        <v>6</v>
      </c>
      <c r="E34" s="462" t="s">
        <v>3161</v>
      </c>
      <c r="F34" s="462" t="s">
        <v>3162</v>
      </c>
      <c r="G34" s="462" t="s">
        <v>749</v>
      </c>
      <c r="H34" s="231" t="s">
        <v>3281</v>
      </c>
      <c r="I34" s="231">
        <v>1</v>
      </c>
      <c r="J34" s="375" t="s">
        <v>3163</v>
      </c>
      <c r="K34" s="462"/>
      <c r="L34" s="508" t="s">
        <v>268</v>
      </c>
      <c r="M34" s="474"/>
      <c r="N34" s="500">
        <v>139503</v>
      </c>
      <c r="O34" s="474"/>
      <c r="P34" s="500">
        <v>125303</v>
      </c>
      <c r="Q34" s="462" t="s">
        <v>3164</v>
      </c>
      <c r="R34" s="462" t="s">
        <v>3165</v>
      </c>
      <c r="S34" s="269"/>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1" s="272" customFormat="1" ht="34.5" customHeight="1" x14ac:dyDescent="0.2">
      <c r="A35" s="472"/>
      <c r="B35" s="463"/>
      <c r="C35" s="463"/>
      <c r="D35" s="463"/>
      <c r="E35" s="463"/>
      <c r="F35" s="463"/>
      <c r="G35" s="464"/>
      <c r="H35" s="231" t="s">
        <v>1095</v>
      </c>
      <c r="I35" s="231">
        <v>600</v>
      </c>
      <c r="J35" s="376"/>
      <c r="K35" s="463"/>
      <c r="L35" s="376"/>
      <c r="M35" s="475"/>
      <c r="N35" s="507"/>
      <c r="O35" s="475"/>
      <c r="P35" s="507"/>
      <c r="Q35" s="463"/>
      <c r="R35" s="463"/>
      <c r="S35" s="269"/>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1" s="272" customFormat="1" ht="35.25" customHeight="1" x14ac:dyDescent="0.2">
      <c r="A36" s="472"/>
      <c r="B36" s="463"/>
      <c r="C36" s="463"/>
      <c r="D36" s="463"/>
      <c r="E36" s="463"/>
      <c r="F36" s="463"/>
      <c r="G36" s="462" t="s">
        <v>3166</v>
      </c>
      <c r="H36" s="231" t="s">
        <v>2983</v>
      </c>
      <c r="I36" s="231">
        <v>30</v>
      </c>
      <c r="J36" s="376"/>
      <c r="K36" s="463"/>
      <c r="L36" s="376"/>
      <c r="M36" s="475"/>
      <c r="N36" s="507"/>
      <c r="O36" s="475"/>
      <c r="P36" s="507"/>
      <c r="Q36" s="463"/>
      <c r="R36" s="463"/>
      <c r="S36" s="269"/>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1" s="272" customFormat="1" ht="34.5" customHeight="1" x14ac:dyDescent="0.2">
      <c r="A37" s="472"/>
      <c r="B37" s="463"/>
      <c r="C37" s="463"/>
      <c r="D37" s="463"/>
      <c r="E37" s="463"/>
      <c r="F37" s="463"/>
      <c r="G37" s="464"/>
      <c r="H37" s="231" t="s">
        <v>3167</v>
      </c>
      <c r="I37" s="231">
        <v>600</v>
      </c>
      <c r="J37" s="376"/>
      <c r="K37" s="463"/>
      <c r="L37" s="376"/>
      <c r="M37" s="475"/>
      <c r="N37" s="507"/>
      <c r="O37" s="475"/>
      <c r="P37" s="507"/>
      <c r="Q37" s="463"/>
      <c r="R37" s="463"/>
      <c r="S37" s="269"/>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1" s="272" customFormat="1" ht="34.5" customHeight="1" x14ac:dyDescent="0.2">
      <c r="A38" s="472"/>
      <c r="B38" s="463"/>
      <c r="C38" s="463"/>
      <c r="D38" s="463"/>
      <c r="E38" s="463"/>
      <c r="F38" s="463"/>
      <c r="G38" s="229" t="s">
        <v>711</v>
      </c>
      <c r="H38" s="231" t="s">
        <v>712</v>
      </c>
      <c r="I38" s="231">
        <v>2</v>
      </c>
      <c r="J38" s="376"/>
      <c r="K38" s="463"/>
      <c r="L38" s="376"/>
      <c r="M38" s="475"/>
      <c r="N38" s="507"/>
      <c r="O38" s="475"/>
      <c r="P38" s="507"/>
      <c r="Q38" s="463"/>
      <c r="R38" s="463"/>
      <c r="S38" s="269"/>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1" s="272" customFormat="1" ht="34.5" customHeight="1" x14ac:dyDescent="0.2">
      <c r="A39" s="472"/>
      <c r="B39" s="463"/>
      <c r="C39" s="463"/>
      <c r="D39" s="463"/>
      <c r="E39" s="463"/>
      <c r="F39" s="463"/>
      <c r="G39" s="462" t="s">
        <v>724</v>
      </c>
      <c r="H39" s="231" t="s">
        <v>1750</v>
      </c>
      <c r="I39" s="231">
        <v>4</v>
      </c>
      <c r="J39" s="376"/>
      <c r="K39" s="463"/>
      <c r="L39" s="376"/>
      <c r="M39" s="475"/>
      <c r="N39" s="507"/>
      <c r="O39" s="475"/>
      <c r="P39" s="507"/>
      <c r="Q39" s="463"/>
      <c r="R39" s="463"/>
      <c r="S39" s="269"/>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1" s="272" customFormat="1" ht="34.5" customHeight="1" x14ac:dyDescent="0.2">
      <c r="A40" s="473"/>
      <c r="B40" s="464"/>
      <c r="C40" s="464"/>
      <c r="D40" s="464"/>
      <c r="E40" s="464"/>
      <c r="F40" s="464"/>
      <c r="G40" s="464"/>
      <c r="H40" s="231" t="s">
        <v>818</v>
      </c>
      <c r="I40" s="231">
        <v>57</v>
      </c>
      <c r="J40" s="377"/>
      <c r="K40" s="464"/>
      <c r="L40" s="377"/>
      <c r="M40" s="476"/>
      <c r="N40" s="506"/>
      <c r="O40" s="476"/>
      <c r="P40" s="506"/>
      <c r="Q40" s="464"/>
      <c r="R40" s="464"/>
      <c r="S40" s="269"/>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1"/>
    </row>
    <row r="41" spans="1:51" s="272" customFormat="1" ht="90.75" customHeight="1" x14ac:dyDescent="0.2">
      <c r="A41" s="471">
        <v>14</v>
      </c>
      <c r="B41" s="471">
        <v>6</v>
      </c>
      <c r="C41" s="471">
        <v>1</v>
      </c>
      <c r="D41" s="471">
        <v>6</v>
      </c>
      <c r="E41" s="462" t="s">
        <v>3168</v>
      </c>
      <c r="F41" s="462" t="s">
        <v>3169</v>
      </c>
      <c r="G41" s="471" t="s">
        <v>667</v>
      </c>
      <c r="H41" s="231" t="s">
        <v>1041</v>
      </c>
      <c r="I41" s="217" t="s">
        <v>1524</v>
      </c>
      <c r="J41" s="462" t="s">
        <v>3170</v>
      </c>
      <c r="K41" s="471"/>
      <c r="L41" s="471" t="s">
        <v>58</v>
      </c>
      <c r="M41" s="501"/>
      <c r="N41" s="501">
        <v>65140</v>
      </c>
      <c r="O41" s="501"/>
      <c r="P41" s="501">
        <v>59200</v>
      </c>
      <c r="Q41" s="462" t="s">
        <v>3171</v>
      </c>
      <c r="R41" s="462" t="s">
        <v>3172</v>
      </c>
      <c r="S41" s="269"/>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1"/>
    </row>
    <row r="42" spans="1:51" s="272" customFormat="1" ht="90" customHeight="1" x14ac:dyDescent="0.2">
      <c r="A42" s="473"/>
      <c r="B42" s="473"/>
      <c r="C42" s="473"/>
      <c r="D42" s="473"/>
      <c r="E42" s="464"/>
      <c r="F42" s="464"/>
      <c r="G42" s="473"/>
      <c r="H42" s="232" t="s">
        <v>818</v>
      </c>
      <c r="I42" s="217" t="s">
        <v>147</v>
      </c>
      <c r="J42" s="464"/>
      <c r="K42" s="473"/>
      <c r="L42" s="473"/>
      <c r="M42" s="502"/>
      <c r="N42" s="502"/>
      <c r="O42" s="502"/>
      <c r="P42" s="502"/>
      <c r="Q42" s="464"/>
      <c r="R42" s="464"/>
      <c r="S42" s="269"/>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row>
    <row r="43" spans="1:51" s="22" customFormat="1" ht="34.5" customHeight="1" x14ac:dyDescent="0.25">
      <c r="A43" s="471">
        <v>15</v>
      </c>
      <c r="B43" s="462">
        <v>6</v>
      </c>
      <c r="C43" s="462">
        <v>1</v>
      </c>
      <c r="D43" s="462">
        <v>6</v>
      </c>
      <c r="E43" s="375" t="s">
        <v>3173</v>
      </c>
      <c r="F43" s="462" t="s">
        <v>3174</v>
      </c>
      <c r="G43" s="231" t="s">
        <v>711</v>
      </c>
      <c r="H43" s="231" t="s">
        <v>712</v>
      </c>
      <c r="I43" s="231">
        <v>1</v>
      </c>
      <c r="J43" s="462" t="s">
        <v>3282</v>
      </c>
      <c r="K43" s="462"/>
      <c r="L43" s="462" t="s">
        <v>58</v>
      </c>
      <c r="M43" s="474"/>
      <c r="N43" s="459">
        <v>55652.02</v>
      </c>
      <c r="O43" s="474"/>
      <c r="P43" s="459">
        <v>47474.85</v>
      </c>
      <c r="Q43" s="508" t="s">
        <v>1092</v>
      </c>
      <c r="R43" s="462" t="s">
        <v>3175</v>
      </c>
      <c r="S43" s="54"/>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row>
    <row r="44" spans="1:51" s="22" customFormat="1" ht="20.25" customHeight="1" x14ac:dyDescent="0.25">
      <c r="A44" s="472"/>
      <c r="B44" s="463"/>
      <c r="C44" s="463"/>
      <c r="D44" s="463"/>
      <c r="E44" s="376"/>
      <c r="F44" s="463"/>
      <c r="G44" s="462" t="s">
        <v>724</v>
      </c>
      <c r="H44" s="231" t="s">
        <v>1750</v>
      </c>
      <c r="I44" s="231">
        <v>1</v>
      </c>
      <c r="J44" s="463"/>
      <c r="K44" s="463"/>
      <c r="L44" s="463"/>
      <c r="M44" s="475"/>
      <c r="N44" s="460"/>
      <c r="O44" s="475"/>
      <c r="P44" s="460"/>
      <c r="Q44" s="509"/>
      <c r="R44" s="463"/>
      <c r="S44" s="54"/>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4"/>
    </row>
    <row r="45" spans="1:51" s="22" customFormat="1" ht="27" customHeight="1" x14ac:dyDescent="0.25">
      <c r="A45" s="473"/>
      <c r="B45" s="464"/>
      <c r="C45" s="464"/>
      <c r="D45" s="464"/>
      <c r="E45" s="377"/>
      <c r="F45" s="464"/>
      <c r="G45" s="464"/>
      <c r="H45" s="231" t="s">
        <v>818</v>
      </c>
      <c r="I45" s="231">
        <v>10</v>
      </c>
      <c r="J45" s="464"/>
      <c r="K45" s="464"/>
      <c r="L45" s="464"/>
      <c r="M45" s="476"/>
      <c r="N45" s="461"/>
      <c r="O45" s="476"/>
      <c r="P45" s="461"/>
      <c r="Q45" s="510"/>
      <c r="R45" s="464"/>
      <c r="S45" s="54"/>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4"/>
    </row>
    <row r="46" spans="1:51" s="22" customFormat="1" ht="33" customHeight="1" x14ac:dyDescent="0.25">
      <c r="A46" s="471">
        <v>16</v>
      </c>
      <c r="B46" s="471">
        <v>2</v>
      </c>
      <c r="C46" s="471">
        <v>1</v>
      </c>
      <c r="D46" s="462">
        <v>9</v>
      </c>
      <c r="E46" s="462" t="s">
        <v>3283</v>
      </c>
      <c r="F46" s="462" t="s">
        <v>1129</v>
      </c>
      <c r="G46" s="462" t="s">
        <v>641</v>
      </c>
      <c r="H46" s="231" t="s">
        <v>1043</v>
      </c>
      <c r="I46" s="177" t="s">
        <v>374</v>
      </c>
      <c r="J46" s="462" t="s">
        <v>3176</v>
      </c>
      <c r="K46" s="514"/>
      <c r="L46" s="514" t="s">
        <v>58</v>
      </c>
      <c r="M46" s="459"/>
      <c r="N46" s="459">
        <v>83642</v>
      </c>
      <c r="O46" s="459"/>
      <c r="P46" s="459">
        <v>82097.5</v>
      </c>
      <c r="Q46" s="462" t="s">
        <v>393</v>
      </c>
      <c r="R46" s="462" t="s">
        <v>1131</v>
      </c>
      <c r="S46" s="54"/>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row>
    <row r="47" spans="1:51" s="22" customFormat="1" ht="34.5" customHeight="1" x14ac:dyDescent="0.25">
      <c r="A47" s="472"/>
      <c r="B47" s="472"/>
      <c r="C47" s="472"/>
      <c r="D47" s="463"/>
      <c r="E47" s="463"/>
      <c r="F47" s="463"/>
      <c r="G47" s="464"/>
      <c r="H47" s="231" t="s">
        <v>818</v>
      </c>
      <c r="I47" s="177" t="s">
        <v>395</v>
      </c>
      <c r="J47" s="463"/>
      <c r="K47" s="515"/>
      <c r="L47" s="515"/>
      <c r="M47" s="460"/>
      <c r="N47" s="460"/>
      <c r="O47" s="460"/>
      <c r="P47" s="460"/>
      <c r="Q47" s="463"/>
      <c r="R47" s="463"/>
      <c r="S47" s="54"/>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row>
    <row r="48" spans="1:51" s="22" customFormat="1" ht="34.5" customHeight="1" x14ac:dyDescent="0.25">
      <c r="A48" s="473"/>
      <c r="B48" s="473"/>
      <c r="C48" s="473"/>
      <c r="D48" s="464"/>
      <c r="E48" s="464"/>
      <c r="F48" s="464"/>
      <c r="G48" s="231" t="s">
        <v>711</v>
      </c>
      <c r="H48" s="231" t="s">
        <v>712</v>
      </c>
      <c r="I48" s="177" t="s">
        <v>215</v>
      </c>
      <c r="J48" s="464"/>
      <c r="K48" s="516"/>
      <c r="L48" s="516"/>
      <c r="M48" s="461"/>
      <c r="N48" s="461"/>
      <c r="O48" s="461"/>
      <c r="P48" s="461"/>
      <c r="Q48" s="464"/>
      <c r="R48" s="464"/>
      <c r="S48" s="54"/>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row>
    <row r="50" spans="13:17" x14ac:dyDescent="0.25">
      <c r="M50" s="219"/>
      <c r="N50" s="184"/>
      <c r="O50" s="511" t="s">
        <v>35</v>
      </c>
      <c r="P50" s="512"/>
      <c r="Q50" s="513"/>
    </row>
    <row r="51" spans="13:17" ht="30" customHeight="1" x14ac:dyDescent="0.25">
      <c r="M51" s="199"/>
      <c r="N51" s="185"/>
      <c r="O51" s="192" t="s">
        <v>36</v>
      </c>
      <c r="P51" s="192">
        <v>2021</v>
      </c>
      <c r="Q51" s="192">
        <v>2021</v>
      </c>
    </row>
    <row r="52" spans="13:17" x14ac:dyDescent="0.25">
      <c r="N52" s="222" t="s">
        <v>1135</v>
      </c>
      <c r="O52" s="220">
        <v>16</v>
      </c>
      <c r="P52" s="221">
        <f>O7+O11+O13+O15+O17+O18+O20+O21+O23+O28</f>
        <v>314126.67</v>
      </c>
      <c r="Q52" s="161">
        <f>P46+P43+P41+P34+P32+P30</f>
        <v>489178.18999999994</v>
      </c>
    </row>
  </sheetData>
  <mergeCells count="243">
    <mergeCell ref="G46:G47"/>
    <mergeCell ref="P46:P48"/>
    <mergeCell ref="Q46:Q48"/>
    <mergeCell ref="R46:R48"/>
    <mergeCell ref="O50:Q50"/>
    <mergeCell ref="J46:J48"/>
    <mergeCell ref="K46:K48"/>
    <mergeCell ref="L46:L48"/>
    <mergeCell ref="M46:M48"/>
    <mergeCell ref="N46:N48"/>
    <mergeCell ref="O46:O48"/>
    <mergeCell ref="G41:G42"/>
    <mergeCell ref="J41:J42"/>
    <mergeCell ref="K41:K42"/>
    <mergeCell ref="A43:A45"/>
    <mergeCell ref="B43:B45"/>
    <mergeCell ref="C43:C45"/>
    <mergeCell ref="D43:D45"/>
    <mergeCell ref="E43:E45"/>
    <mergeCell ref="F43:F45"/>
    <mergeCell ref="J43:J45"/>
    <mergeCell ref="K43:K45"/>
    <mergeCell ref="G44:G45"/>
    <mergeCell ref="A46:A48"/>
    <mergeCell ref="B46:B48"/>
    <mergeCell ref="C46:C48"/>
    <mergeCell ref="A41:A42"/>
    <mergeCell ref="B41:B42"/>
    <mergeCell ref="C41:C42"/>
    <mergeCell ref="D41:D42"/>
    <mergeCell ref="E41:E42"/>
    <mergeCell ref="F41:F42"/>
    <mergeCell ref="D46:D48"/>
    <mergeCell ref="E46:E48"/>
    <mergeCell ref="F46:F48"/>
    <mergeCell ref="Q34:Q40"/>
    <mergeCell ref="R34:R40"/>
    <mergeCell ref="G36:G37"/>
    <mergeCell ref="G39:G40"/>
    <mergeCell ref="G34:G35"/>
    <mergeCell ref="J34:J40"/>
    <mergeCell ref="Q43:Q45"/>
    <mergeCell ref="K34:K40"/>
    <mergeCell ref="L34:L40"/>
    <mergeCell ref="M34:M40"/>
    <mergeCell ref="N34:N40"/>
    <mergeCell ref="R41:R42"/>
    <mergeCell ref="L41:L42"/>
    <mergeCell ref="M41:M42"/>
    <mergeCell ref="N41:N42"/>
    <mergeCell ref="O41:O42"/>
    <mergeCell ref="P41:P42"/>
    <mergeCell ref="Q41:Q42"/>
    <mergeCell ref="R43:R45"/>
    <mergeCell ref="L43:L45"/>
    <mergeCell ref="M43:M45"/>
    <mergeCell ref="N43:N45"/>
    <mergeCell ref="O43:O45"/>
    <mergeCell ref="P43:P45"/>
    <mergeCell ref="A34:A40"/>
    <mergeCell ref="B34:B40"/>
    <mergeCell ref="C34:C40"/>
    <mergeCell ref="D34:D40"/>
    <mergeCell ref="E34:E40"/>
    <mergeCell ref="F34:F40"/>
    <mergeCell ref="N32:N33"/>
    <mergeCell ref="O32:O33"/>
    <mergeCell ref="P32:P33"/>
    <mergeCell ref="O34:O40"/>
    <mergeCell ref="P34:P40"/>
    <mergeCell ref="A32:A33"/>
    <mergeCell ref="B32:B33"/>
    <mergeCell ref="C32:C33"/>
    <mergeCell ref="D32:D33"/>
    <mergeCell ref="E32:E33"/>
    <mergeCell ref="M30:M31"/>
    <mergeCell ref="N30:N31"/>
    <mergeCell ref="Q32:Q33"/>
    <mergeCell ref="R32:R33"/>
    <mergeCell ref="F32:F33"/>
    <mergeCell ref="G32:G33"/>
    <mergeCell ref="J32:J33"/>
    <mergeCell ref="K32:K33"/>
    <mergeCell ref="L32:L33"/>
    <mergeCell ref="M32:M33"/>
    <mergeCell ref="G30:G31"/>
    <mergeCell ref="J30:J31"/>
    <mergeCell ref="K30:K31"/>
    <mergeCell ref="L30:L31"/>
    <mergeCell ref="O23:O27"/>
    <mergeCell ref="O28:O29"/>
    <mergeCell ref="P28:P29"/>
    <mergeCell ref="Q28:Q29"/>
    <mergeCell ref="R28:R29"/>
    <mergeCell ref="A30:A31"/>
    <mergeCell ref="B30:B31"/>
    <mergeCell ref="C30:C31"/>
    <mergeCell ref="D30:D31"/>
    <mergeCell ref="E30:E31"/>
    <mergeCell ref="F30:F31"/>
    <mergeCell ref="G28:G29"/>
    <mergeCell ref="J28:J29"/>
    <mergeCell ref="K28:K29"/>
    <mergeCell ref="L28:L29"/>
    <mergeCell ref="M28:M29"/>
    <mergeCell ref="N28:N29"/>
    <mergeCell ref="O30:O31"/>
    <mergeCell ref="P30:P31"/>
    <mergeCell ref="Q30:Q31"/>
    <mergeCell ref="R30:R31"/>
    <mergeCell ref="A28:A29"/>
    <mergeCell ref="B28:B29"/>
    <mergeCell ref="C28:C29"/>
    <mergeCell ref="D28:D29"/>
    <mergeCell ref="E28:E29"/>
    <mergeCell ref="F28:F29"/>
    <mergeCell ref="J23:J27"/>
    <mergeCell ref="K23:K27"/>
    <mergeCell ref="L23:L27"/>
    <mergeCell ref="M18:M19"/>
    <mergeCell ref="N18:N19"/>
    <mergeCell ref="C21:C22"/>
    <mergeCell ref="D21:D22"/>
    <mergeCell ref="E21:E22"/>
    <mergeCell ref="F21:F22"/>
    <mergeCell ref="G21:G22"/>
    <mergeCell ref="J18:J19"/>
    <mergeCell ref="K18:K19"/>
    <mergeCell ref="N23:N27"/>
    <mergeCell ref="O18:O19"/>
    <mergeCell ref="P21:P22"/>
    <mergeCell ref="Q21:Q22"/>
    <mergeCell ref="R21:R22"/>
    <mergeCell ref="A23:A27"/>
    <mergeCell ref="B23:B27"/>
    <mergeCell ref="C23:C27"/>
    <mergeCell ref="D23:D27"/>
    <mergeCell ref="E23:E27"/>
    <mergeCell ref="F23:F27"/>
    <mergeCell ref="G23:G24"/>
    <mergeCell ref="J21:J22"/>
    <mergeCell ref="K21:K22"/>
    <mergeCell ref="L21:L22"/>
    <mergeCell ref="M21:M22"/>
    <mergeCell ref="N21:N22"/>
    <mergeCell ref="O21:O22"/>
    <mergeCell ref="P23:P27"/>
    <mergeCell ref="Q23:Q27"/>
    <mergeCell ref="R23:R27"/>
    <mergeCell ref="G25:G26"/>
    <mergeCell ref="M23:M27"/>
    <mergeCell ref="A21:A22"/>
    <mergeCell ref="B21:B22"/>
    <mergeCell ref="L13:L14"/>
    <mergeCell ref="M13:M14"/>
    <mergeCell ref="N13:N14"/>
    <mergeCell ref="O13:O14"/>
    <mergeCell ref="P15:P16"/>
    <mergeCell ref="Q15:Q16"/>
    <mergeCell ref="R15:R16"/>
    <mergeCell ref="A18:A19"/>
    <mergeCell ref="B18:B19"/>
    <mergeCell ref="C18:C19"/>
    <mergeCell ref="D18:D19"/>
    <mergeCell ref="E18:E19"/>
    <mergeCell ref="F18:F19"/>
    <mergeCell ref="G18:G19"/>
    <mergeCell ref="J15:J16"/>
    <mergeCell ref="K15:K16"/>
    <mergeCell ref="L15:L16"/>
    <mergeCell ref="M15:M16"/>
    <mergeCell ref="N15:N16"/>
    <mergeCell ref="O15:O16"/>
    <mergeCell ref="P18:P19"/>
    <mergeCell ref="Q18:Q19"/>
    <mergeCell ref="R18:R19"/>
    <mergeCell ref="L18:L19"/>
    <mergeCell ref="A15:A16"/>
    <mergeCell ref="B15:B16"/>
    <mergeCell ref="C15:C16"/>
    <mergeCell ref="D15:D16"/>
    <mergeCell ref="E15:E16"/>
    <mergeCell ref="F15:F16"/>
    <mergeCell ref="G15:G16"/>
    <mergeCell ref="J13:J14"/>
    <mergeCell ref="K13:K14"/>
    <mergeCell ref="L7:L10"/>
    <mergeCell ref="M7:M10"/>
    <mergeCell ref="N7:N10"/>
    <mergeCell ref="O7:O10"/>
    <mergeCell ref="P7:P10"/>
    <mergeCell ref="P11:P12"/>
    <mergeCell ref="Q11:Q12"/>
    <mergeCell ref="R11:R12"/>
    <mergeCell ref="A13:A14"/>
    <mergeCell ref="B13:B14"/>
    <mergeCell ref="C13:C14"/>
    <mergeCell ref="D13:D14"/>
    <mergeCell ref="E13:E14"/>
    <mergeCell ref="F13:F14"/>
    <mergeCell ref="G13:G14"/>
    <mergeCell ref="J11:J12"/>
    <mergeCell ref="K11:K12"/>
    <mergeCell ref="L11:L12"/>
    <mergeCell ref="M11:M12"/>
    <mergeCell ref="N11:N12"/>
    <mergeCell ref="O11:O12"/>
    <mergeCell ref="P13:P14"/>
    <mergeCell ref="Q13:Q14"/>
    <mergeCell ref="R13:R14"/>
    <mergeCell ref="G9:G10"/>
    <mergeCell ref="A11:A12"/>
    <mergeCell ref="B11:B12"/>
    <mergeCell ref="C11:C12"/>
    <mergeCell ref="D11:D12"/>
    <mergeCell ref="E11:E12"/>
    <mergeCell ref="F11:F12"/>
    <mergeCell ref="G11:G12"/>
    <mergeCell ref="K7:K10"/>
    <mergeCell ref="Q4:Q5"/>
    <mergeCell ref="R4:R5"/>
    <mergeCell ref="A7:A10"/>
    <mergeCell ref="B7:B10"/>
    <mergeCell ref="C7:C10"/>
    <mergeCell ref="D7:D10"/>
    <mergeCell ref="E7:E10"/>
    <mergeCell ref="F7:F10"/>
    <mergeCell ref="G7:G8"/>
    <mergeCell ref="J7:J10"/>
    <mergeCell ref="G4:G5"/>
    <mergeCell ref="H4:I4"/>
    <mergeCell ref="J4:J5"/>
    <mergeCell ref="K4:L4"/>
    <mergeCell ref="M4:N4"/>
    <mergeCell ref="O4:P4"/>
    <mergeCell ref="A4:A5"/>
    <mergeCell ref="B4:B5"/>
    <mergeCell ref="C4:C5"/>
    <mergeCell ref="D4:D5"/>
    <mergeCell ref="E4:E5"/>
    <mergeCell ref="F4:F5"/>
    <mergeCell ref="Q7:Q10"/>
    <mergeCell ref="R7:R10"/>
  </mergeCells>
  <pageMargins left="0.7" right="0.7" top="0.75" bottom="0.75" header="0.3" footer="0.3"/>
  <pageSetup paperSize="8" scale="29" fitToHeight="0" orientation="landscape"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12"/>
  <sheetViews>
    <sheetView topLeftCell="A91" zoomScale="70" zoomScaleNormal="70" zoomScaleSheetLayoutView="70" workbookViewId="0">
      <selection activeCell="P99" sqref="P9:P104"/>
    </sheetView>
  </sheetViews>
  <sheetFormatPr defaultRowHeight="15" x14ac:dyDescent="0.25"/>
  <cols>
    <col min="1" max="1" width="4.7109375" style="150" customWidth="1"/>
    <col min="2" max="2" width="8.85546875" style="150" customWidth="1"/>
    <col min="3" max="3" width="11.42578125" style="150" customWidth="1"/>
    <col min="4" max="4" width="9.7109375" style="150" customWidth="1"/>
    <col min="5" max="5" width="45.7109375" style="150" customWidth="1"/>
    <col min="6" max="6" width="61.42578125" style="150" customWidth="1"/>
    <col min="7" max="7" width="35.7109375" style="150" customWidth="1"/>
    <col min="8" max="8" width="20.42578125" style="150" customWidth="1"/>
    <col min="9" max="9" width="10.42578125" style="150" customWidth="1"/>
    <col min="10" max="10" width="41.140625" style="150" customWidth="1"/>
    <col min="11" max="11" width="10.7109375" style="150" customWidth="1"/>
    <col min="12" max="12" width="14.85546875" style="150" customWidth="1"/>
    <col min="13" max="13" width="14.7109375" style="150" customWidth="1"/>
    <col min="14" max="14" width="14.42578125" style="150" customWidth="1"/>
    <col min="15" max="16" width="14.7109375" style="150" customWidth="1"/>
    <col min="17" max="17" width="20.85546875" style="150" customWidth="1"/>
    <col min="18" max="18" width="15.7109375" style="150" customWidth="1"/>
    <col min="19" max="19" width="19.5703125" style="150" customWidth="1"/>
    <col min="20" max="258" width="9.140625" style="150"/>
    <col min="259" max="259" width="4.7109375" style="150" bestFit="1" customWidth="1"/>
    <col min="260" max="260" width="9.7109375" style="150" bestFit="1" customWidth="1"/>
    <col min="261" max="261" width="10" style="150" bestFit="1" customWidth="1"/>
    <col min="262" max="262" width="8.85546875" style="150" bestFit="1" customWidth="1"/>
    <col min="263" max="263" width="22.85546875" style="150" customWidth="1"/>
    <col min="264" max="264" width="59.7109375" style="150" bestFit="1" customWidth="1"/>
    <col min="265" max="265" width="57.85546875" style="150" bestFit="1" customWidth="1"/>
    <col min="266" max="266" width="35.28515625" style="150" bestFit="1" customWidth="1"/>
    <col min="267" max="267" width="28.140625" style="150" bestFit="1" customWidth="1"/>
    <col min="268" max="268" width="33.140625" style="150" bestFit="1" customWidth="1"/>
    <col min="269" max="269" width="26" style="150" bestFit="1" customWidth="1"/>
    <col min="270" max="270" width="19.140625" style="150" bestFit="1" customWidth="1"/>
    <col min="271" max="271" width="10.42578125" style="150" customWidth="1"/>
    <col min="272" max="272" width="11.85546875" style="150" customWidth="1"/>
    <col min="273" max="273" width="14.7109375" style="150" customWidth="1"/>
    <col min="274" max="274" width="9" style="150" bestFit="1" customWidth="1"/>
    <col min="275" max="514" width="9.140625" style="150"/>
    <col min="515" max="515" width="4.7109375" style="150" bestFit="1" customWidth="1"/>
    <col min="516" max="516" width="9.7109375" style="150" bestFit="1" customWidth="1"/>
    <col min="517" max="517" width="10" style="150" bestFit="1" customWidth="1"/>
    <col min="518" max="518" width="8.85546875" style="150" bestFit="1" customWidth="1"/>
    <col min="519" max="519" width="22.85546875" style="150" customWidth="1"/>
    <col min="520" max="520" width="59.7109375" style="150" bestFit="1" customWidth="1"/>
    <col min="521" max="521" width="57.85546875" style="150" bestFit="1" customWidth="1"/>
    <col min="522" max="522" width="35.28515625" style="150" bestFit="1" customWidth="1"/>
    <col min="523" max="523" width="28.140625" style="150" bestFit="1" customWidth="1"/>
    <col min="524" max="524" width="33.140625" style="150" bestFit="1" customWidth="1"/>
    <col min="525" max="525" width="26" style="150" bestFit="1" customWidth="1"/>
    <col min="526" max="526" width="19.140625" style="150" bestFit="1" customWidth="1"/>
    <col min="527" max="527" width="10.42578125" style="150" customWidth="1"/>
    <col min="528" max="528" width="11.85546875" style="150" customWidth="1"/>
    <col min="529" max="529" width="14.7109375" style="150" customWidth="1"/>
    <col min="530" max="530" width="9" style="150" bestFit="1" customWidth="1"/>
    <col min="531" max="770" width="9.140625" style="150"/>
    <col min="771" max="771" width="4.7109375" style="150" bestFit="1" customWidth="1"/>
    <col min="772" max="772" width="9.7109375" style="150" bestFit="1" customWidth="1"/>
    <col min="773" max="773" width="10" style="150" bestFit="1" customWidth="1"/>
    <col min="774" max="774" width="8.85546875" style="150" bestFit="1" customWidth="1"/>
    <col min="775" max="775" width="22.85546875" style="150" customWidth="1"/>
    <col min="776" max="776" width="59.7109375" style="150" bestFit="1" customWidth="1"/>
    <col min="777" max="777" width="57.85546875" style="150" bestFit="1" customWidth="1"/>
    <col min="778" max="778" width="35.28515625" style="150" bestFit="1" customWidth="1"/>
    <col min="779" max="779" width="28.140625" style="150" bestFit="1" customWidth="1"/>
    <col min="780" max="780" width="33.140625" style="150" bestFit="1" customWidth="1"/>
    <col min="781" max="781" width="26" style="150" bestFit="1" customWidth="1"/>
    <col min="782" max="782" width="19.140625" style="150" bestFit="1" customWidth="1"/>
    <col min="783" max="783" width="10.42578125" style="150" customWidth="1"/>
    <col min="784" max="784" width="11.85546875" style="150" customWidth="1"/>
    <col min="785" max="785" width="14.7109375" style="150" customWidth="1"/>
    <col min="786" max="786" width="9" style="150" bestFit="1" customWidth="1"/>
    <col min="787" max="1026" width="9.140625" style="150"/>
    <col min="1027" max="1027" width="4.7109375" style="150" bestFit="1" customWidth="1"/>
    <col min="1028" max="1028" width="9.7109375" style="150" bestFit="1" customWidth="1"/>
    <col min="1029" max="1029" width="10" style="150" bestFit="1" customWidth="1"/>
    <col min="1030" max="1030" width="8.85546875" style="150" bestFit="1" customWidth="1"/>
    <col min="1031" max="1031" width="22.85546875" style="150" customWidth="1"/>
    <col min="1032" max="1032" width="59.7109375" style="150" bestFit="1" customWidth="1"/>
    <col min="1033" max="1033" width="57.85546875" style="150" bestFit="1" customWidth="1"/>
    <col min="1034" max="1034" width="35.28515625" style="150" bestFit="1" customWidth="1"/>
    <col min="1035" max="1035" width="28.140625" style="150" bestFit="1" customWidth="1"/>
    <col min="1036" max="1036" width="33.140625" style="150" bestFit="1" customWidth="1"/>
    <col min="1037" max="1037" width="26" style="150" bestFit="1" customWidth="1"/>
    <col min="1038" max="1038" width="19.140625" style="150" bestFit="1" customWidth="1"/>
    <col min="1039" max="1039" width="10.42578125" style="150" customWidth="1"/>
    <col min="1040" max="1040" width="11.85546875" style="150" customWidth="1"/>
    <col min="1041" max="1041" width="14.7109375" style="150" customWidth="1"/>
    <col min="1042" max="1042" width="9" style="150" bestFit="1" customWidth="1"/>
    <col min="1043" max="1282" width="9.140625" style="150"/>
    <col min="1283" max="1283" width="4.7109375" style="150" bestFit="1" customWidth="1"/>
    <col min="1284" max="1284" width="9.7109375" style="150" bestFit="1" customWidth="1"/>
    <col min="1285" max="1285" width="10" style="150" bestFit="1" customWidth="1"/>
    <col min="1286" max="1286" width="8.85546875" style="150" bestFit="1" customWidth="1"/>
    <col min="1287" max="1287" width="22.85546875" style="150" customWidth="1"/>
    <col min="1288" max="1288" width="59.7109375" style="150" bestFit="1" customWidth="1"/>
    <col min="1289" max="1289" width="57.85546875" style="150" bestFit="1" customWidth="1"/>
    <col min="1290" max="1290" width="35.28515625" style="150" bestFit="1" customWidth="1"/>
    <col min="1291" max="1291" width="28.140625" style="150" bestFit="1" customWidth="1"/>
    <col min="1292" max="1292" width="33.140625" style="150" bestFit="1" customWidth="1"/>
    <col min="1293" max="1293" width="26" style="150" bestFit="1" customWidth="1"/>
    <col min="1294" max="1294" width="19.140625" style="150" bestFit="1" customWidth="1"/>
    <col min="1295" max="1295" width="10.42578125" style="150" customWidth="1"/>
    <col min="1296" max="1296" width="11.85546875" style="150" customWidth="1"/>
    <col min="1297" max="1297" width="14.7109375" style="150" customWidth="1"/>
    <col min="1298" max="1298" width="9" style="150" bestFit="1" customWidth="1"/>
    <col min="1299" max="1538" width="9.140625" style="150"/>
    <col min="1539" max="1539" width="4.7109375" style="150" bestFit="1" customWidth="1"/>
    <col min="1540" max="1540" width="9.7109375" style="150" bestFit="1" customWidth="1"/>
    <col min="1541" max="1541" width="10" style="150" bestFit="1" customWidth="1"/>
    <col min="1542" max="1542" width="8.85546875" style="150" bestFit="1" customWidth="1"/>
    <col min="1543" max="1543" width="22.85546875" style="150" customWidth="1"/>
    <col min="1544" max="1544" width="59.7109375" style="150" bestFit="1" customWidth="1"/>
    <col min="1545" max="1545" width="57.85546875" style="150" bestFit="1" customWidth="1"/>
    <col min="1546" max="1546" width="35.28515625" style="150" bestFit="1" customWidth="1"/>
    <col min="1547" max="1547" width="28.140625" style="150" bestFit="1" customWidth="1"/>
    <col min="1548" max="1548" width="33.140625" style="150" bestFit="1" customWidth="1"/>
    <col min="1549" max="1549" width="26" style="150" bestFit="1" customWidth="1"/>
    <col min="1550" max="1550" width="19.140625" style="150" bestFit="1" customWidth="1"/>
    <col min="1551" max="1551" width="10.42578125" style="150" customWidth="1"/>
    <col min="1552" max="1552" width="11.85546875" style="150" customWidth="1"/>
    <col min="1553" max="1553" width="14.7109375" style="150" customWidth="1"/>
    <col min="1554" max="1554" width="9" style="150" bestFit="1" customWidth="1"/>
    <col min="1555" max="1794" width="9.140625" style="150"/>
    <col min="1795" max="1795" width="4.7109375" style="150" bestFit="1" customWidth="1"/>
    <col min="1796" max="1796" width="9.7109375" style="150" bestFit="1" customWidth="1"/>
    <col min="1797" max="1797" width="10" style="150" bestFit="1" customWidth="1"/>
    <col min="1798" max="1798" width="8.85546875" style="150" bestFit="1" customWidth="1"/>
    <col min="1799" max="1799" width="22.85546875" style="150" customWidth="1"/>
    <col min="1800" max="1800" width="59.7109375" style="150" bestFit="1" customWidth="1"/>
    <col min="1801" max="1801" width="57.85546875" style="150" bestFit="1" customWidth="1"/>
    <col min="1802" max="1802" width="35.28515625" style="150" bestFit="1" customWidth="1"/>
    <col min="1803" max="1803" width="28.140625" style="150" bestFit="1" customWidth="1"/>
    <col min="1804" max="1804" width="33.140625" style="150" bestFit="1" customWidth="1"/>
    <col min="1805" max="1805" width="26" style="150" bestFit="1" customWidth="1"/>
    <col min="1806" max="1806" width="19.140625" style="150" bestFit="1" customWidth="1"/>
    <col min="1807" max="1807" width="10.42578125" style="150" customWidth="1"/>
    <col min="1808" max="1808" width="11.85546875" style="150" customWidth="1"/>
    <col min="1809" max="1809" width="14.7109375" style="150" customWidth="1"/>
    <col min="1810" max="1810" width="9" style="150" bestFit="1" customWidth="1"/>
    <col min="1811" max="2050" width="9.140625" style="150"/>
    <col min="2051" max="2051" width="4.7109375" style="150" bestFit="1" customWidth="1"/>
    <col min="2052" max="2052" width="9.7109375" style="150" bestFit="1" customWidth="1"/>
    <col min="2053" max="2053" width="10" style="150" bestFit="1" customWidth="1"/>
    <col min="2054" max="2054" width="8.85546875" style="150" bestFit="1" customWidth="1"/>
    <col min="2055" max="2055" width="22.85546875" style="150" customWidth="1"/>
    <col min="2056" max="2056" width="59.7109375" style="150" bestFit="1" customWidth="1"/>
    <col min="2057" max="2057" width="57.85546875" style="150" bestFit="1" customWidth="1"/>
    <col min="2058" max="2058" width="35.28515625" style="150" bestFit="1" customWidth="1"/>
    <col min="2059" max="2059" width="28.140625" style="150" bestFit="1" customWidth="1"/>
    <col min="2060" max="2060" width="33.140625" style="150" bestFit="1" customWidth="1"/>
    <col min="2061" max="2061" width="26" style="150" bestFit="1" customWidth="1"/>
    <col min="2062" max="2062" width="19.140625" style="150" bestFit="1" customWidth="1"/>
    <col min="2063" max="2063" width="10.42578125" style="150" customWidth="1"/>
    <col min="2064" max="2064" width="11.85546875" style="150" customWidth="1"/>
    <col min="2065" max="2065" width="14.7109375" style="150" customWidth="1"/>
    <col min="2066" max="2066" width="9" style="150" bestFit="1" customWidth="1"/>
    <col min="2067" max="2306" width="9.140625" style="150"/>
    <col min="2307" max="2307" width="4.7109375" style="150" bestFit="1" customWidth="1"/>
    <col min="2308" max="2308" width="9.7109375" style="150" bestFit="1" customWidth="1"/>
    <col min="2309" max="2309" width="10" style="150" bestFit="1" customWidth="1"/>
    <col min="2310" max="2310" width="8.85546875" style="150" bestFit="1" customWidth="1"/>
    <col min="2311" max="2311" width="22.85546875" style="150" customWidth="1"/>
    <col min="2312" max="2312" width="59.7109375" style="150" bestFit="1" customWidth="1"/>
    <col min="2313" max="2313" width="57.85546875" style="150" bestFit="1" customWidth="1"/>
    <col min="2314" max="2314" width="35.28515625" style="150" bestFit="1" customWidth="1"/>
    <col min="2315" max="2315" width="28.140625" style="150" bestFit="1" customWidth="1"/>
    <col min="2316" max="2316" width="33.140625" style="150" bestFit="1" customWidth="1"/>
    <col min="2317" max="2317" width="26" style="150" bestFit="1" customWidth="1"/>
    <col min="2318" max="2318" width="19.140625" style="150" bestFit="1" customWidth="1"/>
    <col min="2319" max="2319" width="10.42578125" style="150" customWidth="1"/>
    <col min="2320" max="2320" width="11.85546875" style="150" customWidth="1"/>
    <col min="2321" max="2321" width="14.7109375" style="150" customWidth="1"/>
    <col min="2322" max="2322" width="9" style="150" bestFit="1" customWidth="1"/>
    <col min="2323" max="2562" width="9.140625" style="150"/>
    <col min="2563" max="2563" width="4.7109375" style="150" bestFit="1" customWidth="1"/>
    <col min="2564" max="2564" width="9.7109375" style="150" bestFit="1" customWidth="1"/>
    <col min="2565" max="2565" width="10" style="150" bestFit="1" customWidth="1"/>
    <col min="2566" max="2566" width="8.85546875" style="150" bestFit="1" customWidth="1"/>
    <col min="2567" max="2567" width="22.85546875" style="150" customWidth="1"/>
    <col min="2568" max="2568" width="59.7109375" style="150" bestFit="1" customWidth="1"/>
    <col min="2569" max="2569" width="57.85546875" style="150" bestFit="1" customWidth="1"/>
    <col min="2570" max="2570" width="35.28515625" style="150" bestFit="1" customWidth="1"/>
    <col min="2571" max="2571" width="28.140625" style="150" bestFit="1" customWidth="1"/>
    <col min="2572" max="2572" width="33.140625" style="150" bestFit="1" customWidth="1"/>
    <col min="2573" max="2573" width="26" style="150" bestFit="1" customWidth="1"/>
    <col min="2574" max="2574" width="19.140625" style="150" bestFit="1" customWidth="1"/>
    <col min="2575" max="2575" width="10.42578125" style="150" customWidth="1"/>
    <col min="2576" max="2576" width="11.85546875" style="150" customWidth="1"/>
    <col min="2577" max="2577" width="14.7109375" style="150" customWidth="1"/>
    <col min="2578" max="2578" width="9" style="150" bestFit="1" customWidth="1"/>
    <col min="2579" max="2818" width="9.140625" style="150"/>
    <col min="2819" max="2819" width="4.7109375" style="150" bestFit="1" customWidth="1"/>
    <col min="2820" max="2820" width="9.7109375" style="150" bestFit="1" customWidth="1"/>
    <col min="2821" max="2821" width="10" style="150" bestFit="1" customWidth="1"/>
    <col min="2822" max="2822" width="8.85546875" style="150" bestFit="1" customWidth="1"/>
    <col min="2823" max="2823" width="22.85546875" style="150" customWidth="1"/>
    <col min="2824" max="2824" width="59.7109375" style="150" bestFit="1" customWidth="1"/>
    <col min="2825" max="2825" width="57.85546875" style="150" bestFit="1" customWidth="1"/>
    <col min="2826" max="2826" width="35.28515625" style="150" bestFit="1" customWidth="1"/>
    <col min="2827" max="2827" width="28.140625" style="150" bestFit="1" customWidth="1"/>
    <col min="2828" max="2828" width="33.140625" style="150" bestFit="1" customWidth="1"/>
    <col min="2829" max="2829" width="26" style="150" bestFit="1" customWidth="1"/>
    <col min="2830" max="2830" width="19.140625" style="150" bestFit="1" customWidth="1"/>
    <col min="2831" max="2831" width="10.42578125" style="150" customWidth="1"/>
    <col min="2832" max="2832" width="11.85546875" style="150" customWidth="1"/>
    <col min="2833" max="2833" width="14.7109375" style="150" customWidth="1"/>
    <col min="2834" max="2834" width="9" style="150" bestFit="1" customWidth="1"/>
    <col min="2835" max="3074" width="9.140625" style="150"/>
    <col min="3075" max="3075" width="4.7109375" style="150" bestFit="1" customWidth="1"/>
    <col min="3076" max="3076" width="9.7109375" style="150" bestFit="1" customWidth="1"/>
    <col min="3077" max="3077" width="10" style="150" bestFit="1" customWidth="1"/>
    <col min="3078" max="3078" width="8.85546875" style="150" bestFit="1" customWidth="1"/>
    <col min="3079" max="3079" width="22.85546875" style="150" customWidth="1"/>
    <col min="3080" max="3080" width="59.7109375" style="150" bestFit="1" customWidth="1"/>
    <col min="3081" max="3081" width="57.85546875" style="150" bestFit="1" customWidth="1"/>
    <col min="3082" max="3082" width="35.28515625" style="150" bestFit="1" customWidth="1"/>
    <col min="3083" max="3083" width="28.140625" style="150" bestFit="1" customWidth="1"/>
    <col min="3084" max="3084" width="33.140625" style="150" bestFit="1" customWidth="1"/>
    <col min="3085" max="3085" width="26" style="150" bestFit="1" customWidth="1"/>
    <col min="3086" max="3086" width="19.140625" style="150" bestFit="1" customWidth="1"/>
    <col min="3087" max="3087" width="10.42578125" style="150" customWidth="1"/>
    <col min="3088" max="3088" width="11.85546875" style="150" customWidth="1"/>
    <col min="3089" max="3089" width="14.7109375" style="150" customWidth="1"/>
    <col min="3090" max="3090" width="9" style="150" bestFit="1" customWidth="1"/>
    <col min="3091" max="3330" width="9.140625" style="150"/>
    <col min="3331" max="3331" width="4.7109375" style="150" bestFit="1" customWidth="1"/>
    <col min="3332" max="3332" width="9.7109375" style="150" bestFit="1" customWidth="1"/>
    <col min="3333" max="3333" width="10" style="150" bestFit="1" customWidth="1"/>
    <col min="3334" max="3334" width="8.85546875" style="150" bestFit="1" customWidth="1"/>
    <col min="3335" max="3335" width="22.85546875" style="150" customWidth="1"/>
    <col min="3336" max="3336" width="59.7109375" style="150" bestFit="1" customWidth="1"/>
    <col min="3337" max="3337" width="57.85546875" style="150" bestFit="1" customWidth="1"/>
    <col min="3338" max="3338" width="35.28515625" style="150" bestFit="1" customWidth="1"/>
    <col min="3339" max="3339" width="28.140625" style="150" bestFit="1" customWidth="1"/>
    <col min="3340" max="3340" width="33.140625" style="150" bestFit="1" customWidth="1"/>
    <col min="3341" max="3341" width="26" style="150" bestFit="1" customWidth="1"/>
    <col min="3342" max="3342" width="19.140625" style="150" bestFit="1" customWidth="1"/>
    <col min="3343" max="3343" width="10.42578125" style="150" customWidth="1"/>
    <col min="3344" max="3344" width="11.85546875" style="150" customWidth="1"/>
    <col min="3345" max="3345" width="14.7109375" style="150" customWidth="1"/>
    <col min="3346" max="3346" width="9" style="150" bestFit="1" customWidth="1"/>
    <col min="3347" max="3586" width="9.140625" style="150"/>
    <col min="3587" max="3587" width="4.7109375" style="150" bestFit="1" customWidth="1"/>
    <col min="3588" max="3588" width="9.7109375" style="150" bestFit="1" customWidth="1"/>
    <col min="3589" max="3589" width="10" style="150" bestFit="1" customWidth="1"/>
    <col min="3590" max="3590" width="8.85546875" style="150" bestFit="1" customWidth="1"/>
    <col min="3591" max="3591" width="22.85546875" style="150" customWidth="1"/>
    <col min="3592" max="3592" width="59.7109375" style="150" bestFit="1" customWidth="1"/>
    <col min="3593" max="3593" width="57.85546875" style="150" bestFit="1" customWidth="1"/>
    <col min="3594" max="3594" width="35.28515625" style="150" bestFit="1" customWidth="1"/>
    <col min="3595" max="3595" width="28.140625" style="150" bestFit="1" customWidth="1"/>
    <col min="3596" max="3596" width="33.140625" style="150" bestFit="1" customWidth="1"/>
    <col min="3597" max="3597" width="26" style="150" bestFit="1" customWidth="1"/>
    <col min="3598" max="3598" width="19.140625" style="150" bestFit="1" customWidth="1"/>
    <col min="3599" max="3599" width="10.42578125" style="150" customWidth="1"/>
    <col min="3600" max="3600" width="11.85546875" style="150" customWidth="1"/>
    <col min="3601" max="3601" width="14.7109375" style="150" customWidth="1"/>
    <col min="3602" max="3602" width="9" style="150" bestFit="1" customWidth="1"/>
    <col min="3603" max="3842" width="9.140625" style="150"/>
    <col min="3843" max="3843" width="4.7109375" style="150" bestFit="1" customWidth="1"/>
    <col min="3844" max="3844" width="9.7109375" style="150" bestFit="1" customWidth="1"/>
    <col min="3845" max="3845" width="10" style="150" bestFit="1" customWidth="1"/>
    <col min="3846" max="3846" width="8.85546875" style="150" bestFit="1" customWidth="1"/>
    <col min="3847" max="3847" width="22.85546875" style="150" customWidth="1"/>
    <col min="3848" max="3848" width="59.7109375" style="150" bestFit="1" customWidth="1"/>
    <col min="3849" max="3849" width="57.85546875" style="150" bestFit="1" customWidth="1"/>
    <col min="3850" max="3850" width="35.28515625" style="150" bestFit="1" customWidth="1"/>
    <col min="3851" max="3851" width="28.140625" style="150" bestFit="1" customWidth="1"/>
    <col min="3852" max="3852" width="33.140625" style="150" bestFit="1" customWidth="1"/>
    <col min="3853" max="3853" width="26" style="150" bestFit="1" customWidth="1"/>
    <col min="3854" max="3854" width="19.140625" style="150" bestFit="1" customWidth="1"/>
    <col min="3855" max="3855" width="10.42578125" style="150" customWidth="1"/>
    <col min="3856" max="3856" width="11.85546875" style="150" customWidth="1"/>
    <col min="3857" max="3857" width="14.7109375" style="150" customWidth="1"/>
    <col min="3858" max="3858" width="9" style="150" bestFit="1" customWidth="1"/>
    <col min="3859" max="4098" width="9.140625" style="150"/>
    <col min="4099" max="4099" width="4.7109375" style="150" bestFit="1" customWidth="1"/>
    <col min="4100" max="4100" width="9.7109375" style="150" bestFit="1" customWidth="1"/>
    <col min="4101" max="4101" width="10" style="150" bestFit="1" customWidth="1"/>
    <col min="4102" max="4102" width="8.85546875" style="150" bestFit="1" customWidth="1"/>
    <col min="4103" max="4103" width="22.85546875" style="150" customWidth="1"/>
    <col min="4104" max="4104" width="59.7109375" style="150" bestFit="1" customWidth="1"/>
    <col min="4105" max="4105" width="57.85546875" style="150" bestFit="1" customWidth="1"/>
    <col min="4106" max="4106" width="35.28515625" style="150" bestFit="1" customWidth="1"/>
    <col min="4107" max="4107" width="28.140625" style="150" bestFit="1" customWidth="1"/>
    <col min="4108" max="4108" width="33.140625" style="150" bestFit="1" customWidth="1"/>
    <col min="4109" max="4109" width="26" style="150" bestFit="1" customWidth="1"/>
    <col min="4110" max="4110" width="19.140625" style="150" bestFit="1" customWidth="1"/>
    <col min="4111" max="4111" width="10.42578125" style="150" customWidth="1"/>
    <col min="4112" max="4112" width="11.85546875" style="150" customWidth="1"/>
    <col min="4113" max="4113" width="14.7109375" style="150" customWidth="1"/>
    <col min="4114" max="4114" width="9" style="150" bestFit="1" customWidth="1"/>
    <col min="4115" max="4354" width="9.140625" style="150"/>
    <col min="4355" max="4355" width="4.7109375" style="150" bestFit="1" customWidth="1"/>
    <col min="4356" max="4356" width="9.7109375" style="150" bestFit="1" customWidth="1"/>
    <col min="4357" max="4357" width="10" style="150" bestFit="1" customWidth="1"/>
    <col min="4358" max="4358" width="8.85546875" style="150" bestFit="1" customWidth="1"/>
    <col min="4359" max="4359" width="22.85546875" style="150" customWidth="1"/>
    <col min="4360" max="4360" width="59.7109375" style="150" bestFit="1" customWidth="1"/>
    <col min="4361" max="4361" width="57.85546875" style="150" bestFit="1" customWidth="1"/>
    <col min="4362" max="4362" width="35.28515625" style="150" bestFit="1" customWidth="1"/>
    <col min="4363" max="4363" width="28.140625" style="150" bestFit="1" customWidth="1"/>
    <col min="4364" max="4364" width="33.140625" style="150" bestFit="1" customWidth="1"/>
    <col min="4365" max="4365" width="26" style="150" bestFit="1" customWidth="1"/>
    <col min="4366" max="4366" width="19.140625" style="150" bestFit="1" customWidth="1"/>
    <col min="4367" max="4367" width="10.42578125" style="150" customWidth="1"/>
    <col min="4368" max="4368" width="11.85546875" style="150" customWidth="1"/>
    <col min="4369" max="4369" width="14.7109375" style="150" customWidth="1"/>
    <col min="4370" max="4370" width="9" style="150" bestFit="1" customWidth="1"/>
    <col min="4371" max="4610" width="9.140625" style="150"/>
    <col min="4611" max="4611" width="4.7109375" style="150" bestFit="1" customWidth="1"/>
    <col min="4612" max="4612" width="9.7109375" style="150" bestFit="1" customWidth="1"/>
    <col min="4613" max="4613" width="10" style="150" bestFit="1" customWidth="1"/>
    <col min="4614" max="4614" width="8.85546875" style="150" bestFit="1" customWidth="1"/>
    <col min="4615" max="4615" width="22.85546875" style="150" customWidth="1"/>
    <col min="4616" max="4616" width="59.7109375" style="150" bestFit="1" customWidth="1"/>
    <col min="4617" max="4617" width="57.85546875" style="150" bestFit="1" customWidth="1"/>
    <col min="4618" max="4618" width="35.28515625" style="150" bestFit="1" customWidth="1"/>
    <col min="4619" max="4619" width="28.140625" style="150" bestFit="1" customWidth="1"/>
    <col min="4620" max="4620" width="33.140625" style="150" bestFit="1" customWidth="1"/>
    <col min="4621" max="4621" width="26" style="150" bestFit="1" customWidth="1"/>
    <col min="4622" max="4622" width="19.140625" style="150" bestFit="1" customWidth="1"/>
    <col min="4623" max="4623" width="10.42578125" style="150" customWidth="1"/>
    <col min="4624" max="4624" width="11.85546875" style="150" customWidth="1"/>
    <col min="4625" max="4625" width="14.7109375" style="150" customWidth="1"/>
    <col min="4626" max="4626" width="9" style="150" bestFit="1" customWidth="1"/>
    <col min="4627" max="4866" width="9.140625" style="150"/>
    <col min="4867" max="4867" width="4.7109375" style="150" bestFit="1" customWidth="1"/>
    <col min="4868" max="4868" width="9.7109375" style="150" bestFit="1" customWidth="1"/>
    <col min="4869" max="4869" width="10" style="150" bestFit="1" customWidth="1"/>
    <col min="4870" max="4870" width="8.85546875" style="150" bestFit="1" customWidth="1"/>
    <col min="4871" max="4871" width="22.85546875" style="150" customWidth="1"/>
    <col min="4872" max="4872" width="59.7109375" style="150" bestFit="1" customWidth="1"/>
    <col min="4873" max="4873" width="57.85546875" style="150" bestFit="1" customWidth="1"/>
    <col min="4874" max="4874" width="35.28515625" style="150" bestFit="1" customWidth="1"/>
    <col min="4875" max="4875" width="28.140625" style="150" bestFit="1" customWidth="1"/>
    <col min="4876" max="4876" width="33.140625" style="150" bestFit="1" customWidth="1"/>
    <col min="4877" max="4877" width="26" style="150" bestFit="1" customWidth="1"/>
    <col min="4878" max="4878" width="19.140625" style="150" bestFit="1" customWidth="1"/>
    <col min="4879" max="4879" width="10.42578125" style="150" customWidth="1"/>
    <col min="4880" max="4880" width="11.85546875" style="150" customWidth="1"/>
    <col min="4881" max="4881" width="14.7109375" style="150" customWidth="1"/>
    <col min="4882" max="4882" width="9" style="150" bestFit="1" customWidth="1"/>
    <col min="4883" max="5122" width="9.140625" style="150"/>
    <col min="5123" max="5123" width="4.7109375" style="150" bestFit="1" customWidth="1"/>
    <col min="5124" max="5124" width="9.7109375" style="150" bestFit="1" customWidth="1"/>
    <col min="5125" max="5125" width="10" style="150" bestFit="1" customWidth="1"/>
    <col min="5126" max="5126" width="8.85546875" style="150" bestFit="1" customWidth="1"/>
    <col min="5127" max="5127" width="22.85546875" style="150" customWidth="1"/>
    <col min="5128" max="5128" width="59.7109375" style="150" bestFit="1" customWidth="1"/>
    <col min="5129" max="5129" width="57.85546875" style="150" bestFit="1" customWidth="1"/>
    <col min="5130" max="5130" width="35.28515625" style="150" bestFit="1" customWidth="1"/>
    <col min="5131" max="5131" width="28.140625" style="150" bestFit="1" customWidth="1"/>
    <col min="5132" max="5132" width="33.140625" style="150" bestFit="1" customWidth="1"/>
    <col min="5133" max="5133" width="26" style="150" bestFit="1" customWidth="1"/>
    <col min="5134" max="5134" width="19.140625" style="150" bestFit="1" customWidth="1"/>
    <col min="5135" max="5135" width="10.42578125" style="150" customWidth="1"/>
    <col min="5136" max="5136" width="11.85546875" style="150" customWidth="1"/>
    <col min="5137" max="5137" width="14.7109375" style="150" customWidth="1"/>
    <col min="5138" max="5138" width="9" style="150" bestFit="1" customWidth="1"/>
    <col min="5139" max="5378" width="9.140625" style="150"/>
    <col min="5379" max="5379" width="4.7109375" style="150" bestFit="1" customWidth="1"/>
    <col min="5380" max="5380" width="9.7109375" style="150" bestFit="1" customWidth="1"/>
    <col min="5381" max="5381" width="10" style="150" bestFit="1" customWidth="1"/>
    <col min="5382" max="5382" width="8.85546875" style="150" bestFit="1" customWidth="1"/>
    <col min="5383" max="5383" width="22.85546875" style="150" customWidth="1"/>
    <col min="5384" max="5384" width="59.7109375" style="150" bestFit="1" customWidth="1"/>
    <col min="5385" max="5385" width="57.85546875" style="150" bestFit="1" customWidth="1"/>
    <col min="5386" max="5386" width="35.28515625" style="150" bestFit="1" customWidth="1"/>
    <col min="5387" max="5387" width="28.140625" style="150" bestFit="1" customWidth="1"/>
    <col min="5388" max="5388" width="33.140625" style="150" bestFit="1" customWidth="1"/>
    <col min="5389" max="5389" width="26" style="150" bestFit="1" customWidth="1"/>
    <col min="5390" max="5390" width="19.140625" style="150" bestFit="1" customWidth="1"/>
    <col min="5391" max="5391" width="10.42578125" style="150" customWidth="1"/>
    <col min="5392" max="5392" width="11.85546875" style="150" customWidth="1"/>
    <col min="5393" max="5393" width="14.7109375" style="150" customWidth="1"/>
    <col min="5394" max="5394" width="9" style="150" bestFit="1" customWidth="1"/>
    <col min="5395" max="5634" width="9.140625" style="150"/>
    <col min="5635" max="5635" width="4.7109375" style="150" bestFit="1" customWidth="1"/>
    <col min="5636" max="5636" width="9.7109375" style="150" bestFit="1" customWidth="1"/>
    <col min="5637" max="5637" width="10" style="150" bestFit="1" customWidth="1"/>
    <col min="5638" max="5638" width="8.85546875" style="150" bestFit="1" customWidth="1"/>
    <col min="5639" max="5639" width="22.85546875" style="150" customWidth="1"/>
    <col min="5640" max="5640" width="59.7109375" style="150" bestFit="1" customWidth="1"/>
    <col min="5641" max="5641" width="57.85546875" style="150" bestFit="1" customWidth="1"/>
    <col min="5642" max="5642" width="35.28515625" style="150" bestFit="1" customWidth="1"/>
    <col min="5643" max="5643" width="28.140625" style="150" bestFit="1" customWidth="1"/>
    <col min="5644" max="5644" width="33.140625" style="150" bestFit="1" customWidth="1"/>
    <col min="5645" max="5645" width="26" style="150" bestFit="1" customWidth="1"/>
    <col min="5646" max="5646" width="19.140625" style="150" bestFit="1" customWidth="1"/>
    <col min="5647" max="5647" width="10.42578125" style="150" customWidth="1"/>
    <col min="5648" max="5648" width="11.85546875" style="150" customWidth="1"/>
    <col min="5649" max="5649" width="14.7109375" style="150" customWidth="1"/>
    <col min="5650" max="5650" width="9" style="150" bestFit="1" customWidth="1"/>
    <col min="5651" max="5890" width="9.140625" style="150"/>
    <col min="5891" max="5891" width="4.7109375" style="150" bestFit="1" customWidth="1"/>
    <col min="5892" max="5892" width="9.7109375" style="150" bestFit="1" customWidth="1"/>
    <col min="5893" max="5893" width="10" style="150" bestFit="1" customWidth="1"/>
    <col min="5894" max="5894" width="8.85546875" style="150" bestFit="1" customWidth="1"/>
    <col min="5895" max="5895" width="22.85546875" style="150" customWidth="1"/>
    <col min="5896" max="5896" width="59.7109375" style="150" bestFit="1" customWidth="1"/>
    <col min="5897" max="5897" width="57.85546875" style="150" bestFit="1" customWidth="1"/>
    <col min="5898" max="5898" width="35.28515625" style="150" bestFit="1" customWidth="1"/>
    <col min="5899" max="5899" width="28.140625" style="150" bestFit="1" customWidth="1"/>
    <col min="5900" max="5900" width="33.140625" style="150" bestFit="1" customWidth="1"/>
    <col min="5901" max="5901" width="26" style="150" bestFit="1" customWidth="1"/>
    <col min="5902" max="5902" width="19.140625" style="150" bestFit="1" customWidth="1"/>
    <col min="5903" max="5903" width="10.42578125" style="150" customWidth="1"/>
    <col min="5904" max="5904" width="11.85546875" style="150" customWidth="1"/>
    <col min="5905" max="5905" width="14.7109375" style="150" customWidth="1"/>
    <col min="5906" max="5906" width="9" style="150" bestFit="1" customWidth="1"/>
    <col min="5907" max="6146" width="9.140625" style="150"/>
    <col min="6147" max="6147" width="4.7109375" style="150" bestFit="1" customWidth="1"/>
    <col min="6148" max="6148" width="9.7109375" style="150" bestFit="1" customWidth="1"/>
    <col min="6149" max="6149" width="10" style="150" bestFit="1" customWidth="1"/>
    <col min="6150" max="6150" width="8.85546875" style="150" bestFit="1" customWidth="1"/>
    <col min="6151" max="6151" width="22.85546875" style="150" customWidth="1"/>
    <col min="6152" max="6152" width="59.7109375" style="150" bestFit="1" customWidth="1"/>
    <col min="6153" max="6153" width="57.85546875" style="150" bestFit="1" customWidth="1"/>
    <col min="6154" max="6154" width="35.28515625" style="150" bestFit="1" customWidth="1"/>
    <col min="6155" max="6155" width="28.140625" style="150" bestFit="1" customWidth="1"/>
    <col min="6156" max="6156" width="33.140625" style="150" bestFit="1" customWidth="1"/>
    <col min="6157" max="6157" width="26" style="150" bestFit="1" customWidth="1"/>
    <col min="6158" max="6158" width="19.140625" style="150" bestFit="1" customWidth="1"/>
    <col min="6159" max="6159" width="10.42578125" style="150" customWidth="1"/>
    <col min="6160" max="6160" width="11.85546875" style="150" customWidth="1"/>
    <col min="6161" max="6161" width="14.7109375" style="150" customWidth="1"/>
    <col min="6162" max="6162" width="9" style="150" bestFit="1" customWidth="1"/>
    <col min="6163" max="6402" width="9.140625" style="150"/>
    <col min="6403" max="6403" width="4.7109375" style="150" bestFit="1" customWidth="1"/>
    <col min="6404" max="6404" width="9.7109375" style="150" bestFit="1" customWidth="1"/>
    <col min="6405" max="6405" width="10" style="150" bestFit="1" customWidth="1"/>
    <col min="6406" max="6406" width="8.85546875" style="150" bestFit="1" customWidth="1"/>
    <col min="6407" max="6407" width="22.85546875" style="150" customWidth="1"/>
    <col min="6408" max="6408" width="59.7109375" style="150" bestFit="1" customWidth="1"/>
    <col min="6409" max="6409" width="57.85546875" style="150" bestFit="1" customWidth="1"/>
    <col min="6410" max="6410" width="35.28515625" style="150" bestFit="1" customWidth="1"/>
    <col min="6411" max="6411" width="28.140625" style="150" bestFit="1" customWidth="1"/>
    <col min="6412" max="6412" width="33.140625" style="150" bestFit="1" customWidth="1"/>
    <col min="6413" max="6413" width="26" style="150" bestFit="1" customWidth="1"/>
    <col min="6414" max="6414" width="19.140625" style="150" bestFit="1" customWidth="1"/>
    <col min="6415" max="6415" width="10.42578125" style="150" customWidth="1"/>
    <col min="6416" max="6416" width="11.85546875" style="150" customWidth="1"/>
    <col min="6417" max="6417" width="14.7109375" style="150" customWidth="1"/>
    <col min="6418" max="6418" width="9" style="150" bestFit="1" customWidth="1"/>
    <col min="6419" max="6658" width="9.140625" style="150"/>
    <col min="6659" max="6659" width="4.7109375" style="150" bestFit="1" customWidth="1"/>
    <col min="6660" max="6660" width="9.7109375" style="150" bestFit="1" customWidth="1"/>
    <col min="6661" max="6661" width="10" style="150" bestFit="1" customWidth="1"/>
    <col min="6662" max="6662" width="8.85546875" style="150" bestFit="1" customWidth="1"/>
    <col min="6663" max="6663" width="22.85546875" style="150" customWidth="1"/>
    <col min="6664" max="6664" width="59.7109375" style="150" bestFit="1" customWidth="1"/>
    <col min="6665" max="6665" width="57.85546875" style="150" bestFit="1" customWidth="1"/>
    <col min="6666" max="6666" width="35.28515625" style="150" bestFit="1" customWidth="1"/>
    <col min="6667" max="6667" width="28.140625" style="150" bestFit="1" customWidth="1"/>
    <col min="6668" max="6668" width="33.140625" style="150" bestFit="1" customWidth="1"/>
    <col min="6669" max="6669" width="26" style="150" bestFit="1" customWidth="1"/>
    <col min="6670" max="6670" width="19.140625" style="150" bestFit="1" customWidth="1"/>
    <col min="6671" max="6671" width="10.42578125" style="150" customWidth="1"/>
    <col min="6672" max="6672" width="11.85546875" style="150" customWidth="1"/>
    <col min="6673" max="6673" width="14.7109375" style="150" customWidth="1"/>
    <col min="6674" max="6674" width="9" style="150" bestFit="1" customWidth="1"/>
    <col min="6675" max="6914" width="9.140625" style="150"/>
    <col min="6915" max="6915" width="4.7109375" style="150" bestFit="1" customWidth="1"/>
    <col min="6916" max="6916" width="9.7109375" style="150" bestFit="1" customWidth="1"/>
    <col min="6917" max="6917" width="10" style="150" bestFit="1" customWidth="1"/>
    <col min="6918" max="6918" width="8.85546875" style="150" bestFit="1" customWidth="1"/>
    <col min="6919" max="6919" width="22.85546875" style="150" customWidth="1"/>
    <col min="6920" max="6920" width="59.7109375" style="150" bestFit="1" customWidth="1"/>
    <col min="6921" max="6921" width="57.85546875" style="150" bestFit="1" customWidth="1"/>
    <col min="6922" max="6922" width="35.28515625" style="150" bestFit="1" customWidth="1"/>
    <col min="6923" max="6923" width="28.140625" style="150" bestFit="1" customWidth="1"/>
    <col min="6924" max="6924" width="33.140625" style="150" bestFit="1" customWidth="1"/>
    <col min="6925" max="6925" width="26" style="150" bestFit="1" customWidth="1"/>
    <col min="6926" max="6926" width="19.140625" style="150" bestFit="1" customWidth="1"/>
    <col min="6927" max="6927" width="10.42578125" style="150" customWidth="1"/>
    <col min="6928" max="6928" width="11.85546875" style="150" customWidth="1"/>
    <col min="6929" max="6929" width="14.7109375" style="150" customWidth="1"/>
    <col min="6930" max="6930" width="9" style="150" bestFit="1" customWidth="1"/>
    <col min="6931" max="7170" width="9.140625" style="150"/>
    <col min="7171" max="7171" width="4.7109375" style="150" bestFit="1" customWidth="1"/>
    <col min="7172" max="7172" width="9.7109375" style="150" bestFit="1" customWidth="1"/>
    <col min="7173" max="7173" width="10" style="150" bestFit="1" customWidth="1"/>
    <col min="7174" max="7174" width="8.85546875" style="150" bestFit="1" customWidth="1"/>
    <col min="7175" max="7175" width="22.85546875" style="150" customWidth="1"/>
    <col min="7176" max="7176" width="59.7109375" style="150" bestFit="1" customWidth="1"/>
    <col min="7177" max="7177" width="57.85546875" style="150" bestFit="1" customWidth="1"/>
    <col min="7178" max="7178" width="35.28515625" style="150" bestFit="1" customWidth="1"/>
    <col min="7179" max="7179" width="28.140625" style="150" bestFit="1" customWidth="1"/>
    <col min="7180" max="7180" width="33.140625" style="150" bestFit="1" customWidth="1"/>
    <col min="7181" max="7181" width="26" style="150" bestFit="1" customWidth="1"/>
    <col min="7182" max="7182" width="19.140625" style="150" bestFit="1" customWidth="1"/>
    <col min="7183" max="7183" width="10.42578125" style="150" customWidth="1"/>
    <col min="7184" max="7184" width="11.85546875" style="150" customWidth="1"/>
    <col min="7185" max="7185" width="14.7109375" style="150" customWidth="1"/>
    <col min="7186" max="7186" width="9" style="150" bestFit="1" customWidth="1"/>
    <col min="7187" max="7426" width="9.140625" style="150"/>
    <col min="7427" max="7427" width="4.7109375" style="150" bestFit="1" customWidth="1"/>
    <col min="7428" max="7428" width="9.7109375" style="150" bestFit="1" customWidth="1"/>
    <col min="7429" max="7429" width="10" style="150" bestFit="1" customWidth="1"/>
    <col min="7430" max="7430" width="8.85546875" style="150" bestFit="1" customWidth="1"/>
    <col min="7431" max="7431" width="22.85546875" style="150" customWidth="1"/>
    <col min="7432" max="7432" width="59.7109375" style="150" bestFit="1" customWidth="1"/>
    <col min="7433" max="7433" width="57.85546875" style="150" bestFit="1" customWidth="1"/>
    <col min="7434" max="7434" width="35.28515625" style="150" bestFit="1" customWidth="1"/>
    <col min="7435" max="7435" width="28.140625" style="150" bestFit="1" customWidth="1"/>
    <col min="7436" max="7436" width="33.140625" style="150" bestFit="1" customWidth="1"/>
    <col min="7437" max="7437" width="26" style="150" bestFit="1" customWidth="1"/>
    <col min="7438" max="7438" width="19.140625" style="150" bestFit="1" customWidth="1"/>
    <col min="7439" max="7439" width="10.42578125" style="150" customWidth="1"/>
    <col min="7440" max="7440" width="11.85546875" style="150" customWidth="1"/>
    <col min="7441" max="7441" width="14.7109375" style="150" customWidth="1"/>
    <col min="7442" max="7442" width="9" style="150" bestFit="1" customWidth="1"/>
    <col min="7443" max="7682" width="9.140625" style="150"/>
    <col min="7683" max="7683" width="4.7109375" style="150" bestFit="1" customWidth="1"/>
    <col min="7684" max="7684" width="9.7109375" style="150" bestFit="1" customWidth="1"/>
    <col min="7685" max="7685" width="10" style="150" bestFit="1" customWidth="1"/>
    <col min="7686" max="7686" width="8.85546875" style="150" bestFit="1" customWidth="1"/>
    <col min="7687" max="7687" width="22.85546875" style="150" customWidth="1"/>
    <col min="7688" max="7688" width="59.7109375" style="150" bestFit="1" customWidth="1"/>
    <col min="7689" max="7689" width="57.85546875" style="150" bestFit="1" customWidth="1"/>
    <col min="7690" max="7690" width="35.28515625" style="150" bestFit="1" customWidth="1"/>
    <col min="7691" max="7691" width="28.140625" style="150" bestFit="1" customWidth="1"/>
    <col min="7692" max="7692" width="33.140625" style="150" bestFit="1" customWidth="1"/>
    <col min="7693" max="7693" width="26" style="150" bestFit="1" customWidth="1"/>
    <col min="7694" max="7694" width="19.140625" style="150" bestFit="1" customWidth="1"/>
    <col min="7695" max="7695" width="10.42578125" style="150" customWidth="1"/>
    <col min="7696" max="7696" width="11.85546875" style="150" customWidth="1"/>
    <col min="7697" max="7697" width="14.7109375" style="150" customWidth="1"/>
    <col min="7698" max="7698" width="9" style="150" bestFit="1" customWidth="1"/>
    <col min="7699" max="7938" width="9.140625" style="150"/>
    <col min="7939" max="7939" width="4.7109375" style="150" bestFit="1" customWidth="1"/>
    <col min="7940" max="7940" width="9.7109375" style="150" bestFit="1" customWidth="1"/>
    <col min="7941" max="7941" width="10" style="150" bestFit="1" customWidth="1"/>
    <col min="7942" max="7942" width="8.85546875" style="150" bestFit="1" customWidth="1"/>
    <col min="7943" max="7943" width="22.85546875" style="150" customWidth="1"/>
    <col min="7944" max="7944" width="59.7109375" style="150" bestFit="1" customWidth="1"/>
    <col min="7945" max="7945" width="57.85546875" style="150" bestFit="1" customWidth="1"/>
    <col min="7946" max="7946" width="35.28515625" style="150" bestFit="1" customWidth="1"/>
    <col min="7947" max="7947" width="28.140625" style="150" bestFit="1" customWidth="1"/>
    <col min="7948" max="7948" width="33.140625" style="150" bestFit="1" customWidth="1"/>
    <col min="7949" max="7949" width="26" style="150" bestFit="1" customWidth="1"/>
    <col min="7950" max="7950" width="19.140625" style="150" bestFit="1" customWidth="1"/>
    <col min="7951" max="7951" width="10.42578125" style="150" customWidth="1"/>
    <col min="7952" max="7952" width="11.85546875" style="150" customWidth="1"/>
    <col min="7953" max="7953" width="14.7109375" style="150" customWidth="1"/>
    <col min="7954" max="7954" width="9" style="150" bestFit="1" customWidth="1"/>
    <col min="7955" max="8194" width="9.140625" style="150"/>
    <col min="8195" max="8195" width="4.7109375" style="150" bestFit="1" customWidth="1"/>
    <col min="8196" max="8196" width="9.7109375" style="150" bestFit="1" customWidth="1"/>
    <col min="8197" max="8197" width="10" style="150" bestFit="1" customWidth="1"/>
    <col min="8198" max="8198" width="8.85546875" style="150" bestFit="1" customWidth="1"/>
    <col min="8199" max="8199" width="22.85546875" style="150" customWidth="1"/>
    <col min="8200" max="8200" width="59.7109375" style="150" bestFit="1" customWidth="1"/>
    <col min="8201" max="8201" width="57.85546875" style="150" bestFit="1" customWidth="1"/>
    <col min="8202" max="8202" width="35.28515625" style="150" bestFit="1" customWidth="1"/>
    <col min="8203" max="8203" width="28.140625" style="150" bestFit="1" customWidth="1"/>
    <col min="8204" max="8204" width="33.140625" style="150" bestFit="1" customWidth="1"/>
    <col min="8205" max="8205" width="26" style="150" bestFit="1" customWidth="1"/>
    <col min="8206" max="8206" width="19.140625" style="150" bestFit="1" customWidth="1"/>
    <col min="8207" max="8207" width="10.42578125" style="150" customWidth="1"/>
    <col min="8208" max="8208" width="11.85546875" style="150" customWidth="1"/>
    <col min="8209" max="8209" width="14.7109375" style="150" customWidth="1"/>
    <col min="8210" max="8210" width="9" style="150" bestFit="1" customWidth="1"/>
    <col min="8211" max="8450" width="9.140625" style="150"/>
    <col min="8451" max="8451" width="4.7109375" style="150" bestFit="1" customWidth="1"/>
    <col min="8452" max="8452" width="9.7109375" style="150" bestFit="1" customWidth="1"/>
    <col min="8453" max="8453" width="10" style="150" bestFit="1" customWidth="1"/>
    <col min="8454" max="8454" width="8.85546875" style="150" bestFit="1" customWidth="1"/>
    <col min="8455" max="8455" width="22.85546875" style="150" customWidth="1"/>
    <col min="8456" max="8456" width="59.7109375" style="150" bestFit="1" customWidth="1"/>
    <col min="8457" max="8457" width="57.85546875" style="150" bestFit="1" customWidth="1"/>
    <col min="8458" max="8458" width="35.28515625" style="150" bestFit="1" customWidth="1"/>
    <col min="8459" max="8459" width="28.140625" style="150" bestFit="1" customWidth="1"/>
    <col min="8460" max="8460" width="33.140625" style="150" bestFit="1" customWidth="1"/>
    <col min="8461" max="8461" width="26" style="150" bestFit="1" customWidth="1"/>
    <col min="8462" max="8462" width="19.140625" style="150" bestFit="1" customWidth="1"/>
    <col min="8463" max="8463" width="10.42578125" style="150" customWidth="1"/>
    <col min="8464" max="8464" width="11.85546875" style="150" customWidth="1"/>
    <col min="8465" max="8465" width="14.7109375" style="150" customWidth="1"/>
    <col min="8466" max="8466" width="9" style="150" bestFit="1" customWidth="1"/>
    <col min="8467" max="8706" width="9.140625" style="150"/>
    <col min="8707" max="8707" width="4.7109375" style="150" bestFit="1" customWidth="1"/>
    <col min="8708" max="8708" width="9.7109375" style="150" bestFit="1" customWidth="1"/>
    <col min="8709" max="8709" width="10" style="150" bestFit="1" customWidth="1"/>
    <col min="8710" max="8710" width="8.85546875" style="150" bestFit="1" customWidth="1"/>
    <col min="8711" max="8711" width="22.85546875" style="150" customWidth="1"/>
    <col min="8712" max="8712" width="59.7109375" style="150" bestFit="1" customWidth="1"/>
    <col min="8713" max="8713" width="57.85546875" style="150" bestFit="1" customWidth="1"/>
    <col min="8714" max="8714" width="35.28515625" style="150" bestFit="1" customWidth="1"/>
    <col min="8715" max="8715" width="28.140625" style="150" bestFit="1" customWidth="1"/>
    <col min="8716" max="8716" width="33.140625" style="150" bestFit="1" customWidth="1"/>
    <col min="8717" max="8717" width="26" style="150" bestFit="1" customWidth="1"/>
    <col min="8718" max="8718" width="19.140625" style="150" bestFit="1" customWidth="1"/>
    <col min="8719" max="8719" width="10.42578125" style="150" customWidth="1"/>
    <col min="8720" max="8720" width="11.85546875" style="150" customWidth="1"/>
    <col min="8721" max="8721" width="14.7109375" style="150" customWidth="1"/>
    <col min="8722" max="8722" width="9" style="150" bestFit="1" customWidth="1"/>
    <col min="8723" max="8962" width="9.140625" style="150"/>
    <col min="8963" max="8963" width="4.7109375" style="150" bestFit="1" customWidth="1"/>
    <col min="8964" max="8964" width="9.7109375" style="150" bestFit="1" customWidth="1"/>
    <col min="8965" max="8965" width="10" style="150" bestFit="1" customWidth="1"/>
    <col min="8966" max="8966" width="8.85546875" style="150" bestFit="1" customWidth="1"/>
    <col min="8967" max="8967" width="22.85546875" style="150" customWidth="1"/>
    <col min="8968" max="8968" width="59.7109375" style="150" bestFit="1" customWidth="1"/>
    <col min="8969" max="8969" width="57.85546875" style="150" bestFit="1" customWidth="1"/>
    <col min="8970" max="8970" width="35.28515625" style="150" bestFit="1" customWidth="1"/>
    <col min="8971" max="8971" width="28.140625" style="150" bestFit="1" customWidth="1"/>
    <col min="8972" max="8972" width="33.140625" style="150" bestFit="1" customWidth="1"/>
    <col min="8973" max="8973" width="26" style="150" bestFit="1" customWidth="1"/>
    <col min="8974" max="8974" width="19.140625" style="150" bestFit="1" customWidth="1"/>
    <col min="8975" max="8975" width="10.42578125" style="150" customWidth="1"/>
    <col min="8976" max="8976" width="11.85546875" style="150" customWidth="1"/>
    <col min="8977" max="8977" width="14.7109375" style="150" customWidth="1"/>
    <col min="8978" max="8978" width="9" style="150" bestFit="1" customWidth="1"/>
    <col min="8979" max="9218" width="9.140625" style="150"/>
    <col min="9219" max="9219" width="4.7109375" style="150" bestFit="1" customWidth="1"/>
    <col min="9220" max="9220" width="9.7109375" style="150" bestFit="1" customWidth="1"/>
    <col min="9221" max="9221" width="10" style="150" bestFit="1" customWidth="1"/>
    <col min="9222" max="9222" width="8.85546875" style="150" bestFit="1" customWidth="1"/>
    <col min="9223" max="9223" width="22.85546875" style="150" customWidth="1"/>
    <col min="9224" max="9224" width="59.7109375" style="150" bestFit="1" customWidth="1"/>
    <col min="9225" max="9225" width="57.85546875" style="150" bestFit="1" customWidth="1"/>
    <col min="9226" max="9226" width="35.28515625" style="150" bestFit="1" customWidth="1"/>
    <col min="9227" max="9227" width="28.140625" style="150" bestFit="1" customWidth="1"/>
    <col min="9228" max="9228" width="33.140625" style="150" bestFit="1" customWidth="1"/>
    <col min="9229" max="9229" width="26" style="150" bestFit="1" customWidth="1"/>
    <col min="9230" max="9230" width="19.140625" style="150" bestFit="1" customWidth="1"/>
    <col min="9231" max="9231" width="10.42578125" style="150" customWidth="1"/>
    <col min="9232" max="9232" width="11.85546875" style="150" customWidth="1"/>
    <col min="9233" max="9233" width="14.7109375" style="150" customWidth="1"/>
    <col min="9234" max="9234" width="9" style="150" bestFit="1" customWidth="1"/>
    <col min="9235" max="9474" width="9.140625" style="150"/>
    <col min="9475" max="9475" width="4.7109375" style="150" bestFit="1" customWidth="1"/>
    <col min="9476" max="9476" width="9.7109375" style="150" bestFit="1" customWidth="1"/>
    <col min="9477" max="9477" width="10" style="150" bestFit="1" customWidth="1"/>
    <col min="9478" max="9478" width="8.85546875" style="150" bestFit="1" customWidth="1"/>
    <col min="9479" max="9479" width="22.85546875" style="150" customWidth="1"/>
    <col min="9480" max="9480" width="59.7109375" style="150" bestFit="1" customWidth="1"/>
    <col min="9481" max="9481" width="57.85546875" style="150" bestFit="1" customWidth="1"/>
    <col min="9482" max="9482" width="35.28515625" style="150" bestFit="1" customWidth="1"/>
    <col min="9483" max="9483" width="28.140625" style="150" bestFit="1" customWidth="1"/>
    <col min="9484" max="9484" width="33.140625" style="150" bestFit="1" customWidth="1"/>
    <col min="9485" max="9485" width="26" style="150" bestFit="1" customWidth="1"/>
    <col min="9486" max="9486" width="19.140625" style="150" bestFit="1" customWidth="1"/>
    <col min="9487" max="9487" width="10.42578125" style="150" customWidth="1"/>
    <col min="9488" max="9488" width="11.85546875" style="150" customWidth="1"/>
    <col min="9489" max="9489" width="14.7109375" style="150" customWidth="1"/>
    <col min="9490" max="9490" width="9" style="150" bestFit="1" customWidth="1"/>
    <col min="9491" max="9730" width="9.140625" style="150"/>
    <col min="9731" max="9731" width="4.7109375" style="150" bestFit="1" customWidth="1"/>
    <col min="9732" max="9732" width="9.7109375" style="150" bestFit="1" customWidth="1"/>
    <col min="9733" max="9733" width="10" style="150" bestFit="1" customWidth="1"/>
    <col min="9734" max="9734" width="8.85546875" style="150" bestFit="1" customWidth="1"/>
    <col min="9735" max="9735" width="22.85546875" style="150" customWidth="1"/>
    <col min="9736" max="9736" width="59.7109375" style="150" bestFit="1" customWidth="1"/>
    <col min="9737" max="9737" width="57.85546875" style="150" bestFit="1" customWidth="1"/>
    <col min="9738" max="9738" width="35.28515625" style="150" bestFit="1" customWidth="1"/>
    <col min="9739" max="9739" width="28.140625" style="150" bestFit="1" customWidth="1"/>
    <col min="9740" max="9740" width="33.140625" style="150" bestFit="1" customWidth="1"/>
    <col min="9741" max="9741" width="26" style="150" bestFit="1" customWidth="1"/>
    <col min="9742" max="9742" width="19.140625" style="150" bestFit="1" customWidth="1"/>
    <col min="9743" max="9743" width="10.42578125" style="150" customWidth="1"/>
    <col min="9744" max="9744" width="11.85546875" style="150" customWidth="1"/>
    <col min="9745" max="9745" width="14.7109375" style="150" customWidth="1"/>
    <col min="9746" max="9746" width="9" style="150" bestFit="1" customWidth="1"/>
    <col min="9747" max="9986" width="9.140625" style="150"/>
    <col min="9987" max="9987" width="4.7109375" style="150" bestFit="1" customWidth="1"/>
    <col min="9988" max="9988" width="9.7109375" style="150" bestFit="1" customWidth="1"/>
    <col min="9989" max="9989" width="10" style="150" bestFit="1" customWidth="1"/>
    <col min="9990" max="9990" width="8.85546875" style="150" bestFit="1" customWidth="1"/>
    <col min="9991" max="9991" width="22.85546875" style="150" customWidth="1"/>
    <col min="9992" max="9992" width="59.7109375" style="150" bestFit="1" customWidth="1"/>
    <col min="9993" max="9993" width="57.85546875" style="150" bestFit="1" customWidth="1"/>
    <col min="9994" max="9994" width="35.28515625" style="150" bestFit="1" customWidth="1"/>
    <col min="9995" max="9995" width="28.140625" style="150" bestFit="1" customWidth="1"/>
    <col min="9996" max="9996" width="33.140625" style="150" bestFit="1" customWidth="1"/>
    <col min="9997" max="9997" width="26" style="150" bestFit="1" customWidth="1"/>
    <col min="9998" max="9998" width="19.140625" style="150" bestFit="1" customWidth="1"/>
    <col min="9999" max="9999" width="10.42578125" style="150" customWidth="1"/>
    <col min="10000" max="10000" width="11.85546875" style="150" customWidth="1"/>
    <col min="10001" max="10001" width="14.7109375" style="150" customWidth="1"/>
    <col min="10002" max="10002" width="9" style="150" bestFit="1" customWidth="1"/>
    <col min="10003" max="10242" width="9.140625" style="150"/>
    <col min="10243" max="10243" width="4.7109375" style="150" bestFit="1" customWidth="1"/>
    <col min="10244" max="10244" width="9.7109375" style="150" bestFit="1" customWidth="1"/>
    <col min="10245" max="10245" width="10" style="150" bestFit="1" customWidth="1"/>
    <col min="10246" max="10246" width="8.85546875" style="150" bestFit="1" customWidth="1"/>
    <col min="10247" max="10247" width="22.85546875" style="150" customWidth="1"/>
    <col min="10248" max="10248" width="59.7109375" style="150" bestFit="1" customWidth="1"/>
    <col min="10249" max="10249" width="57.85546875" style="150" bestFit="1" customWidth="1"/>
    <col min="10250" max="10250" width="35.28515625" style="150" bestFit="1" customWidth="1"/>
    <col min="10251" max="10251" width="28.140625" style="150" bestFit="1" customWidth="1"/>
    <col min="10252" max="10252" width="33.140625" style="150" bestFit="1" customWidth="1"/>
    <col min="10253" max="10253" width="26" style="150" bestFit="1" customWidth="1"/>
    <col min="10254" max="10254" width="19.140625" style="150" bestFit="1" customWidth="1"/>
    <col min="10255" max="10255" width="10.42578125" style="150" customWidth="1"/>
    <col min="10256" max="10256" width="11.85546875" style="150" customWidth="1"/>
    <col min="10257" max="10257" width="14.7109375" style="150" customWidth="1"/>
    <col min="10258" max="10258" width="9" style="150" bestFit="1" customWidth="1"/>
    <col min="10259" max="10498" width="9.140625" style="150"/>
    <col min="10499" max="10499" width="4.7109375" style="150" bestFit="1" customWidth="1"/>
    <col min="10500" max="10500" width="9.7109375" style="150" bestFit="1" customWidth="1"/>
    <col min="10501" max="10501" width="10" style="150" bestFit="1" customWidth="1"/>
    <col min="10502" max="10502" width="8.85546875" style="150" bestFit="1" customWidth="1"/>
    <col min="10503" max="10503" width="22.85546875" style="150" customWidth="1"/>
    <col min="10504" max="10504" width="59.7109375" style="150" bestFit="1" customWidth="1"/>
    <col min="10505" max="10505" width="57.85546875" style="150" bestFit="1" customWidth="1"/>
    <col min="10506" max="10506" width="35.28515625" style="150" bestFit="1" customWidth="1"/>
    <col min="10507" max="10507" width="28.140625" style="150" bestFit="1" customWidth="1"/>
    <col min="10508" max="10508" width="33.140625" style="150" bestFit="1" customWidth="1"/>
    <col min="10509" max="10509" width="26" style="150" bestFit="1" customWidth="1"/>
    <col min="10510" max="10510" width="19.140625" style="150" bestFit="1" customWidth="1"/>
    <col min="10511" max="10511" width="10.42578125" style="150" customWidth="1"/>
    <col min="10512" max="10512" width="11.85546875" style="150" customWidth="1"/>
    <col min="10513" max="10513" width="14.7109375" style="150" customWidth="1"/>
    <col min="10514" max="10514" width="9" style="150" bestFit="1" customWidth="1"/>
    <col min="10515" max="10754" width="9.140625" style="150"/>
    <col min="10755" max="10755" width="4.7109375" style="150" bestFit="1" customWidth="1"/>
    <col min="10756" max="10756" width="9.7109375" style="150" bestFit="1" customWidth="1"/>
    <col min="10757" max="10757" width="10" style="150" bestFit="1" customWidth="1"/>
    <col min="10758" max="10758" width="8.85546875" style="150" bestFit="1" customWidth="1"/>
    <col min="10759" max="10759" width="22.85546875" style="150" customWidth="1"/>
    <col min="10760" max="10760" width="59.7109375" style="150" bestFit="1" customWidth="1"/>
    <col min="10761" max="10761" width="57.85546875" style="150" bestFit="1" customWidth="1"/>
    <col min="10762" max="10762" width="35.28515625" style="150" bestFit="1" customWidth="1"/>
    <col min="10763" max="10763" width="28.140625" style="150" bestFit="1" customWidth="1"/>
    <col min="10764" max="10764" width="33.140625" style="150" bestFit="1" customWidth="1"/>
    <col min="10765" max="10765" width="26" style="150" bestFit="1" customWidth="1"/>
    <col min="10766" max="10766" width="19.140625" style="150" bestFit="1" customWidth="1"/>
    <col min="10767" max="10767" width="10.42578125" style="150" customWidth="1"/>
    <col min="10768" max="10768" width="11.85546875" style="150" customWidth="1"/>
    <col min="10769" max="10769" width="14.7109375" style="150" customWidth="1"/>
    <col min="10770" max="10770" width="9" style="150" bestFit="1" customWidth="1"/>
    <col min="10771" max="11010" width="9.140625" style="150"/>
    <col min="11011" max="11011" width="4.7109375" style="150" bestFit="1" customWidth="1"/>
    <col min="11012" max="11012" width="9.7109375" style="150" bestFit="1" customWidth="1"/>
    <col min="11013" max="11013" width="10" style="150" bestFit="1" customWidth="1"/>
    <col min="11014" max="11014" width="8.85546875" style="150" bestFit="1" customWidth="1"/>
    <col min="11015" max="11015" width="22.85546875" style="150" customWidth="1"/>
    <col min="11016" max="11016" width="59.7109375" style="150" bestFit="1" customWidth="1"/>
    <col min="11017" max="11017" width="57.85546875" style="150" bestFit="1" customWidth="1"/>
    <col min="11018" max="11018" width="35.28515625" style="150" bestFit="1" customWidth="1"/>
    <col min="11019" max="11019" width="28.140625" style="150" bestFit="1" customWidth="1"/>
    <col min="11020" max="11020" width="33.140625" style="150" bestFit="1" customWidth="1"/>
    <col min="11021" max="11021" width="26" style="150" bestFit="1" customWidth="1"/>
    <col min="11022" max="11022" width="19.140625" style="150" bestFit="1" customWidth="1"/>
    <col min="11023" max="11023" width="10.42578125" style="150" customWidth="1"/>
    <col min="11024" max="11024" width="11.85546875" style="150" customWidth="1"/>
    <col min="11025" max="11025" width="14.7109375" style="150" customWidth="1"/>
    <col min="11026" max="11026" width="9" style="150" bestFit="1" customWidth="1"/>
    <col min="11027" max="11266" width="9.140625" style="150"/>
    <col min="11267" max="11267" width="4.7109375" style="150" bestFit="1" customWidth="1"/>
    <col min="11268" max="11268" width="9.7109375" style="150" bestFit="1" customWidth="1"/>
    <col min="11269" max="11269" width="10" style="150" bestFit="1" customWidth="1"/>
    <col min="11270" max="11270" width="8.85546875" style="150" bestFit="1" customWidth="1"/>
    <col min="11271" max="11271" width="22.85546875" style="150" customWidth="1"/>
    <col min="11272" max="11272" width="59.7109375" style="150" bestFit="1" customWidth="1"/>
    <col min="11273" max="11273" width="57.85546875" style="150" bestFit="1" customWidth="1"/>
    <col min="11274" max="11274" width="35.28515625" style="150" bestFit="1" customWidth="1"/>
    <col min="11275" max="11275" width="28.140625" style="150" bestFit="1" customWidth="1"/>
    <col min="11276" max="11276" width="33.140625" style="150" bestFit="1" customWidth="1"/>
    <col min="11277" max="11277" width="26" style="150" bestFit="1" customWidth="1"/>
    <col min="11278" max="11278" width="19.140625" style="150" bestFit="1" customWidth="1"/>
    <col min="11279" max="11279" width="10.42578125" style="150" customWidth="1"/>
    <col min="11280" max="11280" width="11.85546875" style="150" customWidth="1"/>
    <col min="11281" max="11281" width="14.7109375" style="150" customWidth="1"/>
    <col min="11282" max="11282" width="9" style="150" bestFit="1" customWidth="1"/>
    <col min="11283" max="11522" width="9.140625" style="150"/>
    <col min="11523" max="11523" width="4.7109375" style="150" bestFit="1" customWidth="1"/>
    <col min="11524" max="11524" width="9.7109375" style="150" bestFit="1" customWidth="1"/>
    <col min="11525" max="11525" width="10" style="150" bestFit="1" customWidth="1"/>
    <col min="11526" max="11526" width="8.85546875" style="150" bestFit="1" customWidth="1"/>
    <col min="11527" max="11527" width="22.85546875" style="150" customWidth="1"/>
    <col min="11528" max="11528" width="59.7109375" style="150" bestFit="1" customWidth="1"/>
    <col min="11529" max="11529" width="57.85546875" style="150" bestFit="1" customWidth="1"/>
    <col min="11530" max="11530" width="35.28515625" style="150" bestFit="1" customWidth="1"/>
    <col min="11531" max="11531" width="28.140625" style="150" bestFit="1" customWidth="1"/>
    <col min="11532" max="11532" width="33.140625" style="150" bestFit="1" customWidth="1"/>
    <col min="11533" max="11533" width="26" style="150" bestFit="1" customWidth="1"/>
    <col min="11534" max="11534" width="19.140625" style="150" bestFit="1" customWidth="1"/>
    <col min="11535" max="11535" width="10.42578125" style="150" customWidth="1"/>
    <col min="11536" max="11536" width="11.85546875" style="150" customWidth="1"/>
    <col min="11537" max="11537" width="14.7109375" style="150" customWidth="1"/>
    <col min="11538" max="11538" width="9" style="150" bestFit="1" customWidth="1"/>
    <col min="11539" max="11778" width="9.140625" style="150"/>
    <col min="11779" max="11779" width="4.7109375" style="150" bestFit="1" customWidth="1"/>
    <col min="11780" max="11780" width="9.7109375" style="150" bestFit="1" customWidth="1"/>
    <col min="11781" max="11781" width="10" style="150" bestFit="1" customWidth="1"/>
    <col min="11782" max="11782" width="8.85546875" style="150" bestFit="1" customWidth="1"/>
    <col min="11783" max="11783" width="22.85546875" style="150" customWidth="1"/>
    <col min="11784" max="11784" width="59.7109375" style="150" bestFit="1" customWidth="1"/>
    <col min="11785" max="11785" width="57.85546875" style="150" bestFit="1" customWidth="1"/>
    <col min="11786" max="11786" width="35.28515625" style="150" bestFit="1" customWidth="1"/>
    <col min="11787" max="11787" width="28.140625" style="150" bestFit="1" customWidth="1"/>
    <col min="11788" max="11788" width="33.140625" style="150" bestFit="1" customWidth="1"/>
    <col min="11789" max="11789" width="26" style="150" bestFit="1" customWidth="1"/>
    <col min="11790" max="11790" width="19.140625" style="150" bestFit="1" customWidth="1"/>
    <col min="11791" max="11791" width="10.42578125" style="150" customWidth="1"/>
    <col min="11792" max="11792" width="11.85546875" style="150" customWidth="1"/>
    <col min="11793" max="11793" width="14.7109375" style="150" customWidth="1"/>
    <col min="11794" max="11794" width="9" style="150" bestFit="1" customWidth="1"/>
    <col min="11795" max="12034" width="9.140625" style="150"/>
    <col min="12035" max="12035" width="4.7109375" style="150" bestFit="1" customWidth="1"/>
    <col min="12036" max="12036" width="9.7109375" style="150" bestFit="1" customWidth="1"/>
    <col min="12037" max="12037" width="10" style="150" bestFit="1" customWidth="1"/>
    <col min="12038" max="12038" width="8.85546875" style="150" bestFit="1" customWidth="1"/>
    <col min="12039" max="12039" width="22.85546875" style="150" customWidth="1"/>
    <col min="12040" max="12040" width="59.7109375" style="150" bestFit="1" customWidth="1"/>
    <col min="12041" max="12041" width="57.85546875" style="150" bestFit="1" customWidth="1"/>
    <col min="12042" max="12042" width="35.28515625" style="150" bestFit="1" customWidth="1"/>
    <col min="12043" max="12043" width="28.140625" style="150" bestFit="1" customWidth="1"/>
    <col min="12044" max="12044" width="33.140625" style="150" bestFit="1" customWidth="1"/>
    <col min="12045" max="12045" width="26" style="150" bestFit="1" customWidth="1"/>
    <col min="12046" max="12046" width="19.140625" style="150" bestFit="1" customWidth="1"/>
    <col min="12047" max="12047" width="10.42578125" style="150" customWidth="1"/>
    <col min="12048" max="12048" width="11.85546875" style="150" customWidth="1"/>
    <col min="12049" max="12049" width="14.7109375" style="150" customWidth="1"/>
    <col min="12050" max="12050" width="9" style="150" bestFit="1" customWidth="1"/>
    <col min="12051" max="12290" width="9.140625" style="150"/>
    <col min="12291" max="12291" width="4.7109375" style="150" bestFit="1" customWidth="1"/>
    <col min="12292" max="12292" width="9.7109375" style="150" bestFit="1" customWidth="1"/>
    <col min="12293" max="12293" width="10" style="150" bestFit="1" customWidth="1"/>
    <col min="12294" max="12294" width="8.85546875" style="150" bestFit="1" customWidth="1"/>
    <col min="12295" max="12295" width="22.85546875" style="150" customWidth="1"/>
    <col min="12296" max="12296" width="59.7109375" style="150" bestFit="1" customWidth="1"/>
    <col min="12297" max="12297" width="57.85546875" style="150" bestFit="1" customWidth="1"/>
    <col min="12298" max="12298" width="35.28515625" style="150" bestFit="1" customWidth="1"/>
    <col min="12299" max="12299" width="28.140625" style="150" bestFit="1" customWidth="1"/>
    <col min="12300" max="12300" width="33.140625" style="150" bestFit="1" customWidth="1"/>
    <col min="12301" max="12301" width="26" style="150" bestFit="1" customWidth="1"/>
    <col min="12302" max="12302" width="19.140625" style="150" bestFit="1" customWidth="1"/>
    <col min="12303" max="12303" width="10.42578125" style="150" customWidth="1"/>
    <col min="12304" max="12304" width="11.85546875" style="150" customWidth="1"/>
    <col min="12305" max="12305" width="14.7109375" style="150" customWidth="1"/>
    <col min="12306" max="12306" width="9" style="150" bestFit="1" customWidth="1"/>
    <col min="12307" max="12546" width="9.140625" style="150"/>
    <col min="12547" max="12547" width="4.7109375" style="150" bestFit="1" customWidth="1"/>
    <col min="12548" max="12548" width="9.7109375" style="150" bestFit="1" customWidth="1"/>
    <col min="12549" max="12549" width="10" style="150" bestFit="1" customWidth="1"/>
    <col min="12550" max="12550" width="8.85546875" style="150" bestFit="1" customWidth="1"/>
    <col min="12551" max="12551" width="22.85546875" style="150" customWidth="1"/>
    <col min="12552" max="12552" width="59.7109375" style="150" bestFit="1" customWidth="1"/>
    <col min="12553" max="12553" width="57.85546875" style="150" bestFit="1" customWidth="1"/>
    <col min="12554" max="12554" width="35.28515625" style="150" bestFit="1" customWidth="1"/>
    <col min="12555" max="12555" width="28.140625" style="150" bestFit="1" customWidth="1"/>
    <col min="12556" max="12556" width="33.140625" style="150" bestFit="1" customWidth="1"/>
    <col min="12557" max="12557" width="26" style="150" bestFit="1" customWidth="1"/>
    <col min="12558" max="12558" width="19.140625" style="150" bestFit="1" customWidth="1"/>
    <col min="12559" max="12559" width="10.42578125" style="150" customWidth="1"/>
    <col min="12560" max="12560" width="11.85546875" style="150" customWidth="1"/>
    <col min="12561" max="12561" width="14.7109375" style="150" customWidth="1"/>
    <col min="12562" max="12562" width="9" style="150" bestFit="1" customWidth="1"/>
    <col min="12563" max="12802" width="9.140625" style="150"/>
    <col min="12803" max="12803" width="4.7109375" style="150" bestFit="1" customWidth="1"/>
    <col min="12804" max="12804" width="9.7109375" style="150" bestFit="1" customWidth="1"/>
    <col min="12805" max="12805" width="10" style="150" bestFit="1" customWidth="1"/>
    <col min="12806" max="12806" width="8.85546875" style="150" bestFit="1" customWidth="1"/>
    <col min="12807" max="12807" width="22.85546875" style="150" customWidth="1"/>
    <col min="12808" max="12808" width="59.7109375" style="150" bestFit="1" customWidth="1"/>
    <col min="12809" max="12809" width="57.85546875" style="150" bestFit="1" customWidth="1"/>
    <col min="12810" max="12810" width="35.28515625" style="150" bestFit="1" customWidth="1"/>
    <col min="12811" max="12811" width="28.140625" style="150" bestFit="1" customWidth="1"/>
    <col min="12812" max="12812" width="33.140625" style="150" bestFit="1" customWidth="1"/>
    <col min="12813" max="12813" width="26" style="150" bestFit="1" customWidth="1"/>
    <col min="12814" max="12814" width="19.140625" style="150" bestFit="1" customWidth="1"/>
    <col min="12815" max="12815" width="10.42578125" style="150" customWidth="1"/>
    <col min="12816" max="12816" width="11.85546875" style="150" customWidth="1"/>
    <col min="12817" max="12817" width="14.7109375" style="150" customWidth="1"/>
    <col min="12818" max="12818" width="9" style="150" bestFit="1" customWidth="1"/>
    <col min="12819" max="13058" width="9.140625" style="150"/>
    <col min="13059" max="13059" width="4.7109375" style="150" bestFit="1" customWidth="1"/>
    <col min="13060" max="13060" width="9.7109375" style="150" bestFit="1" customWidth="1"/>
    <col min="13061" max="13061" width="10" style="150" bestFit="1" customWidth="1"/>
    <col min="13062" max="13062" width="8.85546875" style="150" bestFit="1" customWidth="1"/>
    <col min="13063" max="13063" width="22.85546875" style="150" customWidth="1"/>
    <col min="13064" max="13064" width="59.7109375" style="150" bestFit="1" customWidth="1"/>
    <col min="13065" max="13065" width="57.85546875" style="150" bestFit="1" customWidth="1"/>
    <col min="13066" max="13066" width="35.28515625" style="150" bestFit="1" customWidth="1"/>
    <col min="13067" max="13067" width="28.140625" style="150" bestFit="1" customWidth="1"/>
    <col min="13068" max="13068" width="33.140625" style="150" bestFit="1" customWidth="1"/>
    <col min="13069" max="13069" width="26" style="150" bestFit="1" customWidth="1"/>
    <col min="13070" max="13070" width="19.140625" style="150" bestFit="1" customWidth="1"/>
    <col min="13071" max="13071" width="10.42578125" style="150" customWidth="1"/>
    <col min="13072" max="13072" width="11.85546875" style="150" customWidth="1"/>
    <col min="13073" max="13073" width="14.7109375" style="150" customWidth="1"/>
    <col min="13074" max="13074" width="9" style="150" bestFit="1" customWidth="1"/>
    <col min="13075" max="13314" width="9.140625" style="150"/>
    <col min="13315" max="13315" width="4.7109375" style="150" bestFit="1" customWidth="1"/>
    <col min="13316" max="13316" width="9.7109375" style="150" bestFit="1" customWidth="1"/>
    <col min="13317" max="13317" width="10" style="150" bestFit="1" customWidth="1"/>
    <col min="13318" max="13318" width="8.85546875" style="150" bestFit="1" customWidth="1"/>
    <col min="13319" max="13319" width="22.85546875" style="150" customWidth="1"/>
    <col min="13320" max="13320" width="59.7109375" style="150" bestFit="1" customWidth="1"/>
    <col min="13321" max="13321" width="57.85546875" style="150" bestFit="1" customWidth="1"/>
    <col min="13322" max="13322" width="35.28515625" style="150" bestFit="1" customWidth="1"/>
    <col min="13323" max="13323" width="28.140625" style="150" bestFit="1" customWidth="1"/>
    <col min="13324" max="13324" width="33.140625" style="150" bestFit="1" customWidth="1"/>
    <col min="13325" max="13325" width="26" style="150" bestFit="1" customWidth="1"/>
    <col min="13326" max="13326" width="19.140625" style="150" bestFit="1" customWidth="1"/>
    <col min="13327" max="13327" width="10.42578125" style="150" customWidth="1"/>
    <col min="13328" max="13328" width="11.85546875" style="150" customWidth="1"/>
    <col min="13329" max="13329" width="14.7109375" style="150" customWidth="1"/>
    <col min="13330" max="13330" width="9" style="150" bestFit="1" customWidth="1"/>
    <col min="13331" max="13570" width="9.140625" style="150"/>
    <col min="13571" max="13571" width="4.7109375" style="150" bestFit="1" customWidth="1"/>
    <col min="13572" max="13572" width="9.7109375" style="150" bestFit="1" customWidth="1"/>
    <col min="13573" max="13573" width="10" style="150" bestFit="1" customWidth="1"/>
    <col min="13574" max="13574" width="8.85546875" style="150" bestFit="1" customWidth="1"/>
    <col min="13575" max="13575" width="22.85546875" style="150" customWidth="1"/>
    <col min="13576" max="13576" width="59.7109375" style="150" bestFit="1" customWidth="1"/>
    <col min="13577" max="13577" width="57.85546875" style="150" bestFit="1" customWidth="1"/>
    <col min="13578" max="13578" width="35.28515625" style="150" bestFit="1" customWidth="1"/>
    <col min="13579" max="13579" width="28.140625" style="150" bestFit="1" customWidth="1"/>
    <col min="13580" max="13580" width="33.140625" style="150" bestFit="1" customWidth="1"/>
    <col min="13581" max="13581" width="26" style="150" bestFit="1" customWidth="1"/>
    <col min="13582" max="13582" width="19.140625" style="150" bestFit="1" customWidth="1"/>
    <col min="13583" max="13583" width="10.42578125" style="150" customWidth="1"/>
    <col min="13584" max="13584" width="11.85546875" style="150" customWidth="1"/>
    <col min="13585" max="13585" width="14.7109375" style="150" customWidth="1"/>
    <col min="13586" max="13586" width="9" style="150" bestFit="1" customWidth="1"/>
    <col min="13587" max="13826" width="9.140625" style="150"/>
    <col min="13827" max="13827" width="4.7109375" style="150" bestFit="1" customWidth="1"/>
    <col min="13828" max="13828" width="9.7109375" style="150" bestFit="1" customWidth="1"/>
    <col min="13829" max="13829" width="10" style="150" bestFit="1" customWidth="1"/>
    <col min="13830" max="13830" width="8.85546875" style="150" bestFit="1" customWidth="1"/>
    <col min="13831" max="13831" width="22.85546875" style="150" customWidth="1"/>
    <col min="13832" max="13832" width="59.7109375" style="150" bestFit="1" customWidth="1"/>
    <col min="13833" max="13833" width="57.85546875" style="150" bestFit="1" customWidth="1"/>
    <col min="13834" max="13834" width="35.28515625" style="150" bestFit="1" customWidth="1"/>
    <col min="13835" max="13835" width="28.140625" style="150" bestFit="1" customWidth="1"/>
    <col min="13836" max="13836" width="33.140625" style="150" bestFit="1" customWidth="1"/>
    <col min="13837" max="13837" width="26" style="150" bestFit="1" customWidth="1"/>
    <col min="13838" max="13838" width="19.140625" style="150" bestFit="1" customWidth="1"/>
    <col min="13839" max="13839" width="10.42578125" style="150" customWidth="1"/>
    <col min="13840" max="13840" width="11.85546875" style="150" customWidth="1"/>
    <col min="13841" max="13841" width="14.7109375" style="150" customWidth="1"/>
    <col min="13842" max="13842" width="9" style="150" bestFit="1" customWidth="1"/>
    <col min="13843" max="14082" width="9.140625" style="150"/>
    <col min="14083" max="14083" width="4.7109375" style="150" bestFit="1" customWidth="1"/>
    <col min="14084" max="14084" width="9.7109375" style="150" bestFit="1" customWidth="1"/>
    <col min="14085" max="14085" width="10" style="150" bestFit="1" customWidth="1"/>
    <col min="14086" max="14086" width="8.85546875" style="150" bestFit="1" customWidth="1"/>
    <col min="14087" max="14087" width="22.85546875" style="150" customWidth="1"/>
    <col min="14088" max="14088" width="59.7109375" style="150" bestFit="1" customWidth="1"/>
    <col min="14089" max="14089" width="57.85546875" style="150" bestFit="1" customWidth="1"/>
    <col min="14090" max="14090" width="35.28515625" style="150" bestFit="1" customWidth="1"/>
    <col min="14091" max="14091" width="28.140625" style="150" bestFit="1" customWidth="1"/>
    <col min="14092" max="14092" width="33.140625" style="150" bestFit="1" customWidth="1"/>
    <col min="14093" max="14093" width="26" style="150" bestFit="1" customWidth="1"/>
    <col min="14094" max="14094" width="19.140625" style="150" bestFit="1" customWidth="1"/>
    <col min="14095" max="14095" width="10.42578125" style="150" customWidth="1"/>
    <col min="14096" max="14096" width="11.85546875" style="150" customWidth="1"/>
    <col min="14097" max="14097" width="14.7109375" style="150" customWidth="1"/>
    <col min="14098" max="14098" width="9" style="150" bestFit="1" customWidth="1"/>
    <col min="14099" max="14338" width="9.140625" style="150"/>
    <col min="14339" max="14339" width="4.7109375" style="150" bestFit="1" customWidth="1"/>
    <col min="14340" max="14340" width="9.7109375" style="150" bestFit="1" customWidth="1"/>
    <col min="14341" max="14341" width="10" style="150" bestFit="1" customWidth="1"/>
    <col min="14342" max="14342" width="8.85546875" style="150" bestFit="1" customWidth="1"/>
    <col min="14343" max="14343" width="22.85546875" style="150" customWidth="1"/>
    <col min="14344" max="14344" width="59.7109375" style="150" bestFit="1" customWidth="1"/>
    <col min="14345" max="14345" width="57.85546875" style="150" bestFit="1" customWidth="1"/>
    <col min="14346" max="14346" width="35.28515625" style="150" bestFit="1" customWidth="1"/>
    <col min="14347" max="14347" width="28.140625" style="150" bestFit="1" customWidth="1"/>
    <col min="14348" max="14348" width="33.140625" style="150" bestFit="1" customWidth="1"/>
    <col min="14349" max="14349" width="26" style="150" bestFit="1" customWidth="1"/>
    <col min="14350" max="14350" width="19.140625" style="150" bestFit="1" customWidth="1"/>
    <col min="14351" max="14351" width="10.42578125" style="150" customWidth="1"/>
    <col min="14352" max="14352" width="11.85546875" style="150" customWidth="1"/>
    <col min="14353" max="14353" width="14.7109375" style="150" customWidth="1"/>
    <col min="14354" max="14354" width="9" style="150" bestFit="1" customWidth="1"/>
    <col min="14355" max="14594" width="9.140625" style="150"/>
    <col min="14595" max="14595" width="4.7109375" style="150" bestFit="1" customWidth="1"/>
    <col min="14596" max="14596" width="9.7109375" style="150" bestFit="1" customWidth="1"/>
    <col min="14597" max="14597" width="10" style="150" bestFit="1" customWidth="1"/>
    <col min="14598" max="14598" width="8.85546875" style="150" bestFit="1" customWidth="1"/>
    <col min="14599" max="14599" width="22.85546875" style="150" customWidth="1"/>
    <col min="14600" max="14600" width="59.7109375" style="150" bestFit="1" customWidth="1"/>
    <col min="14601" max="14601" width="57.85546875" style="150" bestFit="1" customWidth="1"/>
    <col min="14602" max="14602" width="35.28515625" style="150" bestFit="1" customWidth="1"/>
    <col min="14603" max="14603" width="28.140625" style="150" bestFit="1" customWidth="1"/>
    <col min="14604" max="14604" width="33.140625" style="150" bestFit="1" customWidth="1"/>
    <col min="14605" max="14605" width="26" style="150" bestFit="1" customWidth="1"/>
    <col min="14606" max="14606" width="19.140625" style="150" bestFit="1" customWidth="1"/>
    <col min="14607" max="14607" width="10.42578125" style="150" customWidth="1"/>
    <col min="14608" max="14608" width="11.85546875" style="150" customWidth="1"/>
    <col min="14609" max="14609" width="14.7109375" style="150" customWidth="1"/>
    <col min="14610" max="14610" width="9" style="150" bestFit="1" customWidth="1"/>
    <col min="14611" max="14850" width="9.140625" style="150"/>
    <col min="14851" max="14851" width="4.7109375" style="150" bestFit="1" customWidth="1"/>
    <col min="14852" max="14852" width="9.7109375" style="150" bestFit="1" customWidth="1"/>
    <col min="14853" max="14853" width="10" style="150" bestFit="1" customWidth="1"/>
    <col min="14854" max="14854" width="8.85546875" style="150" bestFit="1" customWidth="1"/>
    <col min="14855" max="14855" width="22.85546875" style="150" customWidth="1"/>
    <col min="14856" max="14856" width="59.7109375" style="150" bestFit="1" customWidth="1"/>
    <col min="14857" max="14857" width="57.85546875" style="150" bestFit="1" customWidth="1"/>
    <col min="14858" max="14858" width="35.28515625" style="150" bestFit="1" customWidth="1"/>
    <col min="14859" max="14859" width="28.140625" style="150" bestFit="1" customWidth="1"/>
    <col min="14860" max="14860" width="33.140625" style="150" bestFit="1" customWidth="1"/>
    <col min="14861" max="14861" width="26" style="150" bestFit="1" customWidth="1"/>
    <col min="14862" max="14862" width="19.140625" style="150" bestFit="1" customWidth="1"/>
    <col min="14863" max="14863" width="10.42578125" style="150" customWidth="1"/>
    <col min="14864" max="14864" width="11.85546875" style="150" customWidth="1"/>
    <col min="14865" max="14865" width="14.7109375" style="150" customWidth="1"/>
    <col min="14866" max="14866" width="9" style="150" bestFit="1" customWidth="1"/>
    <col min="14867" max="15106" width="9.140625" style="150"/>
    <col min="15107" max="15107" width="4.7109375" style="150" bestFit="1" customWidth="1"/>
    <col min="15108" max="15108" width="9.7109375" style="150" bestFit="1" customWidth="1"/>
    <col min="15109" max="15109" width="10" style="150" bestFit="1" customWidth="1"/>
    <col min="15110" max="15110" width="8.85546875" style="150" bestFit="1" customWidth="1"/>
    <col min="15111" max="15111" width="22.85546875" style="150" customWidth="1"/>
    <col min="15112" max="15112" width="59.7109375" style="150" bestFit="1" customWidth="1"/>
    <col min="15113" max="15113" width="57.85546875" style="150" bestFit="1" customWidth="1"/>
    <col min="15114" max="15114" width="35.28515625" style="150" bestFit="1" customWidth="1"/>
    <col min="15115" max="15115" width="28.140625" style="150" bestFit="1" customWidth="1"/>
    <col min="15116" max="15116" width="33.140625" style="150" bestFit="1" customWidth="1"/>
    <col min="15117" max="15117" width="26" style="150" bestFit="1" customWidth="1"/>
    <col min="15118" max="15118" width="19.140625" style="150" bestFit="1" customWidth="1"/>
    <col min="15119" max="15119" width="10.42578125" style="150" customWidth="1"/>
    <col min="15120" max="15120" width="11.85546875" style="150" customWidth="1"/>
    <col min="15121" max="15121" width="14.7109375" style="150" customWidth="1"/>
    <col min="15122" max="15122" width="9" style="150" bestFit="1" customWidth="1"/>
    <col min="15123" max="15362" width="9.140625" style="150"/>
    <col min="15363" max="15363" width="4.7109375" style="150" bestFit="1" customWidth="1"/>
    <col min="15364" max="15364" width="9.7109375" style="150" bestFit="1" customWidth="1"/>
    <col min="15365" max="15365" width="10" style="150" bestFit="1" customWidth="1"/>
    <col min="15366" max="15366" width="8.85546875" style="150" bestFit="1" customWidth="1"/>
    <col min="15367" max="15367" width="22.85546875" style="150" customWidth="1"/>
    <col min="15368" max="15368" width="59.7109375" style="150" bestFit="1" customWidth="1"/>
    <col min="15369" max="15369" width="57.85546875" style="150" bestFit="1" customWidth="1"/>
    <col min="15370" max="15370" width="35.28515625" style="150" bestFit="1" customWidth="1"/>
    <col min="15371" max="15371" width="28.140625" style="150" bestFit="1" customWidth="1"/>
    <col min="15372" max="15372" width="33.140625" style="150" bestFit="1" customWidth="1"/>
    <col min="15373" max="15373" width="26" style="150" bestFit="1" customWidth="1"/>
    <col min="15374" max="15374" width="19.140625" style="150" bestFit="1" customWidth="1"/>
    <col min="15375" max="15375" width="10.42578125" style="150" customWidth="1"/>
    <col min="15376" max="15376" width="11.85546875" style="150" customWidth="1"/>
    <col min="15377" max="15377" width="14.7109375" style="150" customWidth="1"/>
    <col min="15378" max="15378" width="9" style="150" bestFit="1" customWidth="1"/>
    <col min="15379" max="15618" width="9.140625" style="150"/>
    <col min="15619" max="15619" width="4.7109375" style="150" bestFit="1" customWidth="1"/>
    <col min="15620" max="15620" width="9.7109375" style="150" bestFit="1" customWidth="1"/>
    <col min="15621" max="15621" width="10" style="150" bestFit="1" customWidth="1"/>
    <col min="15622" max="15622" width="8.85546875" style="150" bestFit="1" customWidth="1"/>
    <col min="15623" max="15623" width="22.85546875" style="150" customWidth="1"/>
    <col min="15624" max="15624" width="59.7109375" style="150" bestFit="1" customWidth="1"/>
    <col min="15625" max="15625" width="57.85546875" style="150" bestFit="1" customWidth="1"/>
    <col min="15626" max="15626" width="35.28515625" style="150" bestFit="1" customWidth="1"/>
    <col min="15627" max="15627" width="28.140625" style="150" bestFit="1" customWidth="1"/>
    <col min="15628" max="15628" width="33.140625" style="150" bestFit="1" customWidth="1"/>
    <col min="15629" max="15629" width="26" style="150" bestFit="1" customWidth="1"/>
    <col min="15630" max="15630" width="19.140625" style="150" bestFit="1" customWidth="1"/>
    <col min="15631" max="15631" width="10.42578125" style="150" customWidth="1"/>
    <col min="15632" max="15632" width="11.85546875" style="150" customWidth="1"/>
    <col min="15633" max="15633" width="14.7109375" style="150" customWidth="1"/>
    <col min="15634" max="15634" width="9" style="150" bestFit="1" customWidth="1"/>
    <col min="15635" max="15874" width="9.140625" style="150"/>
    <col min="15875" max="15875" width="4.7109375" style="150" bestFit="1" customWidth="1"/>
    <col min="15876" max="15876" width="9.7109375" style="150" bestFit="1" customWidth="1"/>
    <col min="15877" max="15877" width="10" style="150" bestFit="1" customWidth="1"/>
    <col min="15878" max="15878" width="8.85546875" style="150" bestFit="1" customWidth="1"/>
    <col min="15879" max="15879" width="22.85546875" style="150" customWidth="1"/>
    <col min="15880" max="15880" width="59.7109375" style="150" bestFit="1" customWidth="1"/>
    <col min="15881" max="15881" width="57.85546875" style="150" bestFit="1" customWidth="1"/>
    <col min="15882" max="15882" width="35.28515625" style="150" bestFit="1" customWidth="1"/>
    <col min="15883" max="15883" width="28.140625" style="150" bestFit="1" customWidth="1"/>
    <col min="15884" max="15884" width="33.140625" style="150" bestFit="1" customWidth="1"/>
    <col min="15885" max="15885" width="26" style="150" bestFit="1" customWidth="1"/>
    <col min="15886" max="15886" width="19.140625" style="150" bestFit="1" customWidth="1"/>
    <col min="15887" max="15887" width="10.42578125" style="150" customWidth="1"/>
    <col min="15888" max="15888" width="11.85546875" style="150" customWidth="1"/>
    <col min="15889" max="15889" width="14.7109375" style="150" customWidth="1"/>
    <col min="15890" max="15890" width="9" style="150" bestFit="1" customWidth="1"/>
    <col min="15891" max="16130" width="9.140625" style="150"/>
    <col min="16131" max="16131" width="4.7109375" style="150" bestFit="1" customWidth="1"/>
    <col min="16132" max="16132" width="9.7109375" style="150" bestFit="1" customWidth="1"/>
    <col min="16133" max="16133" width="10" style="150" bestFit="1" customWidth="1"/>
    <col min="16134" max="16134" width="8.85546875" style="150" bestFit="1" customWidth="1"/>
    <col min="16135" max="16135" width="22.85546875" style="150" customWidth="1"/>
    <col min="16136" max="16136" width="59.7109375" style="150" bestFit="1" customWidth="1"/>
    <col min="16137" max="16137" width="57.85546875" style="150" bestFit="1" customWidth="1"/>
    <col min="16138" max="16138" width="35.28515625" style="150" bestFit="1" customWidth="1"/>
    <col min="16139" max="16139" width="28.140625" style="150" bestFit="1" customWidth="1"/>
    <col min="16140" max="16140" width="33.140625" style="150" bestFit="1" customWidth="1"/>
    <col min="16141" max="16141" width="26" style="150" bestFit="1" customWidth="1"/>
    <col min="16142" max="16142" width="19.140625" style="150" bestFit="1" customWidth="1"/>
    <col min="16143" max="16143" width="10.42578125" style="150" customWidth="1"/>
    <col min="16144" max="16144" width="11.85546875" style="150" customWidth="1"/>
    <col min="16145" max="16145" width="14.7109375" style="150" customWidth="1"/>
    <col min="16146" max="16146" width="9" style="150" bestFit="1" customWidth="1"/>
    <col min="16147" max="16384" width="9.140625" style="150"/>
  </cols>
  <sheetData>
    <row r="1" spans="1:19" x14ac:dyDescent="0.25">
      <c r="M1" s="151"/>
      <c r="N1" s="151"/>
      <c r="O1" s="151"/>
      <c r="P1" s="196"/>
    </row>
    <row r="2" spans="1:19" x14ac:dyDescent="0.25">
      <c r="A2" s="197" t="s">
        <v>3564</v>
      </c>
      <c r="M2" s="151"/>
      <c r="N2" s="151"/>
      <c r="O2" s="151"/>
      <c r="P2" s="196"/>
    </row>
    <row r="3" spans="1:19" x14ac:dyDescent="0.25">
      <c r="M3" s="151"/>
      <c r="N3" s="151"/>
      <c r="O3" s="151"/>
      <c r="P3" s="196"/>
    </row>
    <row r="4" spans="1:19" s="136" customFormat="1" ht="47.25" customHeight="1" x14ac:dyDescent="0.25">
      <c r="A4" s="522" t="s">
        <v>1</v>
      </c>
      <c r="B4" s="489" t="s">
        <v>2</v>
      </c>
      <c r="C4" s="489" t="s">
        <v>3</v>
      </c>
      <c r="D4" s="489" t="s">
        <v>4</v>
      </c>
      <c r="E4" s="487" t="s">
        <v>5</v>
      </c>
      <c r="F4" s="487" t="s">
        <v>6</v>
      </c>
      <c r="G4" s="487" t="s">
        <v>7</v>
      </c>
      <c r="H4" s="520" t="s">
        <v>8</v>
      </c>
      <c r="I4" s="520"/>
      <c r="J4" s="487" t="s">
        <v>9</v>
      </c>
      <c r="K4" s="493" t="s">
        <v>10</v>
      </c>
      <c r="L4" s="416"/>
      <c r="M4" s="521" t="s">
        <v>11</v>
      </c>
      <c r="N4" s="521"/>
      <c r="O4" s="521" t="s">
        <v>12</v>
      </c>
      <c r="P4" s="521"/>
      <c r="Q4" s="487" t="s">
        <v>13</v>
      </c>
      <c r="R4" s="489" t="s">
        <v>14</v>
      </c>
      <c r="S4" s="179"/>
    </row>
    <row r="5" spans="1:19" s="136" customFormat="1" ht="35.25" customHeight="1" x14ac:dyDescent="0.25">
      <c r="A5" s="523"/>
      <c r="B5" s="490"/>
      <c r="C5" s="490"/>
      <c r="D5" s="490"/>
      <c r="E5" s="488"/>
      <c r="F5" s="488"/>
      <c r="G5" s="488"/>
      <c r="H5" s="173" t="s">
        <v>15</v>
      </c>
      <c r="I5" s="173" t="s">
        <v>16</v>
      </c>
      <c r="J5" s="488"/>
      <c r="K5" s="175">
        <v>2020</v>
      </c>
      <c r="L5" s="175">
        <v>2021</v>
      </c>
      <c r="M5" s="175">
        <v>2020</v>
      </c>
      <c r="N5" s="175">
        <v>2021</v>
      </c>
      <c r="O5" s="175">
        <v>2020</v>
      </c>
      <c r="P5" s="175">
        <v>2021</v>
      </c>
      <c r="Q5" s="488"/>
      <c r="R5" s="490"/>
      <c r="S5" s="179"/>
    </row>
    <row r="6" spans="1:19" s="136" customFormat="1" ht="15.75" customHeight="1" x14ac:dyDescent="0.25">
      <c r="A6" s="198" t="s">
        <v>17</v>
      </c>
      <c r="B6" s="173" t="s">
        <v>18</v>
      </c>
      <c r="C6" s="173" t="s">
        <v>19</v>
      </c>
      <c r="D6" s="173" t="s">
        <v>20</v>
      </c>
      <c r="E6" s="172" t="s">
        <v>21</v>
      </c>
      <c r="F6" s="172" t="s">
        <v>22</v>
      </c>
      <c r="G6" s="172" t="s">
        <v>23</v>
      </c>
      <c r="H6" s="173" t="s">
        <v>24</v>
      </c>
      <c r="I6" s="173" t="s">
        <v>25</v>
      </c>
      <c r="J6" s="172" t="s">
        <v>26</v>
      </c>
      <c r="K6" s="175" t="s">
        <v>27</v>
      </c>
      <c r="L6" s="175" t="s">
        <v>28</v>
      </c>
      <c r="M6" s="174" t="s">
        <v>29</v>
      </c>
      <c r="N6" s="174" t="s">
        <v>30</v>
      </c>
      <c r="O6" s="174" t="s">
        <v>31</v>
      </c>
      <c r="P6" s="174" t="s">
        <v>32</v>
      </c>
      <c r="Q6" s="172" t="s">
        <v>33</v>
      </c>
      <c r="R6" s="173" t="s">
        <v>34</v>
      </c>
      <c r="S6" s="179"/>
    </row>
    <row r="7" spans="1:19" s="136" customFormat="1" ht="42.75" customHeight="1" x14ac:dyDescent="0.25">
      <c r="A7" s="378" t="s">
        <v>3035</v>
      </c>
      <c r="B7" s="378" t="s">
        <v>70</v>
      </c>
      <c r="C7" s="378">
        <v>1</v>
      </c>
      <c r="D7" s="378">
        <v>6</v>
      </c>
      <c r="E7" s="370" t="s">
        <v>282</v>
      </c>
      <c r="F7" s="370" t="s">
        <v>3284</v>
      </c>
      <c r="G7" s="370" t="s">
        <v>128</v>
      </c>
      <c r="H7" s="243" t="s">
        <v>62</v>
      </c>
      <c r="I7" s="205">
        <v>1</v>
      </c>
      <c r="J7" s="370" t="s">
        <v>283</v>
      </c>
      <c r="K7" s="378" t="s">
        <v>54</v>
      </c>
      <c r="L7" s="380"/>
      <c r="M7" s="380">
        <v>20093.18</v>
      </c>
      <c r="N7" s="384"/>
      <c r="O7" s="380">
        <v>18094.259999999998</v>
      </c>
      <c r="P7" s="384"/>
      <c r="Q7" s="370" t="s">
        <v>284</v>
      </c>
      <c r="R7" s="370" t="s">
        <v>285</v>
      </c>
      <c r="S7" s="14"/>
    </row>
    <row r="8" spans="1:19" s="136" customFormat="1" ht="47.25" customHeight="1" x14ac:dyDescent="0.25">
      <c r="A8" s="378"/>
      <c r="B8" s="378"/>
      <c r="C8" s="378"/>
      <c r="D8" s="378"/>
      <c r="E8" s="370"/>
      <c r="F8" s="370"/>
      <c r="G8" s="370"/>
      <c r="H8" s="243" t="s">
        <v>63</v>
      </c>
      <c r="I8" s="205">
        <v>54</v>
      </c>
      <c r="J8" s="370"/>
      <c r="K8" s="378"/>
      <c r="L8" s="380"/>
      <c r="M8" s="378"/>
      <c r="N8" s="383"/>
      <c r="O8" s="378"/>
      <c r="P8" s="383"/>
      <c r="Q8" s="370"/>
      <c r="R8" s="370"/>
      <c r="S8" s="14"/>
    </row>
    <row r="9" spans="1:19" s="136" customFormat="1" ht="63.75" customHeight="1" x14ac:dyDescent="0.25">
      <c r="A9" s="378" t="s">
        <v>3036</v>
      </c>
      <c r="B9" s="378" t="s">
        <v>59</v>
      </c>
      <c r="C9" s="378">
        <v>1</v>
      </c>
      <c r="D9" s="378">
        <v>6</v>
      </c>
      <c r="E9" s="370" t="s">
        <v>3285</v>
      </c>
      <c r="F9" s="370" t="s">
        <v>286</v>
      </c>
      <c r="G9" s="370" t="s">
        <v>65</v>
      </c>
      <c r="H9" s="243" t="s">
        <v>66</v>
      </c>
      <c r="I9" s="205">
        <v>2</v>
      </c>
      <c r="J9" s="370" t="s">
        <v>3286</v>
      </c>
      <c r="K9" s="378" t="s">
        <v>54</v>
      </c>
      <c r="L9" s="380"/>
      <c r="M9" s="380">
        <v>66518</v>
      </c>
      <c r="N9" s="384"/>
      <c r="O9" s="380">
        <v>60000</v>
      </c>
      <c r="P9" s="384"/>
      <c r="Q9" s="370" t="s">
        <v>287</v>
      </c>
      <c r="R9" s="370" t="s">
        <v>288</v>
      </c>
      <c r="S9" s="14"/>
    </row>
    <row r="10" spans="1:19" s="136" customFormat="1" ht="66" customHeight="1" x14ac:dyDescent="0.25">
      <c r="A10" s="378"/>
      <c r="B10" s="378"/>
      <c r="C10" s="378"/>
      <c r="D10" s="378"/>
      <c r="E10" s="370"/>
      <c r="F10" s="370"/>
      <c r="G10" s="370"/>
      <c r="H10" s="243" t="s">
        <v>68</v>
      </c>
      <c r="I10" s="205">
        <v>50</v>
      </c>
      <c r="J10" s="370"/>
      <c r="K10" s="378"/>
      <c r="L10" s="380"/>
      <c r="M10" s="380"/>
      <c r="N10" s="383"/>
      <c r="O10" s="378"/>
      <c r="P10" s="383"/>
      <c r="Q10" s="370"/>
      <c r="R10" s="378"/>
      <c r="S10" s="14"/>
    </row>
    <row r="11" spans="1:19" s="136" customFormat="1" ht="57" customHeight="1" x14ac:dyDescent="0.25">
      <c r="A11" s="378" t="s">
        <v>3037</v>
      </c>
      <c r="B11" s="378" t="s">
        <v>38</v>
      </c>
      <c r="C11" s="378">
        <v>1</v>
      </c>
      <c r="D11" s="378">
        <v>6</v>
      </c>
      <c r="E11" s="370" t="s">
        <v>289</v>
      </c>
      <c r="F11" s="370" t="s">
        <v>290</v>
      </c>
      <c r="G11" s="370" t="s">
        <v>93</v>
      </c>
      <c r="H11" s="243" t="s">
        <v>41</v>
      </c>
      <c r="I11" s="205">
        <v>4</v>
      </c>
      <c r="J11" s="370" t="s">
        <v>291</v>
      </c>
      <c r="K11" s="378" t="s">
        <v>54</v>
      </c>
      <c r="L11" s="380"/>
      <c r="M11" s="384">
        <v>14579.94</v>
      </c>
      <c r="N11" s="384"/>
      <c r="O11" s="380">
        <v>12778.48</v>
      </c>
      <c r="P11" s="384"/>
      <c r="Q11" s="370" t="s">
        <v>292</v>
      </c>
      <c r="R11" s="370" t="s">
        <v>293</v>
      </c>
      <c r="S11" s="14"/>
    </row>
    <row r="12" spans="1:19" s="136" customFormat="1" ht="57" customHeight="1" x14ac:dyDescent="0.25">
      <c r="A12" s="378"/>
      <c r="B12" s="378"/>
      <c r="C12" s="378"/>
      <c r="D12" s="378"/>
      <c r="E12" s="370"/>
      <c r="F12" s="370"/>
      <c r="G12" s="370"/>
      <c r="H12" s="243" t="s">
        <v>95</v>
      </c>
      <c r="I12" s="205">
        <v>60</v>
      </c>
      <c r="J12" s="370"/>
      <c r="K12" s="378"/>
      <c r="L12" s="378"/>
      <c r="M12" s="383"/>
      <c r="N12" s="383"/>
      <c r="O12" s="378"/>
      <c r="P12" s="383"/>
      <c r="Q12" s="370"/>
      <c r="R12" s="370"/>
      <c r="S12" s="14"/>
    </row>
    <row r="13" spans="1:19" s="136" customFormat="1" ht="34.5" customHeight="1" x14ac:dyDescent="0.25">
      <c r="A13" s="403" t="s">
        <v>3038</v>
      </c>
      <c r="B13" s="378" t="s">
        <v>59</v>
      </c>
      <c r="C13" s="378">
        <v>1</v>
      </c>
      <c r="D13" s="378">
        <v>6</v>
      </c>
      <c r="E13" s="370" t="s">
        <v>294</v>
      </c>
      <c r="F13" s="370" t="s">
        <v>295</v>
      </c>
      <c r="G13" s="370" t="s">
        <v>3287</v>
      </c>
      <c r="H13" s="243" t="s">
        <v>41</v>
      </c>
      <c r="I13" s="205">
        <v>2</v>
      </c>
      <c r="J13" s="370" t="s">
        <v>296</v>
      </c>
      <c r="K13" s="378" t="s">
        <v>54</v>
      </c>
      <c r="L13" s="378"/>
      <c r="M13" s="380">
        <v>42190.2</v>
      </c>
      <c r="N13" s="378"/>
      <c r="O13" s="380">
        <v>38210.199999999997</v>
      </c>
      <c r="P13" s="378"/>
      <c r="Q13" s="370" t="s">
        <v>297</v>
      </c>
      <c r="R13" s="370" t="s">
        <v>298</v>
      </c>
      <c r="S13" s="14"/>
    </row>
    <row r="14" spans="1:19" s="136" customFormat="1" ht="34.5" customHeight="1" x14ac:dyDescent="0.25">
      <c r="A14" s="378"/>
      <c r="B14" s="378"/>
      <c r="C14" s="378"/>
      <c r="D14" s="378"/>
      <c r="E14" s="370"/>
      <c r="F14" s="370"/>
      <c r="G14" s="370"/>
      <c r="H14" s="243" t="s">
        <v>95</v>
      </c>
      <c r="I14" s="205">
        <v>20</v>
      </c>
      <c r="J14" s="370"/>
      <c r="K14" s="378"/>
      <c r="L14" s="378"/>
      <c r="M14" s="380"/>
      <c r="N14" s="378"/>
      <c r="O14" s="378"/>
      <c r="P14" s="378"/>
      <c r="Q14" s="370"/>
      <c r="R14" s="370"/>
      <c r="S14" s="14"/>
    </row>
    <row r="15" spans="1:19" s="136" customFormat="1" ht="34.5" customHeight="1" x14ac:dyDescent="0.25">
      <c r="A15" s="378"/>
      <c r="B15" s="378"/>
      <c r="C15" s="378"/>
      <c r="D15" s="378"/>
      <c r="E15" s="370"/>
      <c r="F15" s="370"/>
      <c r="G15" s="370"/>
      <c r="H15" s="243" t="s">
        <v>62</v>
      </c>
      <c r="I15" s="205">
        <v>1</v>
      </c>
      <c r="J15" s="370"/>
      <c r="K15" s="378"/>
      <c r="L15" s="378"/>
      <c r="M15" s="380"/>
      <c r="N15" s="378"/>
      <c r="O15" s="378"/>
      <c r="P15" s="378"/>
      <c r="Q15" s="370"/>
      <c r="R15" s="370"/>
      <c r="S15" s="14"/>
    </row>
    <row r="16" spans="1:19" s="136" customFormat="1" ht="34.5" customHeight="1" x14ac:dyDescent="0.25">
      <c r="A16" s="378"/>
      <c r="B16" s="378"/>
      <c r="C16" s="378"/>
      <c r="D16" s="378"/>
      <c r="E16" s="370"/>
      <c r="F16" s="370"/>
      <c r="G16" s="370"/>
      <c r="H16" s="243" t="s">
        <v>63</v>
      </c>
      <c r="I16" s="205">
        <v>31</v>
      </c>
      <c r="J16" s="370"/>
      <c r="K16" s="378"/>
      <c r="L16" s="378"/>
      <c r="M16" s="380"/>
      <c r="N16" s="378"/>
      <c r="O16" s="378"/>
      <c r="P16" s="378"/>
      <c r="Q16" s="370"/>
      <c r="R16" s="370"/>
      <c r="S16" s="14"/>
    </row>
    <row r="17" spans="1:19" s="136" customFormat="1" ht="36" customHeight="1" x14ac:dyDescent="0.25">
      <c r="A17" s="378" t="s">
        <v>3039</v>
      </c>
      <c r="B17" s="378" t="s">
        <v>70</v>
      </c>
      <c r="C17" s="378">
        <v>1</v>
      </c>
      <c r="D17" s="378">
        <v>6</v>
      </c>
      <c r="E17" s="370" t="s">
        <v>300</v>
      </c>
      <c r="F17" s="370" t="s">
        <v>3288</v>
      </c>
      <c r="G17" s="370" t="s">
        <v>128</v>
      </c>
      <c r="H17" s="243" t="s">
        <v>62</v>
      </c>
      <c r="I17" s="205">
        <v>1</v>
      </c>
      <c r="J17" s="370" t="s">
        <v>301</v>
      </c>
      <c r="K17" s="378" t="s">
        <v>54</v>
      </c>
      <c r="L17" s="380"/>
      <c r="M17" s="380">
        <v>16493.62</v>
      </c>
      <c r="N17" s="380"/>
      <c r="O17" s="380">
        <v>14544.26</v>
      </c>
      <c r="P17" s="380"/>
      <c r="Q17" s="370" t="s">
        <v>284</v>
      </c>
      <c r="R17" s="370" t="s">
        <v>285</v>
      </c>
      <c r="S17" s="14"/>
    </row>
    <row r="18" spans="1:19" s="136" customFormat="1" ht="36" customHeight="1" x14ac:dyDescent="0.25">
      <c r="A18" s="378"/>
      <c r="B18" s="378"/>
      <c r="C18" s="378"/>
      <c r="D18" s="378"/>
      <c r="E18" s="370"/>
      <c r="F18" s="370"/>
      <c r="G18" s="370"/>
      <c r="H18" s="243" t="s">
        <v>159</v>
      </c>
      <c r="I18" s="205">
        <v>171</v>
      </c>
      <c r="J18" s="370"/>
      <c r="K18" s="378"/>
      <c r="L18" s="378"/>
      <c r="M18" s="378"/>
      <c r="N18" s="378"/>
      <c r="O18" s="378"/>
      <c r="P18" s="378"/>
      <c r="Q18" s="370"/>
      <c r="R18" s="370"/>
      <c r="S18" s="14"/>
    </row>
    <row r="19" spans="1:19" s="136" customFormat="1" ht="40.5" customHeight="1" x14ac:dyDescent="0.25">
      <c r="A19" s="378" t="s">
        <v>3040</v>
      </c>
      <c r="B19" s="378" t="s">
        <v>38</v>
      </c>
      <c r="C19" s="378">
        <v>1</v>
      </c>
      <c r="D19" s="378">
        <v>6</v>
      </c>
      <c r="E19" s="370" t="s">
        <v>302</v>
      </c>
      <c r="F19" s="370" t="s">
        <v>3289</v>
      </c>
      <c r="G19" s="370" t="s">
        <v>93</v>
      </c>
      <c r="H19" s="243" t="s">
        <v>41</v>
      </c>
      <c r="I19" s="205">
        <v>4</v>
      </c>
      <c r="J19" s="370" t="s">
        <v>3290</v>
      </c>
      <c r="K19" s="378" t="s">
        <v>54</v>
      </c>
      <c r="L19" s="380"/>
      <c r="M19" s="380">
        <v>13854.16</v>
      </c>
      <c r="N19" s="380"/>
      <c r="O19" s="380">
        <v>12561.92</v>
      </c>
      <c r="P19" s="380"/>
      <c r="Q19" s="370" t="s">
        <v>292</v>
      </c>
      <c r="R19" s="370" t="s">
        <v>293</v>
      </c>
      <c r="S19" s="14"/>
    </row>
    <row r="20" spans="1:19" s="136" customFormat="1" ht="40.5" customHeight="1" x14ac:dyDescent="0.25">
      <c r="A20" s="378"/>
      <c r="B20" s="378"/>
      <c r="C20" s="378"/>
      <c r="D20" s="378"/>
      <c r="E20" s="370"/>
      <c r="F20" s="370"/>
      <c r="G20" s="370"/>
      <c r="H20" s="243" t="s">
        <v>95</v>
      </c>
      <c r="I20" s="205">
        <v>60</v>
      </c>
      <c r="J20" s="370"/>
      <c r="K20" s="378"/>
      <c r="L20" s="378"/>
      <c r="M20" s="378"/>
      <c r="N20" s="378"/>
      <c r="O20" s="378"/>
      <c r="P20" s="378"/>
      <c r="Q20" s="370"/>
      <c r="R20" s="370"/>
      <c r="S20" s="14"/>
    </row>
    <row r="21" spans="1:19" s="136" customFormat="1" ht="43.5" customHeight="1" x14ac:dyDescent="0.25">
      <c r="A21" s="378" t="s">
        <v>3041</v>
      </c>
      <c r="B21" s="378" t="s">
        <v>55</v>
      </c>
      <c r="C21" s="378">
        <v>1</v>
      </c>
      <c r="D21" s="370">
        <v>9</v>
      </c>
      <c r="E21" s="370" t="s">
        <v>304</v>
      </c>
      <c r="F21" s="370" t="s">
        <v>305</v>
      </c>
      <c r="G21" s="370" t="s">
        <v>119</v>
      </c>
      <c r="H21" s="243" t="s">
        <v>49</v>
      </c>
      <c r="I21" s="258" t="s">
        <v>215</v>
      </c>
      <c r="J21" s="370" t="s">
        <v>3291</v>
      </c>
      <c r="K21" s="422" t="s">
        <v>54</v>
      </c>
      <c r="L21" s="379"/>
      <c r="M21" s="380">
        <v>13492.3</v>
      </c>
      <c r="N21" s="380"/>
      <c r="O21" s="380">
        <v>9952.2999999999993</v>
      </c>
      <c r="P21" s="380"/>
      <c r="Q21" s="370" t="s">
        <v>306</v>
      </c>
      <c r="R21" s="370" t="s">
        <v>307</v>
      </c>
      <c r="S21" s="14"/>
    </row>
    <row r="22" spans="1:19" s="136" customFormat="1" ht="43.5" customHeight="1" x14ac:dyDescent="0.25">
      <c r="A22" s="378"/>
      <c r="B22" s="378"/>
      <c r="C22" s="378"/>
      <c r="D22" s="370"/>
      <c r="E22" s="370"/>
      <c r="F22" s="370"/>
      <c r="G22" s="370"/>
      <c r="H22" s="243" t="s">
        <v>50</v>
      </c>
      <c r="I22" s="258" t="s">
        <v>308</v>
      </c>
      <c r="J22" s="370"/>
      <c r="K22" s="422"/>
      <c r="L22" s="370"/>
      <c r="M22" s="378"/>
      <c r="N22" s="378"/>
      <c r="O22" s="378"/>
      <c r="P22" s="378"/>
      <c r="Q22" s="370"/>
      <c r="R22" s="370"/>
      <c r="S22" s="14"/>
    </row>
    <row r="23" spans="1:19" ht="29.25" customHeight="1" x14ac:dyDescent="0.25">
      <c r="A23" s="378" t="s">
        <v>3042</v>
      </c>
      <c r="B23" s="378" t="s">
        <v>70</v>
      </c>
      <c r="C23" s="378">
        <v>3</v>
      </c>
      <c r="D23" s="378">
        <v>10</v>
      </c>
      <c r="E23" s="370" t="s">
        <v>309</v>
      </c>
      <c r="F23" s="370" t="s">
        <v>3292</v>
      </c>
      <c r="G23" s="370" t="s">
        <v>310</v>
      </c>
      <c r="H23" s="205" t="s">
        <v>311</v>
      </c>
      <c r="I23" s="205">
        <v>1</v>
      </c>
      <c r="J23" s="370" t="s">
        <v>3293</v>
      </c>
      <c r="K23" s="370" t="s">
        <v>54</v>
      </c>
      <c r="L23" s="375"/>
      <c r="M23" s="379">
        <v>57722.32</v>
      </c>
      <c r="N23" s="384"/>
      <c r="O23" s="379">
        <v>51662.19</v>
      </c>
      <c r="P23" s="384"/>
      <c r="Q23" s="370" t="s">
        <v>312</v>
      </c>
      <c r="R23" s="370" t="s">
        <v>313</v>
      </c>
    </row>
    <row r="24" spans="1:19" ht="35.25" customHeight="1" x14ac:dyDescent="0.25">
      <c r="A24" s="378"/>
      <c r="B24" s="378"/>
      <c r="C24" s="378"/>
      <c r="D24" s="378"/>
      <c r="E24" s="370"/>
      <c r="F24" s="370"/>
      <c r="G24" s="370"/>
      <c r="H24" s="243" t="s">
        <v>314</v>
      </c>
      <c r="I24" s="275">
        <v>7000</v>
      </c>
      <c r="J24" s="370"/>
      <c r="K24" s="370"/>
      <c r="L24" s="376"/>
      <c r="M24" s="370"/>
      <c r="N24" s="382"/>
      <c r="O24" s="370"/>
      <c r="P24" s="382"/>
      <c r="Q24" s="370"/>
      <c r="R24" s="370"/>
    </row>
    <row r="25" spans="1:19" ht="30" customHeight="1" x14ac:dyDescent="0.25">
      <c r="A25" s="378"/>
      <c r="B25" s="378"/>
      <c r="C25" s="378"/>
      <c r="D25" s="378"/>
      <c r="E25" s="370"/>
      <c r="F25" s="370"/>
      <c r="G25" s="370"/>
      <c r="H25" s="243" t="s">
        <v>315</v>
      </c>
      <c r="I25" s="275">
        <v>1</v>
      </c>
      <c r="J25" s="370"/>
      <c r="K25" s="370"/>
      <c r="L25" s="377"/>
      <c r="M25" s="370"/>
      <c r="N25" s="383"/>
      <c r="O25" s="370"/>
      <c r="P25" s="383"/>
      <c r="Q25" s="370"/>
      <c r="R25" s="370"/>
    </row>
    <row r="26" spans="1:19" ht="56.25" customHeight="1" x14ac:dyDescent="0.25">
      <c r="A26" s="378" t="s">
        <v>3043</v>
      </c>
      <c r="B26" s="378" t="s">
        <v>59</v>
      </c>
      <c r="C26" s="378">
        <v>2</v>
      </c>
      <c r="D26" s="370">
        <v>12</v>
      </c>
      <c r="E26" s="370" t="s">
        <v>316</v>
      </c>
      <c r="F26" s="370" t="s">
        <v>317</v>
      </c>
      <c r="G26" s="370" t="s">
        <v>93</v>
      </c>
      <c r="H26" s="243" t="s">
        <v>41</v>
      </c>
      <c r="I26" s="258" t="s">
        <v>215</v>
      </c>
      <c r="J26" s="370" t="s">
        <v>318</v>
      </c>
      <c r="K26" s="422" t="s">
        <v>54</v>
      </c>
      <c r="L26" s="379"/>
      <c r="M26" s="380">
        <v>110934.2</v>
      </c>
      <c r="N26" s="380"/>
      <c r="O26" s="380">
        <v>100409.2</v>
      </c>
      <c r="P26" s="380"/>
      <c r="Q26" s="370" t="s">
        <v>287</v>
      </c>
      <c r="R26" s="370" t="s">
        <v>288</v>
      </c>
    </row>
    <row r="27" spans="1:19" ht="51" customHeight="1" x14ac:dyDescent="0.25">
      <c r="A27" s="378"/>
      <c r="B27" s="378"/>
      <c r="C27" s="378"/>
      <c r="D27" s="370"/>
      <c r="E27" s="370"/>
      <c r="F27" s="370"/>
      <c r="G27" s="370"/>
      <c r="H27" s="243" t="s">
        <v>95</v>
      </c>
      <c r="I27" s="258" t="s">
        <v>1277</v>
      </c>
      <c r="J27" s="370"/>
      <c r="K27" s="422"/>
      <c r="L27" s="370"/>
      <c r="M27" s="378"/>
      <c r="N27" s="378"/>
      <c r="O27" s="378"/>
      <c r="P27" s="378"/>
      <c r="Q27" s="370"/>
      <c r="R27" s="370"/>
    </row>
    <row r="28" spans="1:19" ht="51.75" customHeight="1" x14ac:dyDescent="0.25">
      <c r="A28" s="378" t="s">
        <v>3044</v>
      </c>
      <c r="B28" s="378" t="s">
        <v>70</v>
      </c>
      <c r="C28" s="378">
        <v>2</v>
      </c>
      <c r="D28" s="370">
        <v>12</v>
      </c>
      <c r="E28" s="370" t="s">
        <v>319</v>
      </c>
      <c r="F28" s="370" t="s">
        <v>3294</v>
      </c>
      <c r="G28" s="370" t="s">
        <v>65</v>
      </c>
      <c r="H28" s="243" t="s">
        <v>66</v>
      </c>
      <c r="I28" s="258" t="s">
        <v>215</v>
      </c>
      <c r="J28" s="370" t="s">
        <v>320</v>
      </c>
      <c r="K28" s="422" t="s">
        <v>54</v>
      </c>
      <c r="L28" s="379"/>
      <c r="M28" s="380">
        <v>58270.720000000001</v>
      </c>
      <c r="N28" s="380"/>
      <c r="O28" s="380">
        <v>52469.72</v>
      </c>
      <c r="P28" s="380"/>
      <c r="Q28" s="370" t="s">
        <v>321</v>
      </c>
      <c r="R28" s="370" t="s">
        <v>322</v>
      </c>
    </row>
    <row r="29" spans="1:19" ht="51.75" customHeight="1" x14ac:dyDescent="0.25">
      <c r="A29" s="378"/>
      <c r="B29" s="378"/>
      <c r="C29" s="378"/>
      <c r="D29" s="370"/>
      <c r="E29" s="370"/>
      <c r="F29" s="370"/>
      <c r="G29" s="370"/>
      <c r="H29" s="243" t="s">
        <v>299</v>
      </c>
      <c r="I29" s="258" t="s">
        <v>323</v>
      </c>
      <c r="J29" s="370"/>
      <c r="K29" s="422"/>
      <c r="L29" s="370"/>
      <c r="M29" s="378"/>
      <c r="N29" s="378"/>
      <c r="O29" s="378"/>
      <c r="P29" s="378"/>
      <c r="Q29" s="370"/>
      <c r="R29" s="370"/>
    </row>
    <row r="30" spans="1:19" ht="50.25" customHeight="1" x14ac:dyDescent="0.25">
      <c r="A30" s="378" t="s">
        <v>1698</v>
      </c>
      <c r="B30" s="378" t="s">
        <v>70</v>
      </c>
      <c r="C30" s="378">
        <v>1</v>
      </c>
      <c r="D30" s="378">
        <v>6</v>
      </c>
      <c r="E30" s="370" t="s">
        <v>282</v>
      </c>
      <c r="F30" s="370" t="s">
        <v>3295</v>
      </c>
      <c r="G30" s="370" t="s">
        <v>128</v>
      </c>
      <c r="H30" s="243" t="s">
        <v>62</v>
      </c>
      <c r="I30" s="205">
        <v>1</v>
      </c>
      <c r="J30" s="370" t="s">
        <v>3296</v>
      </c>
      <c r="K30" s="378"/>
      <c r="L30" s="378" t="s">
        <v>54</v>
      </c>
      <c r="M30" s="379"/>
      <c r="N30" s="380">
        <v>22617.599999999999</v>
      </c>
      <c r="O30" s="380"/>
      <c r="P30" s="380">
        <v>20470</v>
      </c>
      <c r="Q30" s="370" t="s">
        <v>284</v>
      </c>
      <c r="R30" s="370" t="s">
        <v>285</v>
      </c>
    </row>
    <row r="31" spans="1:19" ht="58.5" customHeight="1" x14ac:dyDescent="0.25">
      <c r="A31" s="378"/>
      <c r="B31" s="378"/>
      <c r="C31" s="378"/>
      <c r="D31" s="378"/>
      <c r="E31" s="370"/>
      <c r="F31" s="370"/>
      <c r="G31" s="370"/>
      <c r="H31" s="243" t="s">
        <v>63</v>
      </c>
      <c r="I31" s="205">
        <v>50</v>
      </c>
      <c r="J31" s="370"/>
      <c r="K31" s="378"/>
      <c r="L31" s="378"/>
      <c r="M31" s="380"/>
      <c r="N31" s="380"/>
      <c r="O31" s="380"/>
      <c r="P31" s="380"/>
      <c r="Q31" s="370"/>
      <c r="R31" s="370"/>
    </row>
    <row r="32" spans="1:19" ht="48.75" customHeight="1" x14ac:dyDescent="0.25">
      <c r="A32" s="378" t="s">
        <v>1708</v>
      </c>
      <c r="B32" s="378" t="s">
        <v>70</v>
      </c>
      <c r="C32" s="378">
        <v>1</v>
      </c>
      <c r="D32" s="378">
        <v>6</v>
      </c>
      <c r="E32" s="370" t="s">
        <v>3045</v>
      </c>
      <c r="F32" s="370" t="s">
        <v>3046</v>
      </c>
      <c r="G32" s="370" t="s">
        <v>128</v>
      </c>
      <c r="H32" s="243" t="s">
        <v>62</v>
      </c>
      <c r="I32" s="205">
        <v>1</v>
      </c>
      <c r="J32" s="370" t="s">
        <v>3047</v>
      </c>
      <c r="K32" s="378"/>
      <c r="L32" s="378" t="s">
        <v>54</v>
      </c>
      <c r="M32" s="379"/>
      <c r="N32" s="380">
        <v>20994.36</v>
      </c>
      <c r="O32" s="380"/>
      <c r="P32" s="380">
        <v>19045</v>
      </c>
      <c r="Q32" s="370" t="s">
        <v>284</v>
      </c>
      <c r="R32" s="370" t="s">
        <v>285</v>
      </c>
    </row>
    <row r="33" spans="1:18" ht="52.5" customHeight="1" x14ac:dyDescent="0.25">
      <c r="A33" s="378"/>
      <c r="B33" s="378"/>
      <c r="C33" s="378"/>
      <c r="D33" s="378"/>
      <c r="E33" s="370"/>
      <c r="F33" s="370"/>
      <c r="G33" s="370"/>
      <c r="H33" s="243" t="s">
        <v>63</v>
      </c>
      <c r="I33" s="205">
        <v>200</v>
      </c>
      <c r="J33" s="370"/>
      <c r="K33" s="378"/>
      <c r="L33" s="378"/>
      <c r="M33" s="380"/>
      <c r="N33" s="380"/>
      <c r="O33" s="380"/>
      <c r="P33" s="380"/>
      <c r="Q33" s="370"/>
      <c r="R33" s="370"/>
    </row>
    <row r="34" spans="1:18" ht="54" customHeight="1" x14ac:dyDescent="0.25">
      <c r="A34" s="378">
        <v>13</v>
      </c>
      <c r="B34" s="381" t="s">
        <v>59</v>
      </c>
      <c r="C34" s="381">
        <v>1</v>
      </c>
      <c r="D34" s="381">
        <v>6</v>
      </c>
      <c r="E34" s="375" t="s">
        <v>3048</v>
      </c>
      <c r="F34" s="375" t="s">
        <v>3049</v>
      </c>
      <c r="G34" s="370" t="s">
        <v>65</v>
      </c>
      <c r="H34" s="243" t="s">
        <v>66</v>
      </c>
      <c r="I34" s="205">
        <v>1</v>
      </c>
      <c r="J34" s="370" t="s">
        <v>3050</v>
      </c>
      <c r="K34" s="378"/>
      <c r="L34" s="378" t="s">
        <v>54</v>
      </c>
      <c r="M34" s="379"/>
      <c r="N34" s="380">
        <v>45075</v>
      </c>
      <c r="O34" s="380"/>
      <c r="P34" s="380">
        <v>40500</v>
      </c>
      <c r="Q34" s="370" t="s">
        <v>3051</v>
      </c>
      <c r="R34" s="370" t="s">
        <v>3052</v>
      </c>
    </row>
    <row r="35" spans="1:18" ht="55.5" customHeight="1" x14ac:dyDescent="0.25">
      <c r="A35" s="378"/>
      <c r="B35" s="383"/>
      <c r="C35" s="383"/>
      <c r="D35" s="383"/>
      <c r="E35" s="377"/>
      <c r="F35" s="377"/>
      <c r="G35" s="370"/>
      <c r="H35" s="243" t="s">
        <v>299</v>
      </c>
      <c r="I35" s="205">
        <v>40</v>
      </c>
      <c r="J35" s="370"/>
      <c r="K35" s="378"/>
      <c r="L35" s="378"/>
      <c r="M35" s="380"/>
      <c r="N35" s="380"/>
      <c r="O35" s="380"/>
      <c r="P35" s="380"/>
      <c r="Q35" s="370"/>
      <c r="R35" s="370"/>
    </row>
    <row r="36" spans="1:18" ht="43.5" customHeight="1" x14ac:dyDescent="0.25">
      <c r="A36" s="381" t="s">
        <v>1723</v>
      </c>
      <c r="B36" s="381" t="s">
        <v>70</v>
      </c>
      <c r="C36" s="381">
        <v>1</v>
      </c>
      <c r="D36" s="381">
        <v>6</v>
      </c>
      <c r="E36" s="375" t="s">
        <v>3297</v>
      </c>
      <c r="F36" s="375" t="s">
        <v>3298</v>
      </c>
      <c r="G36" s="370" t="s">
        <v>65</v>
      </c>
      <c r="H36" s="243" t="s">
        <v>66</v>
      </c>
      <c r="I36" s="205">
        <v>1</v>
      </c>
      <c r="J36" s="375" t="s">
        <v>3053</v>
      </c>
      <c r="K36" s="381"/>
      <c r="L36" s="381" t="s">
        <v>54</v>
      </c>
      <c r="M36" s="396"/>
      <c r="N36" s="384">
        <v>132633.44</v>
      </c>
      <c r="O36" s="384"/>
      <c r="P36" s="384">
        <v>120431.89</v>
      </c>
      <c r="Q36" s="375" t="s">
        <v>3054</v>
      </c>
      <c r="R36" s="375" t="s">
        <v>3055</v>
      </c>
    </row>
    <row r="37" spans="1:18" ht="46.5" customHeight="1" x14ac:dyDescent="0.25">
      <c r="A37" s="382"/>
      <c r="B37" s="382"/>
      <c r="C37" s="382"/>
      <c r="D37" s="382"/>
      <c r="E37" s="376"/>
      <c r="F37" s="376"/>
      <c r="G37" s="370"/>
      <c r="H37" s="243" t="s">
        <v>299</v>
      </c>
      <c r="I37" s="205">
        <v>32</v>
      </c>
      <c r="J37" s="376"/>
      <c r="K37" s="382"/>
      <c r="L37" s="382"/>
      <c r="M37" s="385"/>
      <c r="N37" s="385"/>
      <c r="O37" s="385"/>
      <c r="P37" s="385"/>
      <c r="Q37" s="376"/>
      <c r="R37" s="376"/>
    </row>
    <row r="38" spans="1:18" ht="51.75" customHeight="1" x14ac:dyDescent="0.25">
      <c r="A38" s="383"/>
      <c r="B38" s="383"/>
      <c r="C38" s="383"/>
      <c r="D38" s="383"/>
      <c r="E38" s="377"/>
      <c r="F38" s="377"/>
      <c r="G38" s="243" t="s">
        <v>1200</v>
      </c>
      <c r="H38" s="243" t="s">
        <v>1766</v>
      </c>
      <c r="I38" s="205">
        <v>1</v>
      </c>
      <c r="J38" s="377"/>
      <c r="K38" s="383"/>
      <c r="L38" s="383"/>
      <c r="M38" s="383"/>
      <c r="N38" s="383"/>
      <c r="O38" s="383"/>
      <c r="P38" s="383"/>
      <c r="Q38" s="377"/>
      <c r="R38" s="377"/>
    </row>
    <row r="39" spans="1:18" ht="51.75" customHeight="1" x14ac:dyDescent="0.25">
      <c r="A39" s="378" t="s">
        <v>1727</v>
      </c>
      <c r="B39" s="378" t="s">
        <v>59</v>
      </c>
      <c r="C39" s="378">
        <v>5</v>
      </c>
      <c r="D39" s="378">
        <v>4</v>
      </c>
      <c r="E39" s="370" t="s">
        <v>3056</v>
      </c>
      <c r="F39" s="370" t="s">
        <v>3057</v>
      </c>
      <c r="G39" s="370" t="s">
        <v>3058</v>
      </c>
      <c r="H39" s="243" t="s">
        <v>1366</v>
      </c>
      <c r="I39" s="205">
        <v>1</v>
      </c>
      <c r="J39" s="370" t="s">
        <v>3059</v>
      </c>
      <c r="K39" s="378"/>
      <c r="L39" s="378" t="s">
        <v>54</v>
      </c>
      <c r="M39" s="379"/>
      <c r="N39" s="380">
        <v>386791.67999999999</v>
      </c>
      <c r="O39" s="380"/>
      <c r="P39" s="380">
        <v>200000</v>
      </c>
      <c r="Q39" s="370" t="s">
        <v>3060</v>
      </c>
      <c r="R39" s="370" t="s">
        <v>3061</v>
      </c>
    </row>
    <row r="40" spans="1:18" ht="30" x14ac:dyDescent="0.25">
      <c r="A40" s="378"/>
      <c r="B40" s="378"/>
      <c r="C40" s="378"/>
      <c r="D40" s="378"/>
      <c r="E40" s="370"/>
      <c r="F40" s="370"/>
      <c r="G40" s="370"/>
      <c r="H40" s="243" t="s">
        <v>3062</v>
      </c>
      <c r="I40" s="205">
        <v>32</v>
      </c>
      <c r="J40" s="370"/>
      <c r="K40" s="378"/>
      <c r="L40" s="378"/>
      <c r="M40" s="380"/>
      <c r="N40" s="380"/>
      <c r="O40" s="380"/>
      <c r="P40" s="380"/>
      <c r="Q40" s="370"/>
      <c r="R40" s="370"/>
    </row>
    <row r="41" spans="1:18" ht="24.75" customHeight="1" x14ac:dyDescent="0.25">
      <c r="A41" s="381" t="s">
        <v>1735</v>
      </c>
      <c r="B41" s="381" t="s">
        <v>70</v>
      </c>
      <c r="C41" s="381">
        <v>3</v>
      </c>
      <c r="D41" s="381">
        <v>10</v>
      </c>
      <c r="E41" s="375" t="s">
        <v>3063</v>
      </c>
      <c r="F41" s="375" t="s">
        <v>3299</v>
      </c>
      <c r="G41" s="375" t="s">
        <v>3064</v>
      </c>
      <c r="H41" s="243" t="s">
        <v>1352</v>
      </c>
      <c r="I41" s="205">
        <v>5</v>
      </c>
      <c r="J41" s="375" t="s">
        <v>3065</v>
      </c>
      <c r="K41" s="381"/>
      <c r="L41" s="381" t="s">
        <v>54</v>
      </c>
      <c r="M41" s="396"/>
      <c r="N41" s="384">
        <v>47719.56</v>
      </c>
      <c r="O41" s="384"/>
      <c r="P41" s="384">
        <v>36473.760000000002</v>
      </c>
      <c r="Q41" s="375" t="s">
        <v>3066</v>
      </c>
      <c r="R41" s="375" t="s">
        <v>3067</v>
      </c>
    </row>
    <row r="42" spans="1:18" ht="32.25" customHeight="1" x14ac:dyDescent="0.25">
      <c r="A42" s="382"/>
      <c r="B42" s="382"/>
      <c r="C42" s="382"/>
      <c r="D42" s="382"/>
      <c r="E42" s="376"/>
      <c r="F42" s="376"/>
      <c r="G42" s="376"/>
      <c r="H42" s="243" t="s">
        <v>78</v>
      </c>
      <c r="I42" s="205">
        <v>60</v>
      </c>
      <c r="J42" s="376"/>
      <c r="K42" s="382"/>
      <c r="L42" s="382"/>
      <c r="M42" s="385"/>
      <c r="N42" s="385"/>
      <c r="O42" s="385"/>
      <c r="P42" s="385"/>
      <c r="Q42" s="376"/>
      <c r="R42" s="376"/>
    </row>
    <row r="43" spans="1:18" ht="46.5" customHeight="1" x14ac:dyDescent="0.25">
      <c r="A43" s="382"/>
      <c r="B43" s="382"/>
      <c r="C43" s="382"/>
      <c r="D43" s="382"/>
      <c r="E43" s="376"/>
      <c r="F43" s="376"/>
      <c r="G43" s="376"/>
      <c r="H43" s="243" t="s">
        <v>1766</v>
      </c>
      <c r="I43" s="205">
        <v>1</v>
      </c>
      <c r="J43" s="376"/>
      <c r="K43" s="382"/>
      <c r="L43" s="382"/>
      <c r="M43" s="382"/>
      <c r="N43" s="382"/>
      <c r="O43" s="382"/>
      <c r="P43" s="382"/>
      <c r="Q43" s="376"/>
      <c r="R43" s="376"/>
    </row>
    <row r="44" spans="1:18" ht="32.25" customHeight="1" x14ac:dyDescent="0.25">
      <c r="A44" s="382"/>
      <c r="B44" s="382"/>
      <c r="C44" s="382"/>
      <c r="D44" s="382"/>
      <c r="E44" s="376"/>
      <c r="F44" s="376"/>
      <c r="G44" s="376"/>
      <c r="H44" s="243" t="s">
        <v>3068</v>
      </c>
      <c r="I44" s="205">
        <v>1</v>
      </c>
      <c r="J44" s="376"/>
      <c r="K44" s="382"/>
      <c r="L44" s="382"/>
      <c r="M44" s="382"/>
      <c r="N44" s="382"/>
      <c r="O44" s="382"/>
      <c r="P44" s="382"/>
      <c r="Q44" s="376"/>
      <c r="R44" s="376"/>
    </row>
    <row r="45" spans="1:18" ht="32.25" customHeight="1" x14ac:dyDescent="0.25">
      <c r="A45" s="383"/>
      <c r="B45" s="383"/>
      <c r="C45" s="383"/>
      <c r="D45" s="383"/>
      <c r="E45" s="377"/>
      <c r="F45" s="377"/>
      <c r="G45" s="377"/>
      <c r="H45" s="243" t="s">
        <v>3069</v>
      </c>
      <c r="I45" s="205">
        <v>200</v>
      </c>
      <c r="J45" s="377"/>
      <c r="K45" s="383"/>
      <c r="L45" s="383"/>
      <c r="M45" s="383"/>
      <c r="N45" s="383"/>
      <c r="O45" s="383"/>
      <c r="P45" s="383"/>
      <c r="Q45" s="377"/>
      <c r="R45" s="377"/>
    </row>
    <row r="46" spans="1:18" ht="72.75" customHeight="1" x14ac:dyDescent="0.25">
      <c r="A46" s="378" t="s">
        <v>1739</v>
      </c>
      <c r="B46" s="378" t="s">
        <v>70</v>
      </c>
      <c r="C46" s="378" t="s">
        <v>499</v>
      </c>
      <c r="D46" s="378">
        <v>13</v>
      </c>
      <c r="E46" s="370" t="s">
        <v>3070</v>
      </c>
      <c r="F46" s="375" t="s">
        <v>3300</v>
      </c>
      <c r="G46" s="370" t="s">
        <v>3071</v>
      </c>
      <c r="H46" s="243" t="s">
        <v>3072</v>
      </c>
      <c r="I46" s="205">
        <v>1</v>
      </c>
      <c r="J46" s="370" t="s">
        <v>3073</v>
      </c>
      <c r="K46" s="378"/>
      <c r="L46" s="378" t="s">
        <v>54</v>
      </c>
      <c r="M46" s="379"/>
      <c r="N46" s="380">
        <v>57289</v>
      </c>
      <c r="O46" s="380"/>
      <c r="P46" s="380">
        <v>44439</v>
      </c>
      <c r="Q46" s="370" t="s">
        <v>3074</v>
      </c>
      <c r="R46" s="370" t="s">
        <v>3075</v>
      </c>
    </row>
    <row r="47" spans="1:18" ht="65.25" customHeight="1" x14ac:dyDescent="0.25">
      <c r="A47" s="378"/>
      <c r="B47" s="378"/>
      <c r="C47" s="378"/>
      <c r="D47" s="378"/>
      <c r="E47" s="370"/>
      <c r="F47" s="377"/>
      <c r="G47" s="370"/>
      <c r="H47" s="243" t="s">
        <v>3076</v>
      </c>
      <c r="I47" s="205">
        <v>900</v>
      </c>
      <c r="J47" s="370"/>
      <c r="K47" s="378"/>
      <c r="L47" s="378"/>
      <c r="M47" s="380"/>
      <c r="N47" s="380"/>
      <c r="O47" s="380"/>
      <c r="P47" s="380"/>
      <c r="Q47" s="370"/>
      <c r="R47" s="370"/>
    </row>
    <row r="48" spans="1:18" ht="45" x14ac:dyDescent="0.25">
      <c r="A48" s="378" t="s">
        <v>1743</v>
      </c>
      <c r="B48" s="378" t="s">
        <v>59</v>
      </c>
      <c r="C48" s="378">
        <v>3</v>
      </c>
      <c r="D48" s="370">
        <v>10</v>
      </c>
      <c r="E48" s="370" t="s">
        <v>3077</v>
      </c>
      <c r="F48" s="370" t="s">
        <v>3078</v>
      </c>
      <c r="G48" s="370" t="s">
        <v>211</v>
      </c>
      <c r="H48" s="243" t="s">
        <v>1718</v>
      </c>
      <c r="I48" s="258" t="s">
        <v>215</v>
      </c>
      <c r="J48" s="370" t="s">
        <v>3301</v>
      </c>
      <c r="K48" s="422"/>
      <c r="L48" s="422" t="s">
        <v>54</v>
      </c>
      <c r="M48" s="380"/>
      <c r="N48" s="380">
        <v>114198.39999999999</v>
      </c>
      <c r="O48" s="380"/>
      <c r="P48" s="380">
        <v>64341.2</v>
      </c>
      <c r="Q48" s="370" t="s">
        <v>287</v>
      </c>
      <c r="R48" s="370" t="s">
        <v>3079</v>
      </c>
    </row>
    <row r="49" spans="1:18" ht="30" x14ac:dyDescent="0.25">
      <c r="A49" s="378"/>
      <c r="B49" s="378"/>
      <c r="C49" s="378"/>
      <c r="D49" s="370"/>
      <c r="E49" s="370"/>
      <c r="F49" s="370"/>
      <c r="G49" s="370"/>
      <c r="H49" s="243" t="s">
        <v>2358</v>
      </c>
      <c r="I49" s="258" t="s">
        <v>1691</v>
      </c>
      <c r="J49" s="370"/>
      <c r="K49" s="422"/>
      <c r="L49" s="422"/>
      <c r="M49" s="380"/>
      <c r="N49" s="380"/>
      <c r="O49" s="380"/>
      <c r="P49" s="380"/>
      <c r="Q49" s="370"/>
      <c r="R49" s="370"/>
    </row>
    <row r="50" spans="1:18" ht="45" x14ac:dyDescent="0.25">
      <c r="A50" s="378" t="s">
        <v>1753</v>
      </c>
      <c r="B50" s="378" t="s">
        <v>70</v>
      </c>
      <c r="C50" s="378">
        <v>3</v>
      </c>
      <c r="D50" s="370">
        <v>10</v>
      </c>
      <c r="E50" s="370" t="s">
        <v>3080</v>
      </c>
      <c r="F50" s="370" t="s">
        <v>3302</v>
      </c>
      <c r="G50" s="370" t="s">
        <v>211</v>
      </c>
      <c r="H50" s="243" t="s">
        <v>1718</v>
      </c>
      <c r="I50" s="258" t="s">
        <v>215</v>
      </c>
      <c r="J50" s="370" t="s">
        <v>3081</v>
      </c>
      <c r="K50" s="422"/>
      <c r="L50" s="422" t="s">
        <v>54</v>
      </c>
      <c r="M50" s="380"/>
      <c r="N50" s="380">
        <v>114277.2</v>
      </c>
      <c r="O50" s="380"/>
      <c r="P50" s="380">
        <v>99184.2</v>
      </c>
      <c r="Q50" s="370" t="s">
        <v>287</v>
      </c>
      <c r="R50" s="370" t="s">
        <v>3079</v>
      </c>
    </row>
    <row r="51" spans="1:18" ht="30" x14ac:dyDescent="0.25">
      <c r="A51" s="378"/>
      <c r="B51" s="378"/>
      <c r="C51" s="378"/>
      <c r="D51" s="370"/>
      <c r="E51" s="370"/>
      <c r="F51" s="370"/>
      <c r="G51" s="370"/>
      <c r="H51" s="243" t="s">
        <v>2358</v>
      </c>
      <c r="I51" s="258" t="s">
        <v>3082</v>
      </c>
      <c r="J51" s="370"/>
      <c r="K51" s="422"/>
      <c r="L51" s="422"/>
      <c r="M51" s="380"/>
      <c r="N51" s="380"/>
      <c r="O51" s="380"/>
      <c r="P51" s="380"/>
      <c r="Q51" s="370"/>
      <c r="R51" s="370"/>
    </row>
    <row r="52" spans="1:18" ht="60" customHeight="1" x14ac:dyDescent="0.25">
      <c r="A52" s="378" t="s">
        <v>1760</v>
      </c>
      <c r="B52" s="378" t="s">
        <v>59</v>
      </c>
      <c r="C52" s="378">
        <v>5</v>
      </c>
      <c r="D52" s="370">
        <v>11</v>
      </c>
      <c r="E52" s="370" t="s">
        <v>3083</v>
      </c>
      <c r="F52" s="370" t="s">
        <v>3303</v>
      </c>
      <c r="G52" s="370" t="s">
        <v>77</v>
      </c>
      <c r="H52" s="243" t="s">
        <v>1352</v>
      </c>
      <c r="I52" s="258" t="s">
        <v>374</v>
      </c>
      <c r="J52" s="370" t="s">
        <v>3084</v>
      </c>
      <c r="K52" s="422"/>
      <c r="L52" s="422" t="s">
        <v>54</v>
      </c>
      <c r="M52" s="380"/>
      <c r="N52" s="380">
        <v>117900</v>
      </c>
      <c r="O52" s="380"/>
      <c r="P52" s="380">
        <v>98892</v>
      </c>
      <c r="Q52" s="370" t="s">
        <v>287</v>
      </c>
      <c r="R52" s="370" t="s">
        <v>3079</v>
      </c>
    </row>
    <row r="53" spans="1:18" ht="63.75" customHeight="1" x14ac:dyDescent="0.25">
      <c r="A53" s="378"/>
      <c r="B53" s="378"/>
      <c r="C53" s="378"/>
      <c r="D53" s="370"/>
      <c r="E53" s="370"/>
      <c r="F53" s="370"/>
      <c r="G53" s="370"/>
      <c r="H53" s="243" t="s">
        <v>78</v>
      </c>
      <c r="I53" s="258" t="s">
        <v>1602</v>
      </c>
      <c r="J53" s="370"/>
      <c r="K53" s="422"/>
      <c r="L53" s="422"/>
      <c r="M53" s="380"/>
      <c r="N53" s="380"/>
      <c r="O53" s="380"/>
      <c r="P53" s="380"/>
      <c r="Q53" s="370"/>
      <c r="R53" s="370"/>
    </row>
    <row r="54" spans="1:18" x14ac:dyDescent="0.25">
      <c r="A54" s="378" t="s">
        <v>1767</v>
      </c>
      <c r="B54" s="378" t="s">
        <v>59</v>
      </c>
      <c r="C54" s="378">
        <v>2</v>
      </c>
      <c r="D54" s="370">
        <v>12</v>
      </c>
      <c r="E54" s="370" t="s">
        <v>3085</v>
      </c>
      <c r="F54" s="370" t="s">
        <v>3086</v>
      </c>
      <c r="G54" s="370" t="s">
        <v>77</v>
      </c>
      <c r="H54" s="243" t="s">
        <v>1352</v>
      </c>
      <c r="I54" s="258" t="s">
        <v>215</v>
      </c>
      <c r="J54" s="370" t="s">
        <v>3087</v>
      </c>
      <c r="K54" s="422"/>
      <c r="L54" s="422" t="s">
        <v>54</v>
      </c>
      <c r="M54" s="380"/>
      <c r="N54" s="380">
        <v>158858.37</v>
      </c>
      <c r="O54" s="380"/>
      <c r="P54" s="380">
        <v>142223.37</v>
      </c>
      <c r="Q54" s="370" t="s">
        <v>287</v>
      </c>
      <c r="R54" s="370" t="s">
        <v>3079</v>
      </c>
    </row>
    <row r="55" spans="1:18" ht="43.5" customHeight="1" x14ac:dyDescent="0.25">
      <c r="A55" s="378"/>
      <c r="B55" s="378"/>
      <c r="C55" s="378"/>
      <c r="D55" s="370"/>
      <c r="E55" s="370"/>
      <c r="F55" s="370"/>
      <c r="G55" s="370"/>
      <c r="H55" s="243" t="s">
        <v>78</v>
      </c>
      <c r="I55" s="258" t="s">
        <v>1765</v>
      </c>
      <c r="J55" s="370"/>
      <c r="K55" s="422"/>
      <c r="L55" s="422"/>
      <c r="M55" s="380"/>
      <c r="N55" s="380"/>
      <c r="O55" s="380"/>
      <c r="P55" s="380"/>
      <c r="Q55" s="370"/>
      <c r="R55" s="370"/>
    </row>
    <row r="56" spans="1:18" x14ac:dyDescent="0.25">
      <c r="A56" s="378" t="s">
        <v>1772</v>
      </c>
      <c r="B56" s="378" t="s">
        <v>59</v>
      </c>
      <c r="C56" s="378">
        <v>2</v>
      </c>
      <c r="D56" s="370">
        <v>12</v>
      </c>
      <c r="E56" s="370" t="s">
        <v>316</v>
      </c>
      <c r="F56" s="370" t="s">
        <v>3304</v>
      </c>
      <c r="G56" s="370" t="s">
        <v>77</v>
      </c>
      <c r="H56" s="243" t="s">
        <v>1352</v>
      </c>
      <c r="I56" s="258" t="s">
        <v>215</v>
      </c>
      <c r="J56" s="370" t="s">
        <v>3088</v>
      </c>
      <c r="K56" s="422"/>
      <c r="L56" s="422" t="s">
        <v>54</v>
      </c>
      <c r="M56" s="380"/>
      <c r="N56" s="380">
        <v>123471.3</v>
      </c>
      <c r="O56" s="380"/>
      <c r="P56" s="380">
        <v>102748.3</v>
      </c>
      <c r="Q56" s="370" t="s">
        <v>287</v>
      </c>
      <c r="R56" s="370" t="s">
        <v>3079</v>
      </c>
    </row>
    <row r="57" spans="1:18" ht="30" x14ac:dyDescent="0.25">
      <c r="A57" s="378"/>
      <c r="B57" s="378"/>
      <c r="C57" s="378"/>
      <c r="D57" s="370"/>
      <c r="E57" s="370"/>
      <c r="F57" s="370"/>
      <c r="G57" s="370"/>
      <c r="H57" s="243" t="s">
        <v>78</v>
      </c>
      <c r="I57" s="258" t="s">
        <v>1765</v>
      </c>
      <c r="J57" s="370"/>
      <c r="K57" s="422"/>
      <c r="L57" s="422"/>
      <c r="M57" s="380"/>
      <c r="N57" s="380"/>
      <c r="O57" s="380"/>
      <c r="P57" s="380"/>
      <c r="Q57" s="370"/>
      <c r="R57" s="370"/>
    </row>
    <row r="58" spans="1:18" ht="30" x14ac:dyDescent="0.25">
      <c r="A58" s="378" t="s">
        <v>1780</v>
      </c>
      <c r="B58" s="378" t="s">
        <v>59</v>
      </c>
      <c r="C58" s="378">
        <v>1</v>
      </c>
      <c r="D58" s="370">
        <v>6</v>
      </c>
      <c r="E58" s="370" t="s">
        <v>3089</v>
      </c>
      <c r="F58" s="370" t="s">
        <v>3305</v>
      </c>
      <c r="G58" s="370" t="s">
        <v>65</v>
      </c>
      <c r="H58" s="243" t="s">
        <v>66</v>
      </c>
      <c r="I58" s="258" t="s">
        <v>713</v>
      </c>
      <c r="J58" s="370" t="s">
        <v>3090</v>
      </c>
      <c r="K58" s="422"/>
      <c r="L58" s="422" t="s">
        <v>54</v>
      </c>
      <c r="M58" s="380"/>
      <c r="N58" s="380">
        <v>112929</v>
      </c>
      <c r="O58" s="380"/>
      <c r="P58" s="380">
        <v>101039</v>
      </c>
      <c r="Q58" s="370" t="s">
        <v>287</v>
      </c>
      <c r="R58" s="370" t="s">
        <v>3079</v>
      </c>
    </row>
    <row r="59" spans="1:18" ht="30" x14ac:dyDescent="0.25">
      <c r="A59" s="378"/>
      <c r="B59" s="378"/>
      <c r="C59" s="378"/>
      <c r="D59" s="370"/>
      <c r="E59" s="370"/>
      <c r="F59" s="370"/>
      <c r="G59" s="370"/>
      <c r="H59" s="243" t="s">
        <v>68</v>
      </c>
      <c r="I59" s="258" t="s">
        <v>362</v>
      </c>
      <c r="J59" s="370"/>
      <c r="K59" s="422"/>
      <c r="L59" s="422"/>
      <c r="M59" s="380"/>
      <c r="N59" s="380"/>
      <c r="O59" s="380"/>
      <c r="P59" s="380"/>
      <c r="Q59" s="370"/>
      <c r="R59" s="370"/>
    </row>
    <row r="60" spans="1:18" ht="46.5" customHeight="1" x14ac:dyDescent="0.25">
      <c r="A60" s="378" t="s">
        <v>3091</v>
      </c>
      <c r="B60" s="378" t="s">
        <v>59</v>
      </c>
      <c r="C60" s="378">
        <v>1</v>
      </c>
      <c r="D60" s="370">
        <v>9</v>
      </c>
      <c r="E60" s="370" t="s">
        <v>3092</v>
      </c>
      <c r="F60" s="370" t="s">
        <v>3093</v>
      </c>
      <c r="G60" s="370" t="s">
        <v>77</v>
      </c>
      <c r="H60" s="243" t="s">
        <v>1352</v>
      </c>
      <c r="I60" s="258" t="s">
        <v>215</v>
      </c>
      <c r="J60" s="370" t="s">
        <v>3094</v>
      </c>
      <c r="K60" s="422"/>
      <c r="L60" s="422" t="s">
        <v>54</v>
      </c>
      <c r="M60" s="380"/>
      <c r="N60" s="380">
        <v>51962</v>
      </c>
      <c r="O60" s="380"/>
      <c r="P60" s="380">
        <v>46854</v>
      </c>
      <c r="Q60" s="370" t="s">
        <v>287</v>
      </c>
      <c r="R60" s="370" t="s">
        <v>3079</v>
      </c>
    </row>
    <row r="61" spans="1:18" ht="60.75" customHeight="1" x14ac:dyDescent="0.25">
      <c r="A61" s="378"/>
      <c r="B61" s="378"/>
      <c r="C61" s="378"/>
      <c r="D61" s="370"/>
      <c r="E61" s="370"/>
      <c r="F61" s="370"/>
      <c r="G61" s="370"/>
      <c r="H61" s="243" t="s">
        <v>78</v>
      </c>
      <c r="I61" s="258" t="s">
        <v>331</v>
      </c>
      <c r="J61" s="370"/>
      <c r="K61" s="422"/>
      <c r="L61" s="422"/>
      <c r="M61" s="380"/>
      <c r="N61" s="380"/>
      <c r="O61" s="380"/>
      <c r="P61" s="380"/>
      <c r="Q61" s="370"/>
      <c r="R61" s="370"/>
    </row>
    <row r="62" spans="1:18" ht="54" customHeight="1" x14ac:dyDescent="0.25">
      <c r="A62" s="378" t="s">
        <v>3095</v>
      </c>
      <c r="B62" s="378" t="s">
        <v>38</v>
      </c>
      <c r="C62" s="378">
        <v>1</v>
      </c>
      <c r="D62" s="370">
        <v>6</v>
      </c>
      <c r="E62" s="370" t="s">
        <v>3096</v>
      </c>
      <c r="F62" s="370" t="s">
        <v>3097</v>
      </c>
      <c r="G62" s="370" t="s">
        <v>77</v>
      </c>
      <c r="H62" s="243" t="s">
        <v>1352</v>
      </c>
      <c r="I62" s="258" t="s">
        <v>519</v>
      </c>
      <c r="J62" s="370" t="s">
        <v>3098</v>
      </c>
      <c r="K62" s="422"/>
      <c r="L62" s="422" t="s">
        <v>54</v>
      </c>
      <c r="M62" s="380"/>
      <c r="N62" s="380">
        <v>27173.64</v>
      </c>
      <c r="O62" s="380"/>
      <c r="P62" s="380">
        <v>25247.48</v>
      </c>
      <c r="Q62" s="370" t="s">
        <v>292</v>
      </c>
      <c r="R62" s="370" t="s">
        <v>3099</v>
      </c>
    </row>
    <row r="63" spans="1:18" ht="52.5" customHeight="1" x14ac:dyDescent="0.25">
      <c r="A63" s="378"/>
      <c r="B63" s="378"/>
      <c r="C63" s="378"/>
      <c r="D63" s="370"/>
      <c r="E63" s="370"/>
      <c r="F63" s="370"/>
      <c r="G63" s="370"/>
      <c r="H63" s="243" t="s">
        <v>78</v>
      </c>
      <c r="I63" s="258" t="s">
        <v>1602</v>
      </c>
      <c r="J63" s="370"/>
      <c r="K63" s="422"/>
      <c r="L63" s="422"/>
      <c r="M63" s="380"/>
      <c r="N63" s="380"/>
      <c r="O63" s="380"/>
      <c r="P63" s="380"/>
      <c r="Q63" s="370"/>
      <c r="R63" s="370"/>
    </row>
    <row r="64" spans="1:18" ht="51.75" customHeight="1" x14ac:dyDescent="0.25">
      <c r="A64" s="378" t="s">
        <v>3100</v>
      </c>
      <c r="B64" s="378" t="s">
        <v>70</v>
      </c>
      <c r="C64" s="378">
        <v>1</v>
      </c>
      <c r="D64" s="370">
        <v>6</v>
      </c>
      <c r="E64" s="370" t="s">
        <v>3101</v>
      </c>
      <c r="F64" s="370" t="s">
        <v>3306</v>
      </c>
      <c r="G64" s="370" t="s">
        <v>65</v>
      </c>
      <c r="H64" s="243" t="s">
        <v>66</v>
      </c>
      <c r="I64" s="258" t="s">
        <v>215</v>
      </c>
      <c r="J64" s="370" t="s">
        <v>3307</v>
      </c>
      <c r="K64" s="422"/>
      <c r="L64" s="422" t="s">
        <v>54</v>
      </c>
      <c r="M64" s="380"/>
      <c r="N64" s="380">
        <v>95829.64</v>
      </c>
      <c r="O64" s="380"/>
      <c r="P64" s="380">
        <v>82811.520000000004</v>
      </c>
      <c r="Q64" s="370" t="s">
        <v>292</v>
      </c>
      <c r="R64" s="370" t="s">
        <v>3099</v>
      </c>
    </row>
    <row r="65" spans="1:18" ht="55.5" customHeight="1" x14ac:dyDescent="0.25">
      <c r="A65" s="378"/>
      <c r="B65" s="378"/>
      <c r="C65" s="378"/>
      <c r="D65" s="370"/>
      <c r="E65" s="370"/>
      <c r="F65" s="370"/>
      <c r="G65" s="370"/>
      <c r="H65" s="243" t="s">
        <v>299</v>
      </c>
      <c r="I65" s="258" t="s">
        <v>3102</v>
      </c>
      <c r="J65" s="370"/>
      <c r="K65" s="422"/>
      <c r="L65" s="422"/>
      <c r="M65" s="380"/>
      <c r="N65" s="380"/>
      <c r="O65" s="380"/>
      <c r="P65" s="380"/>
      <c r="Q65" s="370"/>
      <c r="R65" s="370"/>
    </row>
    <row r="66" spans="1:18" ht="30" x14ac:dyDescent="0.25">
      <c r="A66" s="378" t="s">
        <v>3103</v>
      </c>
      <c r="B66" s="378" t="s">
        <v>38</v>
      </c>
      <c r="C66" s="378">
        <v>1</v>
      </c>
      <c r="D66" s="370">
        <v>6</v>
      </c>
      <c r="E66" s="370" t="s">
        <v>3308</v>
      </c>
      <c r="F66" s="370" t="s">
        <v>3309</v>
      </c>
      <c r="G66" s="370" t="s">
        <v>65</v>
      </c>
      <c r="H66" s="243" t="s">
        <v>66</v>
      </c>
      <c r="I66" s="258" t="s">
        <v>215</v>
      </c>
      <c r="J66" s="370" t="s">
        <v>3104</v>
      </c>
      <c r="K66" s="422"/>
      <c r="L66" s="422" t="s">
        <v>54</v>
      </c>
      <c r="M66" s="380"/>
      <c r="N66" s="380">
        <v>69324.12</v>
      </c>
      <c r="O66" s="380"/>
      <c r="P66" s="380">
        <v>59425.83</v>
      </c>
      <c r="Q66" s="370" t="s">
        <v>292</v>
      </c>
      <c r="R66" s="370" t="s">
        <v>3099</v>
      </c>
    </row>
    <row r="67" spans="1:18" ht="30" x14ac:dyDescent="0.25">
      <c r="A67" s="378"/>
      <c r="B67" s="378"/>
      <c r="C67" s="378"/>
      <c r="D67" s="370"/>
      <c r="E67" s="370"/>
      <c r="F67" s="370"/>
      <c r="G67" s="370"/>
      <c r="H67" s="243" t="s">
        <v>299</v>
      </c>
      <c r="I67" s="258" t="s">
        <v>362</v>
      </c>
      <c r="J67" s="370"/>
      <c r="K67" s="422"/>
      <c r="L67" s="422"/>
      <c r="M67" s="380"/>
      <c r="N67" s="380"/>
      <c r="O67" s="380"/>
      <c r="P67" s="380"/>
      <c r="Q67" s="370"/>
      <c r="R67" s="370"/>
    </row>
    <row r="68" spans="1:18" ht="30" customHeight="1" x14ac:dyDescent="0.25">
      <c r="A68" s="378" t="s">
        <v>3105</v>
      </c>
      <c r="B68" s="378" t="s">
        <v>38</v>
      </c>
      <c r="C68" s="378">
        <v>1</v>
      </c>
      <c r="D68" s="370">
        <v>6</v>
      </c>
      <c r="E68" s="370" t="s">
        <v>3106</v>
      </c>
      <c r="F68" s="370" t="s">
        <v>3310</v>
      </c>
      <c r="G68" s="370" t="s">
        <v>93</v>
      </c>
      <c r="H68" s="243" t="s">
        <v>41</v>
      </c>
      <c r="I68" s="258" t="s">
        <v>519</v>
      </c>
      <c r="J68" s="370" t="s">
        <v>3107</v>
      </c>
      <c r="K68" s="422"/>
      <c r="L68" s="422" t="s">
        <v>54</v>
      </c>
      <c r="M68" s="380"/>
      <c r="N68" s="380">
        <v>23395.49</v>
      </c>
      <c r="O68" s="380"/>
      <c r="P68" s="380">
        <v>21427.5</v>
      </c>
      <c r="Q68" s="370" t="s">
        <v>292</v>
      </c>
      <c r="R68" s="370" t="s">
        <v>3099</v>
      </c>
    </row>
    <row r="69" spans="1:18" ht="32.25" customHeight="1" x14ac:dyDescent="0.25">
      <c r="A69" s="378"/>
      <c r="B69" s="378"/>
      <c r="C69" s="378"/>
      <c r="D69" s="370"/>
      <c r="E69" s="370"/>
      <c r="F69" s="370"/>
      <c r="G69" s="370"/>
      <c r="H69" s="243" t="s">
        <v>95</v>
      </c>
      <c r="I69" s="258" t="s">
        <v>1602</v>
      </c>
      <c r="J69" s="370"/>
      <c r="K69" s="422"/>
      <c r="L69" s="422"/>
      <c r="M69" s="380"/>
      <c r="N69" s="380"/>
      <c r="O69" s="380"/>
      <c r="P69" s="380"/>
      <c r="Q69" s="370"/>
      <c r="R69" s="370"/>
    </row>
    <row r="70" spans="1:18" ht="65.25" customHeight="1" x14ac:dyDescent="0.25">
      <c r="A70" s="381" t="s">
        <v>3108</v>
      </c>
      <c r="B70" s="381" t="s">
        <v>70</v>
      </c>
      <c r="C70" s="381">
        <v>1</v>
      </c>
      <c r="D70" s="375">
        <v>6</v>
      </c>
      <c r="E70" s="375" t="s">
        <v>3109</v>
      </c>
      <c r="F70" s="375" t="s">
        <v>3311</v>
      </c>
      <c r="G70" s="370" t="s">
        <v>65</v>
      </c>
      <c r="H70" s="243" t="s">
        <v>66</v>
      </c>
      <c r="I70" s="258" t="s">
        <v>215</v>
      </c>
      <c r="J70" s="375" t="s">
        <v>3110</v>
      </c>
      <c r="K70" s="411"/>
      <c r="L70" s="411" t="s">
        <v>54</v>
      </c>
      <c r="M70" s="384"/>
      <c r="N70" s="384">
        <v>103191.9</v>
      </c>
      <c r="O70" s="384"/>
      <c r="P70" s="384">
        <v>88832.48</v>
      </c>
      <c r="Q70" s="375" t="s">
        <v>292</v>
      </c>
      <c r="R70" s="375" t="s">
        <v>3099</v>
      </c>
    </row>
    <row r="71" spans="1:18" ht="63" customHeight="1" x14ac:dyDescent="0.25">
      <c r="A71" s="383"/>
      <c r="B71" s="383"/>
      <c r="C71" s="383"/>
      <c r="D71" s="377"/>
      <c r="E71" s="377"/>
      <c r="F71" s="377"/>
      <c r="G71" s="370"/>
      <c r="H71" s="243" t="s">
        <v>299</v>
      </c>
      <c r="I71" s="258" t="s">
        <v>819</v>
      </c>
      <c r="J71" s="377"/>
      <c r="K71" s="413"/>
      <c r="L71" s="413"/>
      <c r="M71" s="386"/>
      <c r="N71" s="386"/>
      <c r="O71" s="386"/>
      <c r="P71" s="386"/>
      <c r="Q71" s="377"/>
      <c r="R71" s="377"/>
    </row>
    <row r="72" spans="1:18" x14ac:dyDescent="0.25">
      <c r="A72" s="381" t="s">
        <v>3111</v>
      </c>
      <c r="B72" s="381" t="s">
        <v>59</v>
      </c>
      <c r="C72" s="381">
        <v>1</v>
      </c>
      <c r="D72" s="375">
        <v>6</v>
      </c>
      <c r="E72" s="375" t="s">
        <v>3112</v>
      </c>
      <c r="F72" s="375" t="s">
        <v>3113</v>
      </c>
      <c r="G72" s="370" t="s">
        <v>93</v>
      </c>
      <c r="H72" s="243" t="s">
        <v>41</v>
      </c>
      <c r="I72" s="258" t="s">
        <v>713</v>
      </c>
      <c r="J72" s="375" t="s">
        <v>3312</v>
      </c>
      <c r="K72" s="411"/>
      <c r="L72" s="411" t="s">
        <v>54</v>
      </c>
      <c r="M72" s="384"/>
      <c r="N72" s="384">
        <v>51712.99</v>
      </c>
      <c r="O72" s="384"/>
      <c r="P72" s="384">
        <v>46452.99</v>
      </c>
      <c r="Q72" s="375" t="s">
        <v>297</v>
      </c>
      <c r="R72" s="375" t="s">
        <v>298</v>
      </c>
    </row>
    <row r="73" spans="1:18" ht="30" x14ac:dyDescent="0.25">
      <c r="A73" s="382"/>
      <c r="B73" s="382"/>
      <c r="C73" s="382"/>
      <c r="D73" s="376"/>
      <c r="E73" s="376"/>
      <c r="F73" s="376"/>
      <c r="G73" s="370"/>
      <c r="H73" s="243" t="s">
        <v>95</v>
      </c>
      <c r="I73" s="258" t="s">
        <v>1557</v>
      </c>
      <c r="J73" s="376"/>
      <c r="K73" s="412"/>
      <c r="L73" s="412"/>
      <c r="M73" s="385"/>
      <c r="N73" s="385"/>
      <c r="O73" s="385"/>
      <c r="P73" s="385"/>
      <c r="Q73" s="376"/>
      <c r="R73" s="376"/>
    </row>
    <row r="74" spans="1:18" ht="45" x14ac:dyDescent="0.25">
      <c r="A74" s="382"/>
      <c r="B74" s="382"/>
      <c r="C74" s="382"/>
      <c r="D74" s="376"/>
      <c r="E74" s="376"/>
      <c r="F74" s="376"/>
      <c r="G74" s="243" t="s">
        <v>1200</v>
      </c>
      <c r="H74" s="243" t="s">
        <v>1766</v>
      </c>
      <c r="I74" s="258" t="s">
        <v>215</v>
      </c>
      <c r="J74" s="376"/>
      <c r="K74" s="412"/>
      <c r="L74" s="412"/>
      <c r="M74" s="385"/>
      <c r="N74" s="385"/>
      <c r="O74" s="385"/>
      <c r="P74" s="385"/>
      <c r="Q74" s="376"/>
      <c r="R74" s="376"/>
    </row>
    <row r="75" spans="1:18" x14ac:dyDescent="0.25">
      <c r="A75" s="382"/>
      <c r="B75" s="382"/>
      <c r="C75" s="382"/>
      <c r="D75" s="376"/>
      <c r="E75" s="376"/>
      <c r="F75" s="376"/>
      <c r="G75" s="375" t="s">
        <v>128</v>
      </c>
      <c r="H75" s="243" t="s">
        <v>62</v>
      </c>
      <c r="I75" s="258" t="s">
        <v>215</v>
      </c>
      <c r="J75" s="376"/>
      <c r="K75" s="376"/>
      <c r="L75" s="376"/>
      <c r="M75" s="382"/>
      <c r="N75" s="382"/>
      <c r="O75" s="382"/>
      <c r="P75" s="382"/>
      <c r="Q75" s="376"/>
      <c r="R75" s="376"/>
    </row>
    <row r="76" spans="1:18" ht="30" x14ac:dyDescent="0.25">
      <c r="A76" s="383"/>
      <c r="B76" s="383"/>
      <c r="C76" s="383"/>
      <c r="D76" s="377"/>
      <c r="E76" s="377"/>
      <c r="F76" s="377"/>
      <c r="G76" s="377"/>
      <c r="H76" s="243" t="s">
        <v>3114</v>
      </c>
      <c r="I76" s="258" t="s">
        <v>1734</v>
      </c>
      <c r="J76" s="377"/>
      <c r="K76" s="377"/>
      <c r="L76" s="377"/>
      <c r="M76" s="383"/>
      <c r="N76" s="383"/>
      <c r="O76" s="383"/>
      <c r="P76" s="383"/>
      <c r="Q76" s="377"/>
      <c r="R76" s="377"/>
    </row>
    <row r="77" spans="1:18" ht="30" x14ac:dyDescent="0.25">
      <c r="A77" s="378" t="s">
        <v>3115</v>
      </c>
      <c r="B77" s="378" t="s">
        <v>59</v>
      </c>
      <c r="C77" s="378">
        <v>1</v>
      </c>
      <c r="D77" s="370">
        <v>6</v>
      </c>
      <c r="E77" s="370" t="s">
        <v>3116</v>
      </c>
      <c r="F77" s="370" t="s">
        <v>3117</v>
      </c>
      <c r="G77" s="370" t="s">
        <v>65</v>
      </c>
      <c r="H77" s="243" t="s">
        <v>66</v>
      </c>
      <c r="I77" s="258" t="s">
        <v>215</v>
      </c>
      <c r="J77" s="370" t="s">
        <v>3118</v>
      </c>
      <c r="K77" s="422"/>
      <c r="L77" s="422" t="s">
        <v>54</v>
      </c>
      <c r="M77" s="380"/>
      <c r="N77" s="380">
        <v>83608.240000000005</v>
      </c>
      <c r="O77" s="380"/>
      <c r="P77" s="380">
        <v>75980.240000000005</v>
      </c>
      <c r="Q77" s="370" t="s">
        <v>3119</v>
      </c>
      <c r="R77" s="370" t="s">
        <v>322</v>
      </c>
    </row>
    <row r="78" spans="1:18" ht="30" x14ac:dyDescent="0.25">
      <c r="A78" s="378"/>
      <c r="B78" s="378"/>
      <c r="C78" s="378"/>
      <c r="D78" s="370"/>
      <c r="E78" s="370"/>
      <c r="F78" s="370"/>
      <c r="G78" s="370"/>
      <c r="H78" s="243" t="s">
        <v>299</v>
      </c>
      <c r="I78" s="258" t="s">
        <v>378</v>
      </c>
      <c r="J78" s="370"/>
      <c r="K78" s="422"/>
      <c r="L78" s="422"/>
      <c r="M78" s="380"/>
      <c r="N78" s="380"/>
      <c r="O78" s="380"/>
      <c r="P78" s="380"/>
      <c r="Q78" s="370"/>
      <c r="R78" s="370"/>
    </row>
    <row r="79" spans="1:18" x14ac:dyDescent="0.25">
      <c r="A79" s="381" t="s">
        <v>3120</v>
      </c>
      <c r="B79" s="381" t="s">
        <v>55</v>
      </c>
      <c r="C79" s="381">
        <v>1</v>
      </c>
      <c r="D79" s="375">
        <v>6</v>
      </c>
      <c r="E79" s="375" t="s">
        <v>3121</v>
      </c>
      <c r="F79" s="375" t="s">
        <v>3122</v>
      </c>
      <c r="G79" s="370" t="s">
        <v>77</v>
      </c>
      <c r="H79" s="243" t="s">
        <v>1352</v>
      </c>
      <c r="I79" s="258" t="s">
        <v>215</v>
      </c>
      <c r="J79" s="375" t="s">
        <v>3313</v>
      </c>
      <c r="K79" s="411"/>
      <c r="L79" s="411" t="s">
        <v>54</v>
      </c>
      <c r="M79" s="384"/>
      <c r="N79" s="384">
        <v>59197.25</v>
      </c>
      <c r="O79" s="384"/>
      <c r="P79" s="384">
        <v>53432</v>
      </c>
      <c r="Q79" s="375" t="s">
        <v>3123</v>
      </c>
      <c r="R79" s="375" t="s">
        <v>3124</v>
      </c>
    </row>
    <row r="80" spans="1:18" ht="30" x14ac:dyDescent="0.25">
      <c r="A80" s="382"/>
      <c r="B80" s="382"/>
      <c r="C80" s="382"/>
      <c r="D80" s="376"/>
      <c r="E80" s="376"/>
      <c r="F80" s="376"/>
      <c r="G80" s="370"/>
      <c r="H80" s="243" t="s">
        <v>78</v>
      </c>
      <c r="I80" s="258" t="s">
        <v>378</v>
      </c>
      <c r="J80" s="376"/>
      <c r="K80" s="412"/>
      <c r="L80" s="412"/>
      <c r="M80" s="385"/>
      <c r="N80" s="385"/>
      <c r="O80" s="385"/>
      <c r="P80" s="385"/>
      <c r="Q80" s="376"/>
      <c r="R80" s="376"/>
    </row>
    <row r="81" spans="1:18" ht="30" x14ac:dyDescent="0.25">
      <c r="A81" s="382"/>
      <c r="B81" s="382"/>
      <c r="C81" s="382"/>
      <c r="D81" s="376"/>
      <c r="E81" s="376"/>
      <c r="F81" s="376"/>
      <c r="G81" s="375" t="s">
        <v>65</v>
      </c>
      <c r="H81" s="243" t="s">
        <v>66</v>
      </c>
      <c r="I81" s="258" t="s">
        <v>215</v>
      </c>
      <c r="J81" s="376"/>
      <c r="K81" s="376"/>
      <c r="L81" s="376"/>
      <c r="M81" s="382"/>
      <c r="N81" s="382"/>
      <c r="O81" s="382"/>
      <c r="P81" s="382"/>
      <c r="Q81" s="376"/>
      <c r="R81" s="376"/>
    </row>
    <row r="82" spans="1:18" ht="30" x14ac:dyDescent="0.25">
      <c r="A82" s="382"/>
      <c r="B82" s="382"/>
      <c r="C82" s="382"/>
      <c r="D82" s="376"/>
      <c r="E82" s="376"/>
      <c r="F82" s="376"/>
      <c r="G82" s="377"/>
      <c r="H82" s="243" t="s">
        <v>299</v>
      </c>
      <c r="I82" s="258" t="s">
        <v>3125</v>
      </c>
      <c r="J82" s="376"/>
      <c r="K82" s="376"/>
      <c r="L82" s="376"/>
      <c r="M82" s="382"/>
      <c r="N82" s="382"/>
      <c r="O82" s="382"/>
      <c r="P82" s="382"/>
      <c r="Q82" s="376"/>
      <c r="R82" s="376"/>
    </row>
    <row r="83" spans="1:18" ht="45" x14ac:dyDescent="0.25">
      <c r="A83" s="383"/>
      <c r="B83" s="383"/>
      <c r="C83" s="383"/>
      <c r="D83" s="377"/>
      <c r="E83" s="377"/>
      <c r="F83" s="377"/>
      <c r="G83" s="243" t="s">
        <v>1200</v>
      </c>
      <c r="H83" s="243" t="s">
        <v>1766</v>
      </c>
      <c r="I83" s="258" t="s">
        <v>215</v>
      </c>
      <c r="J83" s="377"/>
      <c r="K83" s="377"/>
      <c r="L83" s="377"/>
      <c r="M83" s="383"/>
      <c r="N83" s="383"/>
      <c r="O83" s="383"/>
      <c r="P83" s="383"/>
      <c r="Q83" s="377"/>
      <c r="R83" s="377"/>
    </row>
    <row r="84" spans="1:18" x14ac:dyDescent="0.25">
      <c r="A84" s="381" t="s">
        <v>3126</v>
      </c>
      <c r="B84" s="381" t="s">
        <v>55</v>
      </c>
      <c r="C84" s="381" t="s">
        <v>499</v>
      </c>
      <c r="D84" s="375">
        <v>13</v>
      </c>
      <c r="E84" s="375" t="s">
        <v>3127</v>
      </c>
      <c r="F84" s="375" t="s">
        <v>3314</v>
      </c>
      <c r="G84" s="375" t="s">
        <v>3128</v>
      </c>
      <c r="H84" s="243" t="s">
        <v>3129</v>
      </c>
      <c r="I84" s="258" t="s">
        <v>832</v>
      </c>
      <c r="J84" s="375" t="s">
        <v>3315</v>
      </c>
      <c r="K84" s="375"/>
      <c r="L84" s="411" t="s">
        <v>54</v>
      </c>
      <c r="M84" s="381"/>
      <c r="N84" s="384">
        <v>59431.37</v>
      </c>
      <c r="O84" s="381"/>
      <c r="P84" s="384">
        <v>53831.37</v>
      </c>
      <c r="Q84" s="375" t="s">
        <v>3123</v>
      </c>
      <c r="R84" s="375" t="s">
        <v>3124</v>
      </c>
    </row>
    <row r="85" spans="1:18" ht="30" x14ac:dyDescent="0.25">
      <c r="A85" s="382"/>
      <c r="B85" s="382"/>
      <c r="C85" s="382"/>
      <c r="D85" s="376"/>
      <c r="E85" s="376"/>
      <c r="F85" s="376"/>
      <c r="G85" s="377"/>
      <c r="H85" s="243" t="s">
        <v>3130</v>
      </c>
      <c r="I85" s="258" t="s">
        <v>1594</v>
      </c>
      <c r="J85" s="376"/>
      <c r="K85" s="376"/>
      <c r="L85" s="376"/>
      <c r="M85" s="382"/>
      <c r="N85" s="382"/>
      <c r="O85" s="382"/>
      <c r="P85" s="382"/>
      <c r="Q85" s="376"/>
      <c r="R85" s="376"/>
    </row>
    <row r="86" spans="1:18" ht="45" x14ac:dyDescent="0.25">
      <c r="A86" s="382"/>
      <c r="B86" s="382"/>
      <c r="C86" s="382"/>
      <c r="D86" s="376"/>
      <c r="E86" s="376"/>
      <c r="F86" s="376"/>
      <c r="G86" s="375" t="s">
        <v>464</v>
      </c>
      <c r="H86" s="243" t="s">
        <v>3131</v>
      </c>
      <c r="I86" s="258" t="s">
        <v>713</v>
      </c>
      <c r="J86" s="376"/>
      <c r="K86" s="376"/>
      <c r="L86" s="376"/>
      <c r="M86" s="382"/>
      <c r="N86" s="382"/>
      <c r="O86" s="382"/>
      <c r="P86" s="382"/>
      <c r="Q86" s="376"/>
      <c r="R86" s="376"/>
    </row>
    <row r="87" spans="1:18" ht="90" x14ac:dyDescent="0.25">
      <c r="A87" s="382"/>
      <c r="B87" s="382"/>
      <c r="C87" s="382"/>
      <c r="D87" s="376"/>
      <c r="E87" s="376"/>
      <c r="F87" s="376"/>
      <c r="G87" s="376"/>
      <c r="H87" s="243" t="s">
        <v>520</v>
      </c>
      <c r="I87" s="258" t="s">
        <v>215</v>
      </c>
      <c r="J87" s="376"/>
      <c r="K87" s="376"/>
      <c r="L87" s="376"/>
      <c r="M87" s="382"/>
      <c r="N87" s="382"/>
      <c r="O87" s="382"/>
      <c r="P87" s="382"/>
      <c r="Q87" s="376"/>
      <c r="R87" s="376"/>
    </row>
    <row r="88" spans="1:18" ht="30" x14ac:dyDescent="0.25">
      <c r="A88" s="382"/>
      <c r="B88" s="382"/>
      <c r="C88" s="382"/>
      <c r="D88" s="376"/>
      <c r="E88" s="376"/>
      <c r="F88" s="376"/>
      <c r="G88" s="377"/>
      <c r="H88" s="243" t="s">
        <v>471</v>
      </c>
      <c r="I88" s="258" t="s">
        <v>1594</v>
      </c>
      <c r="J88" s="376"/>
      <c r="K88" s="376"/>
      <c r="L88" s="376"/>
      <c r="M88" s="382"/>
      <c r="N88" s="382"/>
      <c r="O88" s="382"/>
      <c r="P88" s="382"/>
      <c r="Q88" s="376"/>
      <c r="R88" s="376"/>
    </row>
    <row r="89" spans="1:18" ht="30" customHeight="1" x14ac:dyDescent="0.25">
      <c r="A89" s="382"/>
      <c r="B89" s="382"/>
      <c r="C89" s="382"/>
      <c r="D89" s="376"/>
      <c r="E89" s="376"/>
      <c r="F89" s="376"/>
      <c r="G89" s="370" t="s">
        <v>211</v>
      </c>
      <c r="H89" s="243" t="s">
        <v>3132</v>
      </c>
      <c r="I89" s="258" t="s">
        <v>832</v>
      </c>
      <c r="J89" s="376"/>
      <c r="K89" s="376"/>
      <c r="L89" s="376"/>
      <c r="M89" s="382"/>
      <c r="N89" s="382"/>
      <c r="O89" s="382"/>
      <c r="P89" s="382"/>
      <c r="Q89" s="376"/>
      <c r="R89" s="376"/>
    </row>
    <row r="90" spans="1:18" ht="60" x14ac:dyDescent="0.25">
      <c r="A90" s="383"/>
      <c r="B90" s="383"/>
      <c r="C90" s="383"/>
      <c r="D90" s="377"/>
      <c r="E90" s="377"/>
      <c r="F90" s="377"/>
      <c r="G90" s="370"/>
      <c r="H90" s="243" t="s">
        <v>3133</v>
      </c>
      <c r="I90" s="258" t="s">
        <v>1594</v>
      </c>
      <c r="J90" s="377"/>
      <c r="K90" s="377"/>
      <c r="L90" s="377"/>
      <c r="M90" s="383"/>
      <c r="N90" s="383"/>
      <c r="O90" s="383"/>
      <c r="P90" s="383"/>
      <c r="Q90" s="377"/>
      <c r="R90" s="377"/>
    </row>
    <row r="91" spans="1:18" x14ac:dyDescent="0.25">
      <c r="A91" s="381" t="s">
        <v>3134</v>
      </c>
      <c r="B91" s="381" t="s">
        <v>59</v>
      </c>
      <c r="C91" s="381">
        <v>1</v>
      </c>
      <c r="D91" s="375">
        <v>6</v>
      </c>
      <c r="E91" s="375" t="s">
        <v>3135</v>
      </c>
      <c r="F91" s="375" t="s">
        <v>3316</v>
      </c>
      <c r="G91" s="370" t="s">
        <v>77</v>
      </c>
      <c r="H91" s="243" t="s">
        <v>1352</v>
      </c>
      <c r="I91" s="258" t="s">
        <v>335</v>
      </c>
      <c r="J91" s="375" t="s">
        <v>3136</v>
      </c>
      <c r="K91" s="411"/>
      <c r="L91" s="411" t="s">
        <v>54</v>
      </c>
      <c r="M91" s="384"/>
      <c r="N91" s="384">
        <v>118976.52</v>
      </c>
      <c r="O91" s="384"/>
      <c r="P91" s="384">
        <v>90227</v>
      </c>
      <c r="Q91" s="375" t="s">
        <v>3137</v>
      </c>
      <c r="R91" s="375" t="s">
        <v>3138</v>
      </c>
    </row>
    <row r="92" spans="1:18" ht="30" x14ac:dyDescent="0.25">
      <c r="A92" s="382"/>
      <c r="B92" s="382"/>
      <c r="C92" s="382"/>
      <c r="D92" s="376"/>
      <c r="E92" s="376"/>
      <c r="F92" s="376"/>
      <c r="G92" s="370"/>
      <c r="H92" s="243" t="s">
        <v>78</v>
      </c>
      <c r="I92" s="258" t="s">
        <v>2891</v>
      </c>
      <c r="J92" s="376"/>
      <c r="K92" s="412"/>
      <c r="L92" s="412"/>
      <c r="M92" s="385"/>
      <c r="N92" s="385"/>
      <c r="O92" s="385"/>
      <c r="P92" s="385"/>
      <c r="Q92" s="376"/>
      <c r="R92" s="376"/>
    </row>
    <row r="93" spans="1:18" x14ac:dyDescent="0.25">
      <c r="A93" s="382"/>
      <c r="B93" s="382"/>
      <c r="C93" s="382"/>
      <c r="D93" s="376"/>
      <c r="E93" s="376"/>
      <c r="F93" s="376"/>
      <c r="G93" s="375" t="s">
        <v>249</v>
      </c>
      <c r="H93" s="243" t="s">
        <v>3068</v>
      </c>
      <c r="I93" s="258" t="s">
        <v>215</v>
      </c>
      <c r="J93" s="376"/>
      <c r="K93" s="412"/>
      <c r="L93" s="412"/>
      <c r="M93" s="385"/>
      <c r="N93" s="385"/>
      <c r="O93" s="385"/>
      <c r="P93" s="385"/>
      <c r="Q93" s="376"/>
      <c r="R93" s="376"/>
    </row>
    <row r="94" spans="1:18" ht="30" x14ac:dyDescent="0.25">
      <c r="A94" s="382"/>
      <c r="B94" s="382"/>
      <c r="C94" s="382"/>
      <c r="D94" s="376"/>
      <c r="E94" s="376"/>
      <c r="F94" s="376"/>
      <c r="G94" s="377"/>
      <c r="H94" s="243" t="s">
        <v>3069</v>
      </c>
      <c r="I94" s="258" t="s">
        <v>406</v>
      </c>
      <c r="J94" s="376"/>
      <c r="K94" s="412"/>
      <c r="L94" s="412"/>
      <c r="M94" s="385"/>
      <c r="N94" s="385"/>
      <c r="O94" s="385"/>
      <c r="P94" s="385"/>
      <c r="Q94" s="376"/>
      <c r="R94" s="376"/>
    </row>
    <row r="95" spans="1:18" x14ac:dyDescent="0.25">
      <c r="A95" s="382"/>
      <c r="B95" s="382"/>
      <c r="C95" s="382"/>
      <c r="D95" s="376"/>
      <c r="E95" s="376"/>
      <c r="F95" s="376"/>
      <c r="G95" s="375" t="s">
        <v>128</v>
      </c>
      <c r="H95" s="243" t="s">
        <v>62</v>
      </c>
      <c r="I95" s="258" t="s">
        <v>215</v>
      </c>
      <c r="J95" s="376"/>
      <c r="K95" s="412"/>
      <c r="L95" s="412"/>
      <c r="M95" s="385"/>
      <c r="N95" s="385"/>
      <c r="O95" s="385"/>
      <c r="P95" s="385"/>
      <c r="Q95" s="376"/>
      <c r="R95" s="376"/>
    </row>
    <row r="96" spans="1:18" ht="30" x14ac:dyDescent="0.25">
      <c r="A96" s="383"/>
      <c r="B96" s="383"/>
      <c r="C96" s="383"/>
      <c r="D96" s="377"/>
      <c r="E96" s="377"/>
      <c r="F96" s="377"/>
      <c r="G96" s="377"/>
      <c r="H96" s="243" t="s">
        <v>63</v>
      </c>
      <c r="I96" s="258" t="s">
        <v>832</v>
      </c>
      <c r="J96" s="377"/>
      <c r="K96" s="377"/>
      <c r="L96" s="377"/>
      <c r="M96" s="383"/>
      <c r="N96" s="383"/>
      <c r="O96" s="383"/>
      <c r="P96" s="383"/>
      <c r="Q96" s="377"/>
      <c r="R96" s="377"/>
    </row>
    <row r="97" spans="1:18" x14ac:dyDescent="0.25">
      <c r="A97" s="378" t="s">
        <v>3139</v>
      </c>
      <c r="B97" s="378" t="s">
        <v>1264</v>
      </c>
      <c r="C97" s="378">
        <v>1</v>
      </c>
      <c r="D97" s="370">
        <v>6</v>
      </c>
      <c r="E97" s="370" t="s">
        <v>3140</v>
      </c>
      <c r="F97" s="370" t="s">
        <v>3141</v>
      </c>
      <c r="G97" s="370" t="s">
        <v>93</v>
      </c>
      <c r="H97" s="243" t="s">
        <v>41</v>
      </c>
      <c r="I97" s="258" t="s">
        <v>215</v>
      </c>
      <c r="J97" s="370" t="s">
        <v>3142</v>
      </c>
      <c r="K97" s="422"/>
      <c r="L97" s="422" t="s">
        <v>54</v>
      </c>
      <c r="M97" s="380"/>
      <c r="N97" s="380">
        <v>30785.05</v>
      </c>
      <c r="O97" s="380"/>
      <c r="P97" s="380">
        <v>27740</v>
      </c>
      <c r="Q97" s="370" t="s">
        <v>3143</v>
      </c>
      <c r="R97" s="370" t="s">
        <v>3144</v>
      </c>
    </row>
    <row r="98" spans="1:18" ht="30" x14ac:dyDescent="0.25">
      <c r="A98" s="378"/>
      <c r="B98" s="378"/>
      <c r="C98" s="378"/>
      <c r="D98" s="370"/>
      <c r="E98" s="370"/>
      <c r="F98" s="370"/>
      <c r="G98" s="370"/>
      <c r="H98" s="243" t="s">
        <v>95</v>
      </c>
      <c r="I98" s="258" t="s">
        <v>3145</v>
      </c>
      <c r="J98" s="370"/>
      <c r="K98" s="422"/>
      <c r="L98" s="422"/>
      <c r="M98" s="380"/>
      <c r="N98" s="380"/>
      <c r="O98" s="380"/>
      <c r="P98" s="380"/>
      <c r="Q98" s="370"/>
      <c r="R98" s="370"/>
    </row>
    <row r="99" spans="1:18" x14ac:dyDescent="0.25">
      <c r="A99" s="381" t="s">
        <v>3146</v>
      </c>
      <c r="B99" s="381" t="s">
        <v>38</v>
      </c>
      <c r="C99" s="381">
        <v>2</v>
      </c>
      <c r="D99" s="375">
        <v>12</v>
      </c>
      <c r="E99" s="375" t="s">
        <v>3147</v>
      </c>
      <c r="F99" s="375" t="s">
        <v>3317</v>
      </c>
      <c r="G99" s="375" t="s">
        <v>3148</v>
      </c>
      <c r="H99" s="243" t="s">
        <v>3149</v>
      </c>
      <c r="I99" s="258" t="s">
        <v>832</v>
      </c>
      <c r="J99" s="375" t="s">
        <v>3318</v>
      </c>
      <c r="K99" s="411"/>
      <c r="L99" s="411" t="s">
        <v>54</v>
      </c>
      <c r="M99" s="384"/>
      <c r="N99" s="384">
        <v>44945.5</v>
      </c>
      <c r="O99" s="384"/>
      <c r="P99" s="384">
        <v>37945.5</v>
      </c>
      <c r="Q99" s="375" t="s">
        <v>3150</v>
      </c>
      <c r="R99" s="375" t="s">
        <v>3151</v>
      </c>
    </row>
    <row r="100" spans="1:18" ht="30" x14ac:dyDescent="0.25">
      <c r="A100" s="382"/>
      <c r="B100" s="382"/>
      <c r="C100" s="382"/>
      <c r="D100" s="376"/>
      <c r="E100" s="376"/>
      <c r="F100" s="376"/>
      <c r="G100" s="377"/>
      <c r="H100" s="243" t="s">
        <v>3130</v>
      </c>
      <c r="I100" s="258" t="s">
        <v>1594</v>
      </c>
      <c r="J100" s="376"/>
      <c r="K100" s="376"/>
      <c r="L100" s="376"/>
      <c r="M100" s="382"/>
      <c r="N100" s="382"/>
      <c r="O100" s="382"/>
      <c r="P100" s="382"/>
      <c r="Q100" s="376"/>
      <c r="R100" s="376"/>
    </row>
    <row r="101" spans="1:18" ht="45" x14ac:dyDescent="0.25">
      <c r="A101" s="382"/>
      <c r="B101" s="382"/>
      <c r="C101" s="382"/>
      <c r="D101" s="376"/>
      <c r="E101" s="376"/>
      <c r="F101" s="376"/>
      <c r="G101" s="243" t="s">
        <v>1200</v>
      </c>
      <c r="H101" s="243" t="s">
        <v>1766</v>
      </c>
      <c r="I101" s="258" t="s">
        <v>215</v>
      </c>
      <c r="J101" s="376"/>
      <c r="K101" s="376"/>
      <c r="L101" s="376"/>
      <c r="M101" s="382"/>
      <c r="N101" s="382"/>
      <c r="O101" s="382"/>
      <c r="P101" s="382"/>
      <c r="Q101" s="376"/>
      <c r="R101" s="376"/>
    </row>
    <row r="102" spans="1:18" ht="30" customHeight="1" x14ac:dyDescent="0.25">
      <c r="A102" s="382"/>
      <c r="B102" s="382"/>
      <c r="C102" s="382"/>
      <c r="D102" s="376"/>
      <c r="E102" s="376"/>
      <c r="F102" s="376"/>
      <c r="G102" s="375" t="s">
        <v>464</v>
      </c>
      <c r="H102" s="243" t="s">
        <v>3131</v>
      </c>
      <c r="I102" s="258" t="s">
        <v>713</v>
      </c>
      <c r="J102" s="376"/>
      <c r="K102" s="376"/>
      <c r="L102" s="376"/>
      <c r="M102" s="382"/>
      <c r="N102" s="382"/>
      <c r="O102" s="382"/>
      <c r="P102" s="382"/>
      <c r="Q102" s="376"/>
      <c r="R102" s="376"/>
    </row>
    <row r="103" spans="1:18" ht="30" customHeight="1" x14ac:dyDescent="0.25">
      <c r="A103" s="382"/>
      <c r="B103" s="382"/>
      <c r="C103" s="382"/>
      <c r="D103" s="376"/>
      <c r="E103" s="376"/>
      <c r="F103" s="376"/>
      <c r="G103" s="376"/>
      <c r="H103" s="243" t="s">
        <v>520</v>
      </c>
      <c r="I103" s="258" t="s">
        <v>215</v>
      </c>
      <c r="J103" s="376"/>
      <c r="K103" s="376"/>
      <c r="L103" s="376"/>
      <c r="M103" s="382"/>
      <c r="N103" s="382"/>
      <c r="O103" s="382"/>
      <c r="P103" s="382"/>
      <c r="Q103" s="376"/>
      <c r="R103" s="376"/>
    </row>
    <row r="104" spans="1:18" ht="30" x14ac:dyDescent="0.25">
      <c r="A104" s="383"/>
      <c r="B104" s="383"/>
      <c r="C104" s="383"/>
      <c r="D104" s="377"/>
      <c r="E104" s="377"/>
      <c r="F104" s="377"/>
      <c r="G104" s="377"/>
      <c r="H104" s="243" t="s">
        <v>471</v>
      </c>
      <c r="I104" s="258" t="s">
        <v>1594</v>
      </c>
      <c r="J104" s="377"/>
      <c r="K104" s="377"/>
      <c r="L104" s="377"/>
      <c r="M104" s="383"/>
      <c r="N104" s="383"/>
      <c r="O104" s="383"/>
      <c r="P104" s="383"/>
      <c r="Q104" s="377"/>
      <c r="R104" s="377"/>
    </row>
    <row r="105" spans="1:18" x14ac:dyDescent="0.25">
      <c r="A105" s="199"/>
      <c r="B105" s="179"/>
      <c r="C105" s="179"/>
      <c r="D105" s="178"/>
      <c r="E105" s="178"/>
      <c r="F105" s="178"/>
      <c r="G105" s="178"/>
      <c r="H105" s="178"/>
      <c r="I105" s="200"/>
      <c r="J105" s="178"/>
      <c r="K105" s="201"/>
      <c r="L105" s="201"/>
      <c r="M105" s="135"/>
      <c r="N105" s="135"/>
      <c r="O105" s="202"/>
      <c r="P105" s="202"/>
      <c r="Q105" s="203"/>
      <c r="R105" s="178"/>
    </row>
    <row r="106" spans="1:18" ht="15" customHeight="1" x14ac:dyDescent="0.25">
      <c r="L106" s="371"/>
      <c r="M106" s="517" t="s">
        <v>1374</v>
      </c>
      <c r="N106" s="518"/>
      <c r="O106" s="519"/>
    </row>
    <row r="107" spans="1:18" x14ac:dyDescent="0.25">
      <c r="L107" s="372"/>
      <c r="M107" s="374" t="s">
        <v>36</v>
      </c>
      <c r="N107" s="517" t="s">
        <v>0</v>
      </c>
      <c r="O107" s="519"/>
    </row>
    <row r="108" spans="1:18" x14ac:dyDescent="0.25">
      <c r="L108" s="373"/>
      <c r="M108" s="374"/>
      <c r="N108" s="171">
        <v>2020</v>
      </c>
      <c r="O108" s="171">
        <v>2021</v>
      </c>
    </row>
    <row r="109" spans="1:18" x14ac:dyDescent="0.25">
      <c r="L109" s="171" t="s">
        <v>1135</v>
      </c>
      <c r="M109" s="140">
        <v>36</v>
      </c>
      <c r="N109" s="137">
        <f>O7+O9+O11+O13+O17+O19+O21+O23+O26+O28</f>
        <v>370682.53</v>
      </c>
      <c r="O109" s="138">
        <f>P99+P97+P91+P84+P79+P77+P72+P70+P68+P66+P64+P62+P60+P58+P56+P54+P52+P50+P48+P46+P41+P39+P36+P34+P32+P30</f>
        <v>1799995.63</v>
      </c>
    </row>
    <row r="111" spans="1:18" x14ac:dyDescent="0.25">
      <c r="M111" s="204"/>
      <c r="N111" s="204"/>
    </row>
    <row r="112" spans="1:18" x14ac:dyDescent="0.25">
      <c r="N112" s="204"/>
    </row>
  </sheetData>
  <mergeCells count="601">
    <mergeCell ref="Q4:Q5"/>
    <mergeCell ref="R4:R5"/>
    <mergeCell ref="G4:G5"/>
    <mergeCell ref="H4:I4"/>
    <mergeCell ref="J4:J5"/>
    <mergeCell ref="K4:L4"/>
    <mergeCell ref="M4:N4"/>
    <mergeCell ref="O4:P4"/>
    <mergeCell ref="A4:A5"/>
    <mergeCell ref="B4:B5"/>
    <mergeCell ref="C4:C5"/>
    <mergeCell ref="D4:D5"/>
    <mergeCell ref="E4:E5"/>
    <mergeCell ref="F4:F5"/>
    <mergeCell ref="A9:A10"/>
    <mergeCell ref="B9:B10"/>
    <mergeCell ref="C9:C10"/>
    <mergeCell ref="D9:D10"/>
    <mergeCell ref="E9:E10"/>
    <mergeCell ref="F9:F10"/>
    <mergeCell ref="G9:G10"/>
    <mergeCell ref="Q7:Q8"/>
    <mergeCell ref="R7:R8"/>
    <mergeCell ref="K7:K8"/>
    <mergeCell ref="L7:L8"/>
    <mergeCell ref="M7:M8"/>
    <mergeCell ref="N7:N8"/>
    <mergeCell ref="O7:O8"/>
    <mergeCell ref="P7:P8"/>
    <mergeCell ref="A7:A8"/>
    <mergeCell ref="B7:B8"/>
    <mergeCell ref="C7:C8"/>
    <mergeCell ref="D7:D8"/>
    <mergeCell ref="E7:E8"/>
    <mergeCell ref="F7:F8"/>
    <mergeCell ref="G7:G8"/>
    <mergeCell ref="J7:J8"/>
    <mergeCell ref="P9:P10"/>
    <mergeCell ref="Q9:Q10"/>
    <mergeCell ref="R9:R10"/>
    <mergeCell ref="J9:J10"/>
    <mergeCell ref="K9:K10"/>
    <mergeCell ref="L9:L10"/>
    <mergeCell ref="M9:M10"/>
    <mergeCell ref="N9:N10"/>
    <mergeCell ref="O9:O10"/>
    <mergeCell ref="A13:A16"/>
    <mergeCell ref="B13:B16"/>
    <mergeCell ref="C13:C16"/>
    <mergeCell ref="D13:D16"/>
    <mergeCell ref="E13:E16"/>
    <mergeCell ref="O11:O12"/>
    <mergeCell ref="P11:P12"/>
    <mergeCell ref="Q11:Q12"/>
    <mergeCell ref="R11:R12"/>
    <mergeCell ref="G11:G12"/>
    <mergeCell ref="J11:J12"/>
    <mergeCell ref="K11:K12"/>
    <mergeCell ref="L11:L12"/>
    <mergeCell ref="M11:M12"/>
    <mergeCell ref="N11:N12"/>
    <mergeCell ref="A11:A12"/>
    <mergeCell ref="B11:B12"/>
    <mergeCell ref="C11:C12"/>
    <mergeCell ref="D11:D12"/>
    <mergeCell ref="E11:E12"/>
    <mergeCell ref="F11:F12"/>
    <mergeCell ref="N13:N16"/>
    <mergeCell ref="O13:O16"/>
    <mergeCell ref="P13:P16"/>
    <mergeCell ref="Q13:Q16"/>
    <mergeCell ref="R13:R16"/>
    <mergeCell ref="F13:F16"/>
    <mergeCell ref="G13:G16"/>
    <mergeCell ref="J13:J16"/>
    <mergeCell ref="K13:K16"/>
    <mergeCell ref="L13:L16"/>
    <mergeCell ref="M13:M16"/>
    <mergeCell ref="A19:A20"/>
    <mergeCell ref="B19:B20"/>
    <mergeCell ref="C19:C20"/>
    <mergeCell ref="D19:D20"/>
    <mergeCell ref="E19:E20"/>
    <mergeCell ref="Q17:Q18"/>
    <mergeCell ref="R17:R18"/>
    <mergeCell ref="G17:G18"/>
    <mergeCell ref="J17:J18"/>
    <mergeCell ref="K17:K18"/>
    <mergeCell ref="L17:L18"/>
    <mergeCell ref="M17:M18"/>
    <mergeCell ref="N17:N18"/>
    <mergeCell ref="A17:A18"/>
    <mergeCell ref="B17:B18"/>
    <mergeCell ref="C17:C18"/>
    <mergeCell ref="D17:D18"/>
    <mergeCell ref="E17:E18"/>
    <mergeCell ref="F17:F18"/>
    <mergeCell ref="O17:O18"/>
    <mergeCell ref="P17:P18"/>
    <mergeCell ref="N19:N20"/>
    <mergeCell ref="O19:O20"/>
    <mergeCell ref="P19:P20"/>
    <mergeCell ref="Q19:Q20"/>
    <mergeCell ref="R19:R20"/>
    <mergeCell ref="F19:F20"/>
    <mergeCell ref="G19:G20"/>
    <mergeCell ref="J19:J20"/>
    <mergeCell ref="K19:K20"/>
    <mergeCell ref="L19:L20"/>
    <mergeCell ref="M19:M20"/>
    <mergeCell ref="A23:A25"/>
    <mergeCell ref="B23:B25"/>
    <mergeCell ref="C23:C25"/>
    <mergeCell ref="D23:D25"/>
    <mergeCell ref="E23:E25"/>
    <mergeCell ref="Q21:Q22"/>
    <mergeCell ref="R21:R22"/>
    <mergeCell ref="G21:G22"/>
    <mergeCell ref="J21:J22"/>
    <mergeCell ref="K21:K22"/>
    <mergeCell ref="L21:L22"/>
    <mergeCell ref="M21:M22"/>
    <mergeCell ref="N21:N22"/>
    <mergeCell ref="A21:A22"/>
    <mergeCell ref="B21:B22"/>
    <mergeCell ref="C21:C22"/>
    <mergeCell ref="D21:D22"/>
    <mergeCell ref="E21:E22"/>
    <mergeCell ref="F21:F22"/>
    <mergeCell ref="O21:O22"/>
    <mergeCell ref="P21:P22"/>
    <mergeCell ref="N23:N25"/>
    <mergeCell ref="O23:O25"/>
    <mergeCell ref="P23:P25"/>
    <mergeCell ref="Q23:Q25"/>
    <mergeCell ref="R23:R25"/>
    <mergeCell ref="F23:F25"/>
    <mergeCell ref="G23:G25"/>
    <mergeCell ref="J23:J25"/>
    <mergeCell ref="K23:K25"/>
    <mergeCell ref="L23:L25"/>
    <mergeCell ref="M23:M25"/>
    <mergeCell ref="A28:A29"/>
    <mergeCell ref="B28:B29"/>
    <mergeCell ref="C28:C29"/>
    <mergeCell ref="D28:D29"/>
    <mergeCell ref="E28:E29"/>
    <mergeCell ref="Q26:Q27"/>
    <mergeCell ref="R26:R27"/>
    <mergeCell ref="G26:G27"/>
    <mergeCell ref="J26:J27"/>
    <mergeCell ref="K26:K27"/>
    <mergeCell ref="L26:L27"/>
    <mergeCell ref="M26:M27"/>
    <mergeCell ref="N26:N27"/>
    <mergeCell ref="A26:A27"/>
    <mergeCell ref="B26:B27"/>
    <mergeCell ref="C26:C27"/>
    <mergeCell ref="D26:D27"/>
    <mergeCell ref="E26:E27"/>
    <mergeCell ref="F26:F27"/>
    <mergeCell ref="O26:O27"/>
    <mergeCell ref="P26:P27"/>
    <mergeCell ref="N28:N29"/>
    <mergeCell ref="O28:O29"/>
    <mergeCell ref="P28:P29"/>
    <mergeCell ref="Q28:Q29"/>
    <mergeCell ref="R28:R29"/>
    <mergeCell ref="F28:F29"/>
    <mergeCell ref="G28:G29"/>
    <mergeCell ref="J28:J29"/>
    <mergeCell ref="K28:K29"/>
    <mergeCell ref="L28:L29"/>
    <mergeCell ref="M28:M29"/>
    <mergeCell ref="O30:O31"/>
    <mergeCell ref="P30:P31"/>
    <mergeCell ref="Q30:Q31"/>
    <mergeCell ref="R30:R31"/>
    <mergeCell ref="M30:M31"/>
    <mergeCell ref="N30:N31"/>
    <mergeCell ref="A32:A33"/>
    <mergeCell ref="B32:B33"/>
    <mergeCell ref="C32:C33"/>
    <mergeCell ref="D32:D33"/>
    <mergeCell ref="E32:E33"/>
    <mergeCell ref="G30:G31"/>
    <mergeCell ref="J30:J31"/>
    <mergeCell ref="K30:K31"/>
    <mergeCell ref="L30:L31"/>
    <mergeCell ref="A30:A31"/>
    <mergeCell ref="B30:B31"/>
    <mergeCell ref="C30:C31"/>
    <mergeCell ref="D30:D31"/>
    <mergeCell ref="E30:E31"/>
    <mergeCell ref="F30:F31"/>
    <mergeCell ref="N32:N33"/>
    <mergeCell ref="O32:O33"/>
    <mergeCell ref="P32:P33"/>
    <mergeCell ref="Q32:Q33"/>
    <mergeCell ref="R32:R33"/>
    <mergeCell ref="F32:F33"/>
    <mergeCell ref="G32:G33"/>
    <mergeCell ref="J32:J33"/>
    <mergeCell ref="K32:K33"/>
    <mergeCell ref="L32:L33"/>
    <mergeCell ref="M32:M33"/>
    <mergeCell ref="O34:O35"/>
    <mergeCell ref="P34:P35"/>
    <mergeCell ref="Q34:Q35"/>
    <mergeCell ref="R34:R35"/>
    <mergeCell ref="A36:A38"/>
    <mergeCell ref="B36:B38"/>
    <mergeCell ref="C36:C38"/>
    <mergeCell ref="D36:D38"/>
    <mergeCell ref="E36:E38"/>
    <mergeCell ref="G34:G35"/>
    <mergeCell ref="J34:J35"/>
    <mergeCell ref="K34:K35"/>
    <mergeCell ref="L34:L35"/>
    <mergeCell ref="M34:M35"/>
    <mergeCell ref="N34:N35"/>
    <mergeCell ref="A34:A35"/>
    <mergeCell ref="B34:B35"/>
    <mergeCell ref="C34:C35"/>
    <mergeCell ref="D34:D35"/>
    <mergeCell ref="E34:E35"/>
    <mergeCell ref="F34:F35"/>
    <mergeCell ref="N36:N38"/>
    <mergeCell ref="O36:O38"/>
    <mergeCell ref="P36:P38"/>
    <mergeCell ref="Q36:Q38"/>
    <mergeCell ref="R36:R38"/>
    <mergeCell ref="F36:F38"/>
    <mergeCell ref="G36:G37"/>
    <mergeCell ref="J36:J38"/>
    <mergeCell ref="K36:K38"/>
    <mergeCell ref="L36:L38"/>
    <mergeCell ref="M36:M38"/>
    <mergeCell ref="O39:O40"/>
    <mergeCell ref="P39:P40"/>
    <mergeCell ref="Q39:Q40"/>
    <mergeCell ref="R39:R40"/>
    <mergeCell ref="M39:M40"/>
    <mergeCell ref="N39:N40"/>
    <mergeCell ref="A41:A45"/>
    <mergeCell ref="B41:B45"/>
    <mergeCell ref="C41:C45"/>
    <mergeCell ref="D41:D45"/>
    <mergeCell ref="E41:E45"/>
    <mergeCell ref="G39:G40"/>
    <mergeCell ref="J39:J40"/>
    <mergeCell ref="K39:K40"/>
    <mergeCell ref="L39:L40"/>
    <mergeCell ref="A39:A40"/>
    <mergeCell ref="B39:B40"/>
    <mergeCell ref="C39:C40"/>
    <mergeCell ref="D39:D40"/>
    <mergeCell ref="E39:E40"/>
    <mergeCell ref="F39:F40"/>
    <mergeCell ref="N41:N45"/>
    <mergeCell ref="O41:O45"/>
    <mergeCell ref="P41:P45"/>
    <mergeCell ref="Q41:Q45"/>
    <mergeCell ref="R41:R45"/>
    <mergeCell ref="F41:F45"/>
    <mergeCell ref="G41:G45"/>
    <mergeCell ref="J41:J45"/>
    <mergeCell ref="K41:K45"/>
    <mergeCell ref="L41:L45"/>
    <mergeCell ref="M41:M45"/>
    <mergeCell ref="O46:O47"/>
    <mergeCell ref="P46:P47"/>
    <mergeCell ref="Q46:Q47"/>
    <mergeCell ref="R46:R47"/>
    <mergeCell ref="A48:A49"/>
    <mergeCell ref="B48:B49"/>
    <mergeCell ref="C48:C49"/>
    <mergeCell ref="D48:D49"/>
    <mergeCell ref="E48:E49"/>
    <mergeCell ref="G46:G47"/>
    <mergeCell ref="J46:J47"/>
    <mergeCell ref="K46:K47"/>
    <mergeCell ref="L46:L47"/>
    <mergeCell ref="M46:M47"/>
    <mergeCell ref="N46:N47"/>
    <mergeCell ref="A46:A47"/>
    <mergeCell ref="B46:B47"/>
    <mergeCell ref="C46:C47"/>
    <mergeCell ref="D46:D47"/>
    <mergeCell ref="E46:E47"/>
    <mergeCell ref="F46:F47"/>
    <mergeCell ref="N48:N49"/>
    <mergeCell ref="O48:O49"/>
    <mergeCell ref="P48:P49"/>
    <mergeCell ref="Q48:Q49"/>
    <mergeCell ref="R48:R49"/>
    <mergeCell ref="F48:F49"/>
    <mergeCell ref="G48:G49"/>
    <mergeCell ref="J48:J49"/>
    <mergeCell ref="K48:K49"/>
    <mergeCell ref="L48:L49"/>
    <mergeCell ref="M48:M49"/>
    <mergeCell ref="O50:O51"/>
    <mergeCell ref="P50:P51"/>
    <mergeCell ref="Q50:Q51"/>
    <mergeCell ref="R50:R51"/>
    <mergeCell ref="M50:M51"/>
    <mergeCell ref="N50:N51"/>
    <mergeCell ref="A52:A53"/>
    <mergeCell ref="B52:B53"/>
    <mergeCell ref="C52:C53"/>
    <mergeCell ref="D52:D53"/>
    <mergeCell ref="E52:E53"/>
    <mergeCell ref="G50:G51"/>
    <mergeCell ref="J50:J51"/>
    <mergeCell ref="K50:K51"/>
    <mergeCell ref="L50:L51"/>
    <mergeCell ref="A50:A51"/>
    <mergeCell ref="B50:B51"/>
    <mergeCell ref="C50:C51"/>
    <mergeCell ref="D50:D51"/>
    <mergeCell ref="E50:E51"/>
    <mergeCell ref="F50:F51"/>
    <mergeCell ref="N52:N53"/>
    <mergeCell ref="O52:O53"/>
    <mergeCell ref="P52:P53"/>
    <mergeCell ref="Q52:Q53"/>
    <mergeCell ref="R52:R53"/>
    <mergeCell ref="F52:F53"/>
    <mergeCell ref="G52:G53"/>
    <mergeCell ref="J52:J53"/>
    <mergeCell ref="K52:K53"/>
    <mergeCell ref="L52:L53"/>
    <mergeCell ref="M52:M53"/>
    <mergeCell ref="O54:O55"/>
    <mergeCell ref="P54:P55"/>
    <mergeCell ref="Q54:Q55"/>
    <mergeCell ref="R54:R55"/>
    <mergeCell ref="A56:A57"/>
    <mergeCell ref="B56:B57"/>
    <mergeCell ref="C56:C57"/>
    <mergeCell ref="D56:D57"/>
    <mergeCell ref="E56:E57"/>
    <mergeCell ref="G54:G55"/>
    <mergeCell ref="J54:J55"/>
    <mergeCell ref="K54:K55"/>
    <mergeCell ref="L54:L55"/>
    <mergeCell ref="M54:M55"/>
    <mergeCell ref="N54:N55"/>
    <mergeCell ref="A54:A55"/>
    <mergeCell ref="B54:B55"/>
    <mergeCell ref="C54:C55"/>
    <mergeCell ref="D54:D55"/>
    <mergeCell ref="E54:E55"/>
    <mergeCell ref="F54:F55"/>
    <mergeCell ref="N56:N57"/>
    <mergeCell ref="O56:O57"/>
    <mergeCell ref="P56:P57"/>
    <mergeCell ref="Q56:Q57"/>
    <mergeCell ref="R56:R57"/>
    <mergeCell ref="F56:F57"/>
    <mergeCell ref="G56:G57"/>
    <mergeCell ref="J56:J57"/>
    <mergeCell ref="K56:K57"/>
    <mergeCell ref="L56:L57"/>
    <mergeCell ref="M56:M57"/>
    <mergeCell ref="O58:O59"/>
    <mergeCell ref="P58:P59"/>
    <mergeCell ref="Q58:Q59"/>
    <mergeCell ref="R58:R59"/>
    <mergeCell ref="M58:M59"/>
    <mergeCell ref="N58:N59"/>
    <mergeCell ref="A60:A61"/>
    <mergeCell ref="B60:B61"/>
    <mergeCell ref="C60:C61"/>
    <mergeCell ref="D60:D61"/>
    <mergeCell ref="E60:E61"/>
    <mergeCell ref="G58:G59"/>
    <mergeCell ref="J58:J59"/>
    <mergeCell ref="K58:K59"/>
    <mergeCell ref="L58:L59"/>
    <mergeCell ref="A58:A59"/>
    <mergeCell ref="B58:B59"/>
    <mergeCell ref="C58:C59"/>
    <mergeCell ref="D58:D59"/>
    <mergeCell ref="E58:E59"/>
    <mergeCell ref="F58:F59"/>
    <mergeCell ref="N60:N61"/>
    <mergeCell ref="O60:O61"/>
    <mergeCell ref="P60:P61"/>
    <mergeCell ref="Q60:Q61"/>
    <mergeCell ref="R60:R61"/>
    <mergeCell ref="F60:F61"/>
    <mergeCell ref="G60:G61"/>
    <mergeCell ref="J60:J61"/>
    <mergeCell ref="K60:K61"/>
    <mergeCell ref="L60:L61"/>
    <mergeCell ref="M60:M61"/>
    <mergeCell ref="O62:O63"/>
    <mergeCell ref="P62:P63"/>
    <mergeCell ref="Q62:Q63"/>
    <mergeCell ref="R62:R63"/>
    <mergeCell ref="A64:A65"/>
    <mergeCell ref="B64:B65"/>
    <mergeCell ref="C64:C65"/>
    <mergeCell ref="D64:D65"/>
    <mergeCell ref="E64:E65"/>
    <mergeCell ref="G62:G63"/>
    <mergeCell ref="J62:J63"/>
    <mergeCell ref="K62:K63"/>
    <mergeCell ref="L62:L63"/>
    <mergeCell ref="M62:M63"/>
    <mergeCell ref="N62:N63"/>
    <mergeCell ref="A62:A63"/>
    <mergeCell ref="B62:B63"/>
    <mergeCell ref="C62:C63"/>
    <mergeCell ref="D62:D63"/>
    <mergeCell ref="E62:E63"/>
    <mergeCell ref="F62:F63"/>
    <mergeCell ref="N64:N65"/>
    <mergeCell ref="O64:O65"/>
    <mergeCell ref="P64:P65"/>
    <mergeCell ref="Q64:Q65"/>
    <mergeCell ref="R64:R65"/>
    <mergeCell ref="F64:F65"/>
    <mergeCell ref="G64:G65"/>
    <mergeCell ref="J64:J65"/>
    <mergeCell ref="K64:K65"/>
    <mergeCell ref="L64:L65"/>
    <mergeCell ref="M64:M65"/>
    <mergeCell ref="O66:O67"/>
    <mergeCell ref="P66:P67"/>
    <mergeCell ref="Q66:Q67"/>
    <mergeCell ref="R66:R67"/>
    <mergeCell ref="M66:M67"/>
    <mergeCell ref="N66:N67"/>
    <mergeCell ref="A68:A69"/>
    <mergeCell ref="B68:B69"/>
    <mergeCell ref="C68:C69"/>
    <mergeCell ref="D68:D69"/>
    <mergeCell ref="E68:E69"/>
    <mergeCell ref="G66:G67"/>
    <mergeCell ref="J66:J67"/>
    <mergeCell ref="K66:K67"/>
    <mergeCell ref="L66:L67"/>
    <mergeCell ref="A66:A67"/>
    <mergeCell ref="B66:B67"/>
    <mergeCell ref="C66:C67"/>
    <mergeCell ref="D66:D67"/>
    <mergeCell ref="E66:E67"/>
    <mergeCell ref="F66:F67"/>
    <mergeCell ref="N68:N69"/>
    <mergeCell ref="O68:O69"/>
    <mergeCell ref="P68:P69"/>
    <mergeCell ref="Q68:Q69"/>
    <mergeCell ref="R68:R69"/>
    <mergeCell ref="F68:F69"/>
    <mergeCell ref="G68:G69"/>
    <mergeCell ref="J68:J69"/>
    <mergeCell ref="K68:K69"/>
    <mergeCell ref="L68:L69"/>
    <mergeCell ref="M68:M69"/>
    <mergeCell ref="O70:O71"/>
    <mergeCell ref="P70:P71"/>
    <mergeCell ref="Q70:Q71"/>
    <mergeCell ref="R70:R71"/>
    <mergeCell ref="A72:A76"/>
    <mergeCell ref="B72:B76"/>
    <mergeCell ref="C72:C76"/>
    <mergeCell ref="D72:D76"/>
    <mergeCell ref="E72:E76"/>
    <mergeCell ref="G70:G71"/>
    <mergeCell ref="J70:J71"/>
    <mergeCell ref="K70:K71"/>
    <mergeCell ref="L70:L71"/>
    <mergeCell ref="M70:M71"/>
    <mergeCell ref="N70:N71"/>
    <mergeCell ref="A70:A71"/>
    <mergeCell ref="B70:B71"/>
    <mergeCell ref="C70:C71"/>
    <mergeCell ref="D70:D71"/>
    <mergeCell ref="E70:E71"/>
    <mergeCell ref="F70:F71"/>
    <mergeCell ref="N72:N76"/>
    <mergeCell ref="O72:O76"/>
    <mergeCell ref="P72:P76"/>
    <mergeCell ref="Q72:Q76"/>
    <mergeCell ref="R72:R76"/>
    <mergeCell ref="G75:G76"/>
    <mergeCell ref="F72:F76"/>
    <mergeCell ref="G72:G73"/>
    <mergeCell ref="J72:J76"/>
    <mergeCell ref="K72:K76"/>
    <mergeCell ref="L72:L76"/>
    <mergeCell ref="M72:M76"/>
    <mergeCell ref="R79:R83"/>
    <mergeCell ref="G81:G82"/>
    <mergeCell ref="A77:A78"/>
    <mergeCell ref="B77:B78"/>
    <mergeCell ref="C77:C78"/>
    <mergeCell ref="D77:D78"/>
    <mergeCell ref="E77:E78"/>
    <mergeCell ref="F77:F78"/>
    <mergeCell ref="G77:G78"/>
    <mergeCell ref="J77:J78"/>
    <mergeCell ref="K77:K78"/>
    <mergeCell ref="R77:R78"/>
    <mergeCell ref="L77:L78"/>
    <mergeCell ref="M77:M78"/>
    <mergeCell ref="N77:N78"/>
    <mergeCell ref="O77:O78"/>
    <mergeCell ref="P77:P78"/>
    <mergeCell ref="Q77:Q78"/>
    <mergeCell ref="N79:N83"/>
    <mergeCell ref="O79:O83"/>
    <mergeCell ref="P79:P83"/>
    <mergeCell ref="A79:A83"/>
    <mergeCell ref="B79:B83"/>
    <mergeCell ref="C79:C83"/>
    <mergeCell ref="D79:D83"/>
    <mergeCell ref="E79:E83"/>
    <mergeCell ref="F79:F83"/>
    <mergeCell ref="G79:G80"/>
    <mergeCell ref="J79:J83"/>
    <mergeCell ref="K79:K83"/>
    <mergeCell ref="Q79:Q83"/>
    <mergeCell ref="L79:L83"/>
    <mergeCell ref="M79:M83"/>
    <mergeCell ref="R97:R98"/>
    <mergeCell ref="N84:N90"/>
    <mergeCell ref="A91:A96"/>
    <mergeCell ref="B91:B96"/>
    <mergeCell ref="C91:C96"/>
    <mergeCell ref="D91:D96"/>
    <mergeCell ref="E91:E96"/>
    <mergeCell ref="F91:F96"/>
    <mergeCell ref="G91:G92"/>
    <mergeCell ref="J91:J96"/>
    <mergeCell ref="K91:K96"/>
    <mergeCell ref="R91:R96"/>
    <mergeCell ref="G93:G94"/>
    <mergeCell ref="G95:G96"/>
    <mergeCell ref="A84:A90"/>
    <mergeCell ref="B84:B90"/>
    <mergeCell ref="C84:C90"/>
    <mergeCell ref="D84:D90"/>
    <mergeCell ref="E84:E90"/>
    <mergeCell ref="F84:F90"/>
    <mergeCell ref="J84:J90"/>
    <mergeCell ref="K84:K90"/>
    <mergeCell ref="L84:L90"/>
    <mergeCell ref="R84:R90"/>
    <mergeCell ref="G86:G88"/>
    <mergeCell ref="G89:G90"/>
    <mergeCell ref="G84:G85"/>
    <mergeCell ref="L91:L96"/>
    <mergeCell ref="M91:M96"/>
    <mergeCell ref="N91:N96"/>
    <mergeCell ref="O91:O96"/>
    <mergeCell ref="P91:P96"/>
    <mergeCell ref="Q91:Q96"/>
    <mergeCell ref="O84:O90"/>
    <mergeCell ref="P84:P90"/>
    <mergeCell ref="Q84:Q90"/>
    <mergeCell ref="M84:M90"/>
    <mergeCell ref="O97:O98"/>
    <mergeCell ref="P97:P98"/>
    <mergeCell ref="Q97:Q98"/>
    <mergeCell ref="G97:G98"/>
    <mergeCell ref="J97:J98"/>
    <mergeCell ref="K97:K98"/>
    <mergeCell ref="L97:L98"/>
    <mergeCell ref="M97:M98"/>
    <mergeCell ref="N97:N98"/>
    <mergeCell ref="A97:A98"/>
    <mergeCell ref="B97:B98"/>
    <mergeCell ref="C97:C98"/>
    <mergeCell ref="D97:D98"/>
    <mergeCell ref="E97:E98"/>
    <mergeCell ref="F97:F98"/>
    <mergeCell ref="G102:G104"/>
    <mergeCell ref="F99:F104"/>
    <mergeCell ref="G99:G100"/>
    <mergeCell ref="J99:J104"/>
    <mergeCell ref="K99:K104"/>
    <mergeCell ref="L99:L104"/>
    <mergeCell ref="M99:M104"/>
    <mergeCell ref="A99:A104"/>
    <mergeCell ref="B99:B104"/>
    <mergeCell ref="C99:C104"/>
    <mergeCell ref="D99:D104"/>
    <mergeCell ref="E99:E104"/>
    <mergeCell ref="L106:L108"/>
    <mergeCell ref="M106:O106"/>
    <mergeCell ref="M107:M108"/>
    <mergeCell ref="N107:O107"/>
    <mergeCell ref="N99:N104"/>
    <mergeCell ref="O99:O104"/>
    <mergeCell ref="P99:P104"/>
    <mergeCell ref="Q99:Q104"/>
    <mergeCell ref="R99:R104"/>
  </mergeCells>
  <pageMargins left="0.7" right="0.7" top="0.75" bottom="0.75" header="0.3" footer="0.3"/>
  <pageSetup paperSize="8" scale="52" fitToHeight="0" orientation="landscape" r:id="rId1"/>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76"/>
  <sheetViews>
    <sheetView topLeftCell="A161" zoomScale="70" zoomScaleNormal="70" workbookViewId="0">
      <selection activeCell="P170" sqref="P7:P171"/>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6" t="s">
        <v>3565</v>
      </c>
    </row>
    <row r="4" spans="1:19" s="8" customFormat="1" ht="56.25" customHeight="1" x14ac:dyDescent="0.25">
      <c r="A4" s="406" t="s">
        <v>1</v>
      </c>
      <c r="B4" s="404" t="s">
        <v>2</v>
      </c>
      <c r="C4" s="404" t="s">
        <v>3</v>
      </c>
      <c r="D4" s="404" t="s">
        <v>4</v>
      </c>
      <c r="E4" s="406" t="s">
        <v>5</v>
      </c>
      <c r="F4" s="406" t="s">
        <v>6</v>
      </c>
      <c r="G4" s="406" t="s">
        <v>7</v>
      </c>
      <c r="H4" s="414" t="s">
        <v>8</v>
      </c>
      <c r="I4" s="414"/>
      <c r="J4" s="406" t="s">
        <v>9</v>
      </c>
      <c r="K4" s="415" t="s">
        <v>10</v>
      </c>
      <c r="L4" s="416"/>
      <c r="M4" s="417" t="s">
        <v>11</v>
      </c>
      <c r="N4" s="417"/>
      <c r="O4" s="417" t="s">
        <v>12</v>
      </c>
      <c r="P4" s="417"/>
      <c r="Q4" s="406" t="s">
        <v>13</v>
      </c>
      <c r="R4" s="404" t="s">
        <v>14</v>
      </c>
      <c r="S4" s="7"/>
    </row>
    <row r="5" spans="1:19" s="8" customFormat="1" x14ac:dyDescent="0.2">
      <c r="A5" s="407"/>
      <c r="B5" s="405"/>
      <c r="C5" s="405"/>
      <c r="D5" s="405"/>
      <c r="E5" s="407"/>
      <c r="F5" s="407"/>
      <c r="G5" s="407"/>
      <c r="H5" s="86" t="s">
        <v>15</v>
      </c>
      <c r="I5" s="86" t="s">
        <v>16</v>
      </c>
      <c r="J5" s="407"/>
      <c r="K5" s="88">
        <v>2020</v>
      </c>
      <c r="L5" s="88">
        <v>2021</v>
      </c>
      <c r="M5" s="90">
        <v>2020</v>
      </c>
      <c r="N5" s="90">
        <v>2021</v>
      </c>
      <c r="O5" s="90">
        <v>2020</v>
      </c>
      <c r="P5" s="90">
        <v>2021</v>
      </c>
      <c r="Q5" s="407"/>
      <c r="R5" s="405"/>
      <c r="S5" s="7"/>
    </row>
    <row r="6" spans="1:19" s="8" customFormat="1" x14ac:dyDescent="0.2">
      <c r="A6" s="87" t="s">
        <v>17</v>
      </c>
      <c r="B6" s="86" t="s">
        <v>18</v>
      </c>
      <c r="C6" s="86" t="s">
        <v>19</v>
      </c>
      <c r="D6" s="86" t="s">
        <v>20</v>
      </c>
      <c r="E6" s="87" t="s">
        <v>21</v>
      </c>
      <c r="F6" s="87" t="s">
        <v>22</v>
      </c>
      <c r="G6" s="87" t="s">
        <v>23</v>
      </c>
      <c r="H6" s="86" t="s">
        <v>24</v>
      </c>
      <c r="I6" s="86" t="s">
        <v>25</v>
      </c>
      <c r="J6" s="87" t="s">
        <v>26</v>
      </c>
      <c r="K6" s="88" t="s">
        <v>27</v>
      </c>
      <c r="L6" s="88" t="s">
        <v>28</v>
      </c>
      <c r="M6" s="89" t="s">
        <v>29</v>
      </c>
      <c r="N6" s="89" t="s">
        <v>30</v>
      </c>
      <c r="O6" s="89" t="s">
        <v>31</v>
      </c>
      <c r="P6" s="89" t="s">
        <v>32</v>
      </c>
      <c r="Q6" s="87" t="s">
        <v>33</v>
      </c>
      <c r="R6" s="86" t="s">
        <v>34</v>
      </c>
      <c r="S6" s="7"/>
    </row>
    <row r="7" spans="1:19" s="32" customFormat="1" ht="63.75" customHeight="1" x14ac:dyDescent="0.2">
      <c r="A7" s="548">
        <v>1</v>
      </c>
      <c r="B7" s="562" t="s">
        <v>70</v>
      </c>
      <c r="C7" s="562">
        <v>5</v>
      </c>
      <c r="D7" s="555">
        <v>4</v>
      </c>
      <c r="E7" s="555" t="s">
        <v>325</v>
      </c>
      <c r="F7" s="555" t="s">
        <v>326</v>
      </c>
      <c r="G7" s="555" t="s">
        <v>65</v>
      </c>
      <c r="H7" s="117" t="s">
        <v>303</v>
      </c>
      <c r="I7" s="120" t="s">
        <v>215</v>
      </c>
      <c r="J7" s="555" t="s">
        <v>327</v>
      </c>
      <c r="K7" s="555" t="s">
        <v>58</v>
      </c>
      <c r="L7" s="563"/>
      <c r="M7" s="564">
        <v>74480</v>
      </c>
      <c r="N7" s="565"/>
      <c r="O7" s="565">
        <v>66662</v>
      </c>
      <c r="P7" s="565"/>
      <c r="Q7" s="555" t="s">
        <v>328</v>
      </c>
      <c r="R7" s="555" t="s">
        <v>329</v>
      </c>
      <c r="S7" s="31"/>
    </row>
    <row r="8" spans="1:19" s="32" customFormat="1" ht="107.25" customHeight="1" x14ac:dyDescent="0.2">
      <c r="A8" s="547"/>
      <c r="B8" s="562"/>
      <c r="C8" s="562"/>
      <c r="D8" s="555"/>
      <c r="E8" s="555"/>
      <c r="F8" s="555"/>
      <c r="G8" s="555"/>
      <c r="H8" s="117" t="s">
        <v>330</v>
      </c>
      <c r="I8" s="120" t="s">
        <v>331</v>
      </c>
      <c r="J8" s="555"/>
      <c r="K8" s="555"/>
      <c r="L8" s="555"/>
      <c r="M8" s="564"/>
      <c r="N8" s="562"/>
      <c r="O8" s="562"/>
      <c r="P8" s="562"/>
      <c r="Q8" s="555"/>
      <c r="R8" s="555"/>
      <c r="S8" s="31"/>
    </row>
    <row r="9" spans="1:19" s="32" customFormat="1" ht="67.5" customHeight="1" x14ac:dyDescent="0.2">
      <c r="A9" s="548">
        <v>2</v>
      </c>
      <c r="B9" s="548" t="s">
        <v>38</v>
      </c>
      <c r="C9" s="548">
        <v>1</v>
      </c>
      <c r="D9" s="549">
        <v>6</v>
      </c>
      <c r="E9" s="549" t="s">
        <v>332</v>
      </c>
      <c r="F9" s="549" t="s">
        <v>333</v>
      </c>
      <c r="G9" s="549" t="s">
        <v>334</v>
      </c>
      <c r="H9" s="117" t="s">
        <v>172</v>
      </c>
      <c r="I9" s="120" t="s">
        <v>335</v>
      </c>
      <c r="J9" s="549" t="s">
        <v>336</v>
      </c>
      <c r="K9" s="549" t="s">
        <v>58</v>
      </c>
      <c r="L9" s="549"/>
      <c r="M9" s="552">
        <v>35809.300000000003</v>
      </c>
      <c r="N9" s="548"/>
      <c r="O9" s="545">
        <v>28805.3</v>
      </c>
      <c r="P9" s="548"/>
      <c r="Q9" s="549" t="s">
        <v>337</v>
      </c>
      <c r="R9" s="549" t="s">
        <v>338</v>
      </c>
      <c r="S9" s="31"/>
    </row>
    <row r="10" spans="1:19" s="32" customFormat="1" ht="76.5" customHeight="1" x14ac:dyDescent="0.2">
      <c r="A10" s="547"/>
      <c r="B10" s="547"/>
      <c r="C10" s="547"/>
      <c r="D10" s="551"/>
      <c r="E10" s="551"/>
      <c r="F10" s="551"/>
      <c r="G10" s="551"/>
      <c r="H10" s="117" t="s">
        <v>95</v>
      </c>
      <c r="I10" s="120" t="s">
        <v>339</v>
      </c>
      <c r="J10" s="551"/>
      <c r="K10" s="551"/>
      <c r="L10" s="551"/>
      <c r="M10" s="551"/>
      <c r="N10" s="547"/>
      <c r="O10" s="547"/>
      <c r="P10" s="547"/>
      <c r="Q10" s="551"/>
      <c r="R10" s="551"/>
      <c r="S10" s="31"/>
    </row>
    <row r="11" spans="1:19" s="32" customFormat="1" ht="59.25" customHeight="1" x14ac:dyDescent="0.2">
      <c r="A11" s="548">
        <v>3</v>
      </c>
      <c r="B11" s="548" t="s">
        <v>38</v>
      </c>
      <c r="C11" s="548">
        <v>1</v>
      </c>
      <c r="D11" s="548">
        <v>6</v>
      </c>
      <c r="E11" s="549" t="s">
        <v>341</v>
      </c>
      <c r="F11" s="549" t="s">
        <v>342</v>
      </c>
      <c r="G11" s="548" t="s">
        <v>65</v>
      </c>
      <c r="H11" s="117" t="s">
        <v>303</v>
      </c>
      <c r="I11" s="116">
        <v>1</v>
      </c>
      <c r="J11" s="549" t="s">
        <v>343</v>
      </c>
      <c r="K11" s="548" t="s">
        <v>58</v>
      </c>
      <c r="L11" s="558"/>
      <c r="M11" s="545">
        <v>30666.18</v>
      </c>
      <c r="N11" s="558"/>
      <c r="O11" s="545">
        <v>26027.69</v>
      </c>
      <c r="P11" s="558"/>
      <c r="Q11" s="549" t="s">
        <v>344</v>
      </c>
      <c r="R11" s="549" t="s">
        <v>345</v>
      </c>
      <c r="S11" s="31"/>
    </row>
    <row r="12" spans="1:19" s="32" customFormat="1" ht="92.25" customHeight="1" x14ac:dyDescent="0.2">
      <c r="A12" s="547"/>
      <c r="B12" s="560"/>
      <c r="C12" s="560"/>
      <c r="D12" s="560"/>
      <c r="E12" s="547"/>
      <c r="F12" s="551"/>
      <c r="G12" s="547"/>
      <c r="H12" s="117" t="s">
        <v>330</v>
      </c>
      <c r="I12" s="116">
        <v>45</v>
      </c>
      <c r="J12" s="551"/>
      <c r="K12" s="560"/>
      <c r="L12" s="559"/>
      <c r="M12" s="560"/>
      <c r="N12" s="559"/>
      <c r="O12" s="561"/>
      <c r="P12" s="559"/>
      <c r="Q12" s="560"/>
      <c r="R12" s="551"/>
      <c r="S12" s="31"/>
    </row>
    <row r="13" spans="1:19" s="32" customFormat="1" ht="47.25" customHeight="1" x14ac:dyDescent="0.2">
      <c r="A13" s="548">
        <v>4</v>
      </c>
      <c r="B13" s="548" t="s">
        <v>70</v>
      </c>
      <c r="C13" s="548">
        <v>1</v>
      </c>
      <c r="D13" s="549">
        <v>6</v>
      </c>
      <c r="E13" s="549" t="s">
        <v>346</v>
      </c>
      <c r="F13" s="549" t="s">
        <v>347</v>
      </c>
      <c r="G13" s="549" t="s">
        <v>348</v>
      </c>
      <c r="H13" s="117" t="s">
        <v>303</v>
      </c>
      <c r="I13" s="120" t="s">
        <v>215</v>
      </c>
      <c r="J13" s="549" t="s">
        <v>349</v>
      </c>
      <c r="K13" s="549" t="s">
        <v>94</v>
      </c>
      <c r="L13" s="549"/>
      <c r="M13" s="552">
        <v>33582.589999999997</v>
      </c>
      <c r="N13" s="548"/>
      <c r="O13" s="545">
        <v>33582.589999999997</v>
      </c>
      <c r="P13" s="548"/>
      <c r="Q13" s="549" t="s">
        <v>350</v>
      </c>
      <c r="R13" s="549" t="s">
        <v>351</v>
      </c>
      <c r="S13" s="31"/>
    </row>
    <row r="14" spans="1:19" s="32" customFormat="1" ht="63.75" customHeight="1" x14ac:dyDescent="0.2">
      <c r="A14" s="546"/>
      <c r="B14" s="546"/>
      <c r="C14" s="546"/>
      <c r="D14" s="550"/>
      <c r="E14" s="550"/>
      <c r="F14" s="550"/>
      <c r="G14" s="550"/>
      <c r="H14" s="117" t="s">
        <v>330</v>
      </c>
      <c r="I14" s="120" t="s">
        <v>352</v>
      </c>
      <c r="J14" s="550"/>
      <c r="K14" s="550"/>
      <c r="L14" s="550"/>
      <c r="M14" s="550"/>
      <c r="N14" s="546"/>
      <c r="O14" s="546"/>
      <c r="P14" s="546"/>
      <c r="Q14" s="550"/>
      <c r="R14" s="550"/>
      <c r="S14" s="31"/>
    </row>
    <row r="15" spans="1:19" s="32" customFormat="1" ht="63.75" customHeight="1" x14ac:dyDescent="0.2">
      <c r="A15" s="547"/>
      <c r="B15" s="547"/>
      <c r="C15" s="547"/>
      <c r="D15" s="551"/>
      <c r="E15" s="551"/>
      <c r="F15" s="551"/>
      <c r="G15" s="551"/>
      <c r="H15" s="117" t="s">
        <v>353</v>
      </c>
      <c r="I15" s="120" t="s">
        <v>354</v>
      </c>
      <c r="J15" s="551"/>
      <c r="K15" s="551"/>
      <c r="L15" s="551"/>
      <c r="M15" s="551"/>
      <c r="N15" s="547"/>
      <c r="O15" s="547"/>
      <c r="P15" s="547"/>
      <c r="Q15" s="551"/>
      <c r="R15" s="551"/>
      <c r="S15" s="31"/>
    </row>
    <row r="16" spans="1:19" s="32" customFormat="1" ht="27.75" customHeight="1" x14ac:dyDescent="0.2">
      <c r="A16" s="548">
        <v>5</v>
      </c>
      <c r="B16" s="548" t="s">
        <v>70</v>
      </c>
      <c r="C16" s="548">
        <v>1</v>
      </c>
      <c r="D16" s="549">
        <v>6</v>
      </c>
      <c r="E16" s="549" t="s">
        <v>355</v>
      </c>
      <c r="F16" s="549" t="s">
        <v>356</v>
      </c>
      <c r="G16" s="549" t="s">
        <v>357</v>
      </c>
      <c r="H16" s="117" t="s">
        <v>172</v>
      </c>
      <c r="I16" s="120" t="s">
        <v>832</v>
      </c>
      <c r="J16" s="549" t="s">
        <v>359</v>
      </c>
      <c r="K16" s="549" t="s">
        <v>58</v>
      </c>
      <c r="L16" s="549"/>
      <c r="M16" s="552">
        <v>32478</v>
      </c>
      <c r="N16" s="548"/>
      <c r="O16" s="545">
        <v>25921.11</v>
      </c>
      <c r="P16" s="548"/>
      <c r="Q16" s="549" t="s">
        <v>360</v>
      </c>
      <c r="R16" s="549" t="s">
        <v>361</v>
      </c>
      <c r="S16" s="31"/>
    </row>
    <row r="17" spans="1:19" s="32" customFormat="1" ht="32.25" customHeight="1" x14ac:dyDescent="0.2">
      <c r="A17" s="546"/>
      <c r="B17" s="546"/>
      <c r="C17" s="546"/>
      <c r="D17" s="550"/>
      <c r="E17" s="550"/>
      <c r="F17" s="550"/>
      <c r="G17" s="550"/>
      <c r="H17" s="117" t="s">
        <v>95</v>
      </c>
      <c r="I17" s="120" t="s">
        <v>1277</v>
      </c>
      <c r="J17" s="550"/>
      <c r="K17" s="550"/>
      <c r="L17" s="550"/>
      <c r="M17" s="550"/>
      <c r="N17" s="546"/>
      <c r="O17" s="546"/>
      <c r="P17" s="546"/>
      <c r="Q17" s="550"/>
      <c r="R17" s="550"/>
      <c r="S17" s="31"/>
    </row>
    <row r="18" spans="1:19" s="32" customFormat="1" ht="22.5" customHeight="1" x14ac:dyDescent="0.2">
      <c r="A18" s="546"/>
      <c r="B18" s="546"/>
      <c r="C18" s="546"/>
      <c r="D18" s="550"/>
      <c r="E18" s="550"/>
      <c r="F18" s="550"/>
      <c r="G18" s="550"/>
      <c r="H18" s="117" t="s">
        <v>340</v>
      </c>
      <c r="I18" s="120" t="s">
        <v>215</v>
      </c>
      <c r="J18" s="550"/>
      <c r="K18" s="550"/>
      <c r="L18" s="550"/>
      <c r="M18" s="550"/>
      <c r="N18" s="546"/>
      <c r="O18" s="546"/>
      <c r="P18" s="546"/>
      <c r="Q18" s="550"/>
      <c r="R18" s="550"/>
      <c r="S18" s="31"/>
    </row>
    <row r="19" spans="1:19" s="32" customFormat="1" ht="33" customHeight="1" x14ac:dyDescent="0.2">
      <c r="A19" s="546"/>
      <c r="B19" s="546"/>
      <c r="C19" s="546"/>
      <c r="D19" s="550"/>
      <c r="E19" s="550"/>
      <c r="F19" s="550"/>
      <c r="G19" s="550"/>
      <c r="H19" s="117" t="s">
        <v>50</v>
      </c>
      <c r="I19" s="120" t="s">
        <v>362</v>
      </c>
      <c r="J19" s="550"/>
      <c r="K19" s="550"/>
      <c r="L19" s="550"/>
      <c r="M19" s="550"/>
      <c r="N19" s="546"/>
      <c r="O19" s="546"/>
      <c r="P19" s="546"/>
      <c r="Q19" s="550"/>
      <c r="R19" s="550"/>
      <c r="S19" s="31"/>
    </row>
    <row r="20" spans="1:19" s="32" customFormat="1" ht="30.75" customHeight="1" x14ac:dyDescent="0.2">
      <c r="A20" s="546"/>
      <c r="B20" s="546"/>
      <c r="C20" s="546"/>
      <c r="D20" s="550"/>
      <c r="E20" s="550"/>
      <c r="F20" s="550"/>
      <c r="G20" s="550"/>
      <c r="H20" s="117" t="s">
        <v>363</v>
      </c>
      <c r="I20" s="120" t="s">
        <v>215</v>
      </c>
      <c r="J20" s="550"/>
      <c r="K20" s="550"/>
      <c r="L20" s="550"/>
      <c r="M20" s="550"/>
      <c r="N20" s="546"/>
      <c r="O20" s="546"/>
      <c r="P20" s="546"/>
      <c r="Q20" s="550"/>
      <c r="R20" s="550"/>
      <c r="S20" s="31"/>
    </row>
    <row r="21" spans="1:19" s="32" customFormat="1" ht="28.5" customHeight="1" x14ac:dyDescent="0.2">
      <c r="A21" s="547"/>
      <c r="B21" s="547"/>
      <c r="C21" s="547"/>
      <c r="D21" s="551"/>
      <c r="E21" s="551"/>
      <c r="F21" s="551"/>
      <c r="G21" s="551"/>
      <c r="H21" s="117" t="s">
        <v>159</v>
      </c>
      <c r="I21" s="120" t="s">
        <v>1278</v>
      </c>
      <c r="J21" s="551"/>
      <c r="K21" s="551"/>
      <c r="L21" s="551"/>
      <c r="M21" s="551"/>
      <c r="N21" s="547"/>
      <c r="O21" s="547"/>
      <c r="P21" s="547"/>
      <c r="Q21" s="551"/>
      <c r="R21" s="551"/>
      <c r="S21" s="31"/>
    </row>
    <row r="22" spans="1:19" s="32" customFormat="1" ht="63.75" customHeight="1" x14ac:dyDescent="0.2">
      <c r="A22" s="115">
        <v>6</v>
      </c>
      <c r="B22" s="116" t="s">
        <v>59</v>
      </c>
      <c r="C22" s="116">
        <v>1</v>
      </c>
      <c r="D22" s="117">
        <v>6</v>
      </c>
      <c r="E22" s="117" t="s">
        <v>365</v>
      </c>
      <c r="F22" s="117" t="s">
        <v>366</v>
      </c>
      <c r="G22" s="117" t="s">
        <v>125</v>
      </c>
      <c r="H22" s="117" t="s">
        <v>353</v>
      </c>
      <c r="I22" s="120" t="s">
        <v>367</v>
      </c>
      <c r="J22" s="117" t="s">
        <v>368</v>
      </c>
      <c r="K22" s="117" t="s">
        <v>54</v>
      </c>
      <c r="L22" s="117"/>
      <c r="M22" s="118">
        <v>31734</v>
      </c>
      <c r="N22" s="116"/>
      <c r="O22" s="119">
        <v>31734</v>
      </c>
      <c r="P22" s="116"/>
      <c r="Q22" s="117" t="s">
        <v>369</v>
      </c>
      <c r="R22" s="117" t="s">
        <v>370</v>
      </c>
      <c r="S22" s="31"/>
    </row>
    <row r="23" spans="1:19" s="32" customFormat="1" ht="41.25" customHeight="1" x14ac:dyDescent="0.2">
      <c r="A23" s="548">
        <v>7</v>
      </c>
      <c r="B23" s="548" t="s">
        <v>70</v>
      </c>
      <c r="C23" s="548">
        <v>1</v>
      </c>
      <c r="D23" s="549">
        <v>6</v>
      </c>
      <c r="E23" s="549" t="s">
        <v>371</v>
      </c>
      <c r="F23" s="549" t="s">
        <v>372</v>
      </c>
      <c r="G23" s="549" t="s">
        <v>373</v>
      </c>
      <c r="H23" s="117" t="s">
        <v>163</v>
      </c>
      <c r="I23" s="120" t="s">
        <v>374</v>
      </c>
      <c r="J23" s="549" t="s">
        <v>375</v>
      </c>
      <c r="K23" s="549" t="s">
        <v>94</v>
      </c>
      <c r="L23" s="549"/>
      <c r="M23" s="552">
        <v>63468</v>
      </c>
      <c r="N23" s="548"/>
      <c r="O23" s="545">
        <v>63468</v>
      </c>
      <c r="P23" s="548"/>
      <c r="Q23" s="549" t="s">
        <v>376</v>
      </c>
      <c r="R23" s="549" t="s">
        <v>377</v>
      </c>
      <c r="S23" s="31"/>
    </row>
    <row r="24" spans="1:19" s="32" customFormat="1" ht="37.5" customHeight="1" x14ac:dyDescent="0.2">
      <c r="A24" s="546"/>
      <c r="B24" s="546"/>
      <c r="C24" s="546"/>
      <c r="D24" s="550"/>
      <c r="E24" s="550"/>
      <c r="F24" s="550"/>
      <c r="G24" s="550"/>
      <c r="H24" s="117" t="s">
        <v>168</v>
      </c>
      <c r="I24" s="120" t="s">
        <v>378</v>
      </c>
      <c r="J24" s="550"/>
      <c r="K24" s="550"/>
      <c r="L24" s="550"/>
      <c r="M24" s="550"/>
      <c r="N24" s="546"/>
      <c r="O24" s="546"/>
      <c r="P24" s="546"/>
      <c r="Q24" s="550"/>
      <c r="R24" s="550"/>
      <c r="S24" s="31"/>
    </row>
    <row r="25" spans="1:19" s="32" customFormat="1" ht="48.75" customHeight="1" x14ac:dyDescent="0.2">
      <c r="A25" s="547"/>
      <c r="B25" s="547"/>
      <c r="C25" s="547"/>
      <c r="D25" s="551"/>
      <c r="E25" s="551"/>
      <c r="F25" s="551"/>
      <c r="G25" s="551"/>
      <c r="H25" s="117" t="s">
        <v>353</v>
      </c>
      <c r="I25" s="120" t="s">
        <v>379</v>
      </c>
      <c r="J25" s="551"/>
      <c r="K25" s="551"/>
      <c r="L25" s="551"/>
      <c r="M25" s="551"/>
      <c r="N25" s="547"/>
      <c r="O25" s="547"/>
      <c r="P25" s="547"/>
      <c r="Q25" s="551"/>
      <c r="R25" s="551"/>
      <c r="S25" s="31"/>
    </row>
    <row r="26" spans="1:19" s="32" customFormat="1" ht="71.25" customHeight="1" x14ac:dyDescent="0.2">
      <c r="A26" s="548">
        <v>8</v>
      </c>
      <c r="B26" s="548" t="s">
        <v>70</v>
      </c>
      <c r="C26" s="548">
        <v>1</v>
      </c>
      <c r="D26" s="549">
        <v>6</v>
      </c>
      <c r="E26" s="549" t="s">
        <v>380</v>
      </c>
      <c r="F26" s="549" t="s">
        <v>381</v>
      </c>
      <c r="G26" s="549" t="s">
        <v>382</v>
      </c>
      <c r="H26" s="117" t="s">
        <v>303</v>
      </c>
      <c r="I26" s="120" t="s">
        <v>215</v>
      </c>
      <c r="J26" s="549" t="s">
        <v>383</v>
      </c>
      <c r="K26" s="549" t="s">
        <v>54</v>
      </c>
      <c r="L26" s="549"/>
      <c r="M26" s="552">
        <v>68016.7</v>
      </c>
      <c r="N26" s="548"/>
      <c r="O26" s="545">
        <v>60057.1</v>
      </c>
      <c r="P26" s="548"/>
      <c r="Q26" s="549" t="s">
        <v>384</v>
      </c>
      <c r="R26" s="549" t="s">
        <v>385</v>
      </c>
      <c r="S26" s="31"/>
    </row>
    <row r="27" spans="1:19" s="32" customFormat="1" ht="213.75" customHeight="1" x14ac:dyDescent="0.2">
      <c r="A27" s="546"/>
      <c r="B27" s="546"/>
      <c r="C27" s="546"/>
      <c r="D27" s="550"/>
      <c r="E27" s="550"/>
      <c r="F27" s="550"/>
      <c r="G27" s="550"/>
      <c r="H27" s="117" t="s">
        <v>330</v>
      </c>
      <c r="I27" s="120" t="s">
        <v>364</v>
      </c>
      <c r="J27" s="550"/>
      <c r="K27" s="550"/>
      <c r="L27" s="550"/>
      <c r="M27" s="550"/>
      <c r="N27" s="546"/>
      <c r="O27" s="546"/>
      <c r="P27" s="546"/>
      <c r="Q27" s="550"/>
      <c r="R27" s="550"/>
      <c r="S27" s="31"/>
    </row>
    <row r="28" spans="1:19" s="32" customFormat="1" ht="40.5" customHeight="1" x14ac:dyDescent="0.2">
      <c r="A28" s="548">
        <v>9</v>
      </c>
      <c r="B28" s="548" t="s">
        <v>38</v>
      </c>
      <c r="C28" s="548">
        <v>1</v>
      </c>
      <c r="D28" s="549">
        <v>9</v>
      </c>
      <c r="E28" s="549" t="s">
        <v>386</v>
      </c>
      <c r="F28" s="549" t="s">
        <v>387</v>
      </c>
      <c r="G28" s="549" t="s">
        <v>65</v>
      </c>
      <c r="H28" s="117" t="s">
        <v>303</v>
      </c>
      <c r="I28" s="120" t="s">
        <v>215</v>
      </c>
      <c r="J28" s="549" t="s">
        <v>388</v>
      </c>
      <c r="K28" s="549" t="s">
        <v>94</v>
      </c>
      <c r="L28" s="549"/>
      <c r="M28" s="552">
        <v>34432.559999999998</v>
      </c>
      <c r="N28" s="549"/>
      <c r="O28" s="552">
        <v>31071</v>
      </c>
      <c r="P28" s="549"/>
      <c r="Q28" s="549" t="s">
        <v>337</v>
      </c>
      <c r="R28" s="549" t="s">
        <v>338</v>
      </c>
      <c r="S28" s="31"/>
    </row>
    <row r="29" spans="1:19" s="32" customFormat="1" ht="66" customHeight="1" x14ac:dyDescent="0.2">
      <c r="A29" s="547"/>
      <c r="B29" s="547"/>
      <c r="C29" s="547"/>
      <c r="D29" s="551"/>
      <c r="E29" s="551"/>
      <c r="F29" s="551"/>
      <c r="G29" s="551"/>
      <c r="H29" s="117" t="s">
        <v>330</v>
      </c>
      <c r="I29" s="120" t="s">
        <v>362</v>
      </c>
      <c r="J29" s="551"/>
      <c r="K29" s="551"/>
      <c r="L29" s="551"/>
      <c r="M29" s="554"/>
      <c r="N29" s="551"/>
      <c r="O29" s="554"/>
      <c r="P29" s="551"/>
      <c r="Q29" s="551"/>
      <c r="R29" s="551"/>
      <c r="S29" s="31"/>
    </row>
    <row r="30" spans="1:19" s="32" customFormat="1" ht="30" customHeight="1" x14ac:dyDescent="0.2">
      <c r="A30" s="548">
        <v>10</v>
      </c>
      <c r="B30" s="548" t="s">
        <v>38</v>
      </c>
      <c r="C30" s="548">
        <v>1</v>
      </c>
      <c r="D30" s="549">
        <v>9</v>
      </c>
      <c r="E30" s="549" t="s">
        <v>389</v>
      </c>
      <c r="F30" s="549" t="s">
        <v>390</v>
      </c>
      <c r="G30" s="549" t="s">
        <v>391</v>
      </c>
      <c r="H30" s="117" t="s">
        <v>163</v>
      </c>
      <c r="I30" s="120" t="s">
        <v>374</v>
      </c>
      <c r="J30" s="549" t="s">
        <v>392</v>
      </c>
      <c r="K30" s="549" t="s">
        <v>58</v>
      </c>
      <c r="L30" s="549"/>
      <c r="M30" s="545">
        <v>73391.7</v>
      </c>
      <c r="N30" s="548"/>
      <c r="O30" s="545">
        <v>62145.26</v>
      </c>
      <c r="P30" s="548"/>
      <c r="Q30" s="549" t="s">
        <v>393</v>
      </c>
      <c r="R30" s="549" t="s">
        <v>394</v>
      </c>
      <c r="S30" s="31"/>
    </row>
    <row r="31" spans="1:19" s="32" customFormat="1" ht="34.5" customHeight="1" x14ac:dyDescent="0.2">
      <c r="A31" s="546"/>
      <c r="B31" s="546"/>
      <c r="C31" s="546"/>
      <c r="D31" s="550"/>
      <c r="E31" s="550"/>
      <c r="F31" s="550"/>
      <c r="G31" s="550"/>
      <c r="H31" s="117" t="s">
        <v>168</v>
      </c>
      <c r="I31" s="120" t="s">
        <v>395</v>
      </c>
      <c r="J31" s="550"/>
      <c r="K31" s="550"/>
      <c r="L31" s="550"/>
      <c r="M31" s="556"/>
      <c r="N31" s="546"/>
      <c r="O31" s="546"/>
      <c r="P31" s="546"/>
      <c r="Q31" s="550"/>
      <c r="R31" s="550"/>
      <c r="S31" s="31"/>
    </row>
    <row r="32" spans="1:19" s="32" customFormat="1" ht="30" customHeight="1" x14ac:dyDescent="0.2">
      <c r="A32" s="546"/>
      <c r="B32" s="546"/>
      <c r="C32" s="546"/>
      <c r="D32" s="550"/>
      <c r="E32" s="550"/>
      <c r="F32" s="550"/>
      <c r="G32" s="550"/>
      <c r="H32" s="117" t="s">
        <v>303</v>
      </c>
      <c r="I32" s="120" t="s">
        <v>374</v>
      </c>
      <c r="J32" s="550"/>
      <c r="K32" s="550"/>
      <c r="L32" s="550"/>
      <c r="M32" s="556"/>
      <c r="N32" s="546"/>
      <c r="O32" s="546"/>
      <c r="P32" s="546"/>
      <c r="Q32" s="550"/>
      <c r="R32" s="550"/>
      <c r="S32" s="31"/>
    </row>
    <row r="33" spans="1:19" s="32" customFormat="1" ht="51" customHeight="1" x14ac:dyDescent="0.2">
      <c r="A33" s="546"/>
      <c r="B33" s="546"/>
      <c r="C33" s="546"/>
      <c r="D33" s="550"/>
      <c r="E33" s="550"/>
      <c r="F33" s="550"/>
      <c r="G33" s="550"/>
      <c r="H33" s="117" t="s">
        <v>330</v>
      </c>
      <c r="I33" s="120" t="s">
        <v>395</v>
      </c>
      <c r="J33" s="550"/>
      <c r="K33" s="550"/>
      <c r="L33" s="550"/>
      <c r="M33" s="556"/>
      <c r="N33" s="546"/>
      <c r="O33" s="546"/>
      <c r="P33" s="546"/>
      <c r="Q33" s="550"/>
      <c r="R33" s="550"/>
      <c r="S33" s="31"/>
    </row>
    <row r="34" spans="1:19" s="32" customFormat="1" ht="75" customHeight="1" x14ac:dyDescent="0.2">
      <c r="A34" s="547"/>
      <c r="B34" s="547"/>
      <c r="C34" s="547"/>
      <c r="D34" s="551"/>
      <c r="E34" s="551"/>
      <c r="F34" s="551"/>
      <c r="G34" s="551"/>
      <c r="H34" s="117" t="s">
        <v>353</v>
      </c>
      <c r="I34" s="120" t="s">
        <v>395</v>
      </c>
      <c r="J34" s="551"/>
      <c r="K34" s="551"/>
      <c r="L34" s="551"/>
      <c r="M34" s="557"/>
      <c r="N34" s="547"/>
      <c r="O34" s="547"/>
      <c r="P34" s="547"/>
      <c r="Q34" s="551"/>
      <c r="R34" s="551"/>
      <c r="S34" s="31"/>
    </row>
    <row r="35" spans="1:19" s="32" customFormat="1" ht="86.25" customHeight="1" x14ac:dyDescent="0.2">
      <c r="A35" s="548">
        <v>11</v>
      </c>
      <c r="B35" s="548" t="s">
        <v>55</v>
      </c>
      <c r="C35" s="548">
        <v>2.2999999999999998</v>
      </c>
      <c r="D35" s="549">
        <v>10</v>
      </c>
      <c r="E35" s="549" t="s">
        <v>399</v>
      </c>
      <c r="F35" s="549" t="s">
        <v>400</v>
      </c>
      <c r="G35" s="549" t="s">
        <v>401</v>
      </c>
      <c r="H35" s="117" t="s">
        <v>396</v>
      </c>
      <c r="I35" s="120" t="s">
        <v>215</v>
      </c>
      <c r="J35" s="549" t="s">
        <v>402</v>
      </c>
      <c r="K35" s="549" t="s">
        <v>58</v>
      </c>
      <c r="L35" s="549"/>
      <c r="M35" s="552">
        <v>105311.3</v>
      </c>
      <c r="N35" s="548"/>
      <c r="O35" s="545">
        <v>61081.57</v>
      </c>
      <c r="P35" s="548"/>
      <c r="Q35" s="549" t="s">
        <v>403</v>
      </c>
      <c r="R35" s="549" t="s">
        <v>404</v>
      </c>
      <c r="S35" s="31"/>
    </row>
    <row r="36" spans="1:19" s="32" customFormat="1" ht="36" customHeight="1" x14ac:dyDescent="0.2">
      <c r="A36" s="546"/>
      <c r="B36" s="546"/>
      <c r="C36" s="546"/>
      <c r="D36" s="550"/>
      <c r="E36" s="550"/>
      <c r="F36" s="550"/>
      <c r="G36" s="550"/>
      <c r="H36" s="116" t="s">
        <v>405</v>
      </c>
      <c r="I36" s="120" t="s">
        <v>406</v>
      </c>
      <c r="J36" s="550"/>
      <c r="K36" s="550"/>
      <c r="L36" s="550"/>
      <c r="M36" s="550"/>
      <c r="N36" s="546"/>
      <c r="O36" s="546"/>
      <c r="P36" s="546"/>
      <c r="Q36" s="550"/>
      <c r="R36" s="550"/>
      <c r="S36" s="31"/>
    </row>
    <row r="37" spans="1:19" s="32" customFormat="1" ht="33.75" customHeight="1" x14ac:dyDescent="0.2">
      <c r="A37" s="546"/>
      <c r="B37" s="546"/>
      <c r="C37" s="546"/>
      <c r="D37" s="550"/>
      <c r="E37" s="550"/>
      <c r="F37" s="550"/>
      <c r="G37" s="550"/>
      <c r="H37" s="116" t="s">
        <v>407</v>
      </c>
      <c r="I37" s="120" t="s">
        <v>408</v>
      </c>
      <c r="J37" s="550"/>
      <c r="K37" s="550"/>
      <c r="L37" s="550"/>
      <c r="M37" s="550"/>
      <c r="N37" s="546"/>
      <c r="O37" s="546"/>
      <c r="P37" s="546"/>
      <c r="Q37" s="550"/>
      <c r="R37" s="550"/>
      <c r="S37" s="31"/>
    </row>
    <row r="38" spans="1:19" s="32" customFormat="1" ht="31.5" customHeight="1" x14ac:dyDescent="0.2">
      <c r="A38" s="546"/>
      <c r="B38" s="546"/>
      <c r="C38" s="546"/>
      <c r="D38" s="550"/>
      <c r="E38" s="550"/>
      <c r="F38" s="550"/>
      <c r="G38" s="550"/>
      <c r="H38" s="116" t="s">
        <v>363</v>
      </c>
      <c r="I38" s="120" t="s">
        <v>374</v>
      </c>
      <c r="J38" s="550"/>
      <c r="K38" s="550"/>
      <c r="L38" s="550"/>
      <c r="M38" s="550"/>
      <c r="N38" s="546"/>
      <c r="O38" s="546"/>
      <c r="P38" s="546"/>
      <c r="Q38" s="550"/>
      <c r="R38" s="550"/>
      <c r="S38" s="31"/>
    </row>
    <row r="39" spans="1:19" s="32" customFormat="1" ht="65.25" customHeight="1" x14ac:dyDescent="0.2">
      <c r="A39" s="546"/>
      <c r="B39" s="546"/>
      <c r="C39" s="546"/>
      <c r="D39" s="550"/>
      <c r="E39" s="550"/>
      <c r="F39" s="550"/>
      <c r="G39" s="550"/>
      <c r="H39" s="117" t="s">
        <v>159</v>
      </c>
      <c r="I39" s="120" t="s">
        <v>1279</v>
      </c>
      <c r="J39" s="550"/>
      <c r="K39" s="550"/>
      <c r="L39" s="550"/>
      <c r="M39" s="550"/>
      <c r="N39" s="546"/>
      <c r="O39" s="546"/>
      <c r="P39" s="546"/>
      <c r="Q39" s="550"/>
      <c r="R39" s="550"/>
      <c r="S39" s="31"/>
    </row>
    <row r="40" spans="1:19" s="32" customFormat="1" ht="36" customHeight="1" x14ac:dyDescent="0.2">
      <c r="A40" s="547"/>
      <c r="B40" s="547"/>
      <c r="C40" s="547"/>
      <c r="D40" s="551"/>
      <c r="E40" s="551"/>
      <c r="F40" s="551"/>
      <c r="G40" s="551"/>
      <c r="H40" s="116" t="s">
        <v>409</v>
      </c>
      <c r="I40" s="116">
        <v>6</v>
      </c>
      <c r="J40" s="551"/>
      <c r="K40" s="551"/>
      <c r="L40" s="551"/>
      <c r="M40" s="551"/>
      <c r="N40" s="547"/>
      <c r="O40" s="547"/>
      <c r="P40" s="547"/>
      <c r="Q40" s="551"/>
      <c r="R40" s="551"/>
      <c r="S40" s="31"/>
    </row>
    <row r="41" spans="1:19" s="32" customFormat="1" ht="56.25" customHeight="1" x14ac:dyDescent="0.2">
      <c r="A41" s="548">
        <v>12</v>
      </c>
      <c r="B41" s="548" t="s">
        <v>410</v>
      </c>
      <c r="C41" s="548">
        <v>5</v>
      </c>
      <c r="D41" s="549">
        <v>11</v>
      </c>
      <c r="E41" s="549" t="s">
        <v>411</v>
      </c>
      <c r="F41" s="549" t="s">
        <v>412</v>
      </c>
      <c r="G41" s="555" t="s">
        <v>413</v>
      </c>
      <c r="H41" s="117" t="s">
        <v>414</v>
      </c>
      <c r="I41" s="116">
        <v>1</v>
      </c>
      <c r="J41" s="549" t="s">
        <v>415</v>
      </c>
      <c r="K41" s="549" t="s">
        <v>58</v>
      </c>
      <c r="L41" s="549"/>
      <c r="M41" s="552">
        <f>O41+9996.68</f>
        <v>18287.88</v>
      </c>
      <c r="N41" s="549"/>
      <c r="O41" s="545">
        <v>8291.2000000000007</v>
      </c>
      <c r="P41" s="548"/>
      <c r="Q41" s="549" t="s">
        <v>337</v>
      </c>
      <c r="R41" s="549" t="s">
        <v>338</v>
      </c>
      <c r="S41" s="31"/>
    </row>
    <row r="42" spans="1:19" s="32" customFormat="1" ht="117.75" customHeight="1" x14ac:dyDescent="0.2">
      <c r="A42" s="547"/>
      <c r="B42" s="547"/>
      <c r="C42" s="547"/>
      <c r="D42" s="551"/>
      <c r="E42" s="551"/>
      <c r="F42" s="551"/>
      <c r="G42" s="555"/>
      <c r="H42" s="117" t="s">
        <v>416</v>
      </c>
      <c r="I42" s="116">
        <v>40</v>
      </c>
      <c r="J42" s="551"/>
      <c r="K42" s="551"/>
      <c r="L42" s="551"/>
      <c r="M42" s="554"/>
      <c r="N42" s="551"/>
      <c r="O42" s="547"/>
      <c r="P42" s="547"/>
      <c r="Q42" s="551"/>
      <c r="R42" s="551"/>
      <c r="S42" s="31"/>
    </row>
    <row r="43" spans="1:19" s="32" customFormat="1" ht="63.75" customHeight="1" x14ac:dyDescent="0.2">
      <c r="A43" s="548">
        <v>13</v>
      </c>
      <c r="B43" s="548" t="s">
        <v>70</v>
      </c>
      <c r="C43" s="548">
        <v>5</v>
      </c>
      <c r="D43" s="548">
        <v>11</v>
      </c>
      <c r="E43" s="549" t="s">
        <v>417</v>
      </c>
      <c r="F43" s="549" t="s">
        <v>418</v>
      </c>
      <c r="G43" s="549" t="s">
        <v>93</v>
      </c>
      <c r="H43" s="117" t="s">
        <v>172</v>
      </c>
      <c r="I43" s="116">
        <v>12</v>
      </c>
      <c r="J43" s="549" t="s">
        <v>419</v>
      </c>
      <c r="K43" s="549" t="s">
        <v>58</v>
      </c>
      <c r="L43" s="549"/>
      <c r="M43" s="552">
        <v>14160</v>
      </c>
      <c r="N43" s="549"/>
      <c r="O43" s="545">
        <v>10080</v>
      </c>
      <c r="P43" s="548"/>
      <c r="Q43" s="549" t="s">
        <v>420</v>
      </c>
      <c r="R43" s="549" t="s">
        <v>421</v>
      </c>
      <c r="S43" s="31"/>
    </row>
    <row r="44" spans="1:19" s="32" customFormat="1" ht="63.75" customHeight="1" x14ac:dyDescent="0.2">
      <c r="A44" s="547"/>
      <c r="B44" s="547"/>
      <c r="C44" s="547"/>
      <c r="D44" s="547"/>
      <c r="E44" s="551"/>
      <c r="F44" s="551"/>
      <c r="G44" s="551"/>
      <c r="H44" s="117" t="s">
        <v>95</v>
      </c>
      <c r="I44" s="116">
        <v>160</v>
      </c>
      <c r="J44" s="551"/>
      <c r="K44" s="551"/>
      <c r="L44" s="551"/>
      <c r="M44" s="554"/>
      <c r="N44" s="551"/>
      <c r="O44" s="547"/>
      <c r="P44" s="547"/>
      <c r="Q44" s="551"/>
      <c r="R44" s="551"/>
      <c r="S44" s="31"/>
    </row>
    <row r="45" spans="1:19" s="32" customFormat="1" ht="63.75" customHeight="1" x14ac:dyDescent="0.2">
      <c r="A45" s="548">
        <v>14</v>
      </c>
      <c r="B45" s="548" t="s">
        <v>38</v>
      </c>
      <c r="C45" s="548">
        <v>5</v>
      </c>
      <c r="D45" s="548">
        <v>11</v>
      </c>
      <c r="E45" s="549" t="s">
        <v>422</v>
      </c>
      <c r="F45" s="549" t="s">
        <v>423</v>
      </c>
      <c r="G45" s="549" t="s">
        <v>413</v>
      </c>
      <c r="H45" s="117" t="s">
        <v>414</v>
      </c>
      <c r="I45" s="116">
        <v>1</v>
      </c>
      <c r="J45" s="549" t="s">
        <v>424</v>
      </c>
      <c r="K45" s="549" t="s">
        <v>94</v>
      </c>
      <c r="L45" s="549"/>
      <c r="M45" s="552">
        <v>11570.79</v>
      </c>
      <c r="N45" s="549"/>
      <c r="O45" s="552">
        <v>10098.67</v>
      </c>
      <c r="P45" s="549"/>
      <c r="Q45" s="549" t="s">
        <v>337</v>
      </c>
      <c r="R45" s="549" t="s">
        <v>338</v>
      </c>
      <c r="S45" s="31"/>
    </row>
    <row r="46" spans="1:19" s="32" customFormat="1" ht="63.75" customHeight="1" x14ac:dyDescent="0.2">
      <c r="A46" s="547"/>
      <c r="B46" s="547"/>
      <c r="C46" s="547"/>
      <c r="D46" s="547"/>
      <c r="E46" s="551"/>
      <c r="F46" s="551"/>
      <c r="G46" s="551"/>
      <c r="H46" s="117" t="s">
        <v>416</v>
      </c>
      <c r="I46" s="116">
        <v>40</v>
      </c>
      <c r="J46" s="551"/>
      <c r="K46" s="551"/>
      <c r="L46" s="551"/>
      <c r="M46" s="554"/>
      <c r="N46" s="551"/>
      <c r="O46" s="554"/>
      <c r="P46" s="551"/>
      <c r="Q46" s="551"/>
      <c r="R46" s="551"/>
      <c r="S46" s="31"/>
    </row>
    <row r="47" spans="1:19" s="32" customFormat="1" ht="63.75" customHeight="1" x14ac:dyDescent="0.2">
      <c r="A47" s="548">
        <v>15</v>
      </c>
      <c r="B47" s="548" t="s">
        <v>70</v>
      </c>
      <c r="C47" s="548">
        <v>1</v>
      </c>
      <c r="D47" s="548">
        <v>13</v>
      </c>
      <c r="E47" s="549" t="s">
        <v>425</v>
      </c>
      <c r="F47" s="549" t="s">
        <v>426</v>
      </c>
      <c r="G47" s="549" t="s">
        <v>427</v>
      </c>
      <c r="H47" s="117" t="s">
        <v>1280</v>
      </c>
      <c r="I47" s="116">
        <v>1</v>
      </c>
      <c r="J47" s="549" t="s">
        <v>428</v>
      </c>
      <c r="K47" s="549" t="s">
        <v>58</v>
      </c>
      <c r="L47" s="549"/>
      <c r="M47" s="552">
        <v>99500</v>
      </c>
      <c r="N47" s="549"/>
      <c r="O47" s="545">
        <v>87522.5</v>
      </c>
      <c r="P47" s="548"/>
      <c r="Q47" s="549" t="s">
        <v>429</v>
      </c>
      <c r="R47" s="549" t="s">
        <v>430</v>
      </c>
      <c r="S47" s="31"/>
    </row>
    <row r="48" spans="1:19" s="32" customFormat="1" ht="63.75" customHeight="1" x14ac:dyDescent="0.2">
      <c r="A48" s="546"/>
      <c r="B48" s="546"/>
      <c r="C48" s="546"/>
      <c r="D48" s="546"/>
      <c r="E48" s="550"/>
      <c r="F48" s="550"/>
      <c r="G48" s="550"/>
      <c r="H48" s="117" t="s">
        <v>1281</v>
      </c>
      <c r="I48" s="116">
        <v>107</v>
      </c>
      <c r="J48" s="550"/>
      <c r="K48" s="550"/>
      <c r="L48" s="550"/>
      <c r="M48" s="553"/>
      <c r="N48" s="550"/>
      <c r="O48" s="546"/>
      <c r="P48" s="546"/>
      <c r="Q48" s="550"/>
      <c r="R48" s="550"/>
      <c r="S48" s="31"/>
    </row>
    <row r="49" spans="1:19" s="32" customFormat="1" ht="63.75" customHeight="1" x14ac:dyDescent="0.2">
      <c r="A49" s="546"/>
      <c r="B49" s="546"/>
      <c r="C49" s="546"/>
      <c r="D49" s="546"/>
      <c r="E49" s="550"/>
      <c r="F49" s="550"/>
      <c r="G49" s="550"/>
      <c r="H49" s="117" t="s">
        <v>353</v>
      </c>
      <c r="I49" s="116">
        <v>1000</v>
      </c>
      <c r="J49" s="550"/>
      <c r="K49" s="550"/>
      <c r="L49" s="550"/>
      <c r="M49" s="553"/>
      <c r="N49" s="550"/>
      <c r="O49" s="546"/>
      <c r="P49" s="546"/>
      <c r="Q49" s="550"/>
      <c r="R49" s="550"/>
      <c r="S49" s="31"/>
    </row>
    <row r="50" spans="1:19" s="32" customFormat="1" ht="63.75" customHeight="1" x14ac:dyDescent="0.2">
      <c r="A50" s="547"/>
      <c r="B50" s="547"/>
      <c r="C50" s="547"/>
      <c r="D50" s="547"/>
      <c r="E50" s="551"/>
      <c r="F50" s="551"/>
      <c r="G50" s="551"/>
      <c r="H50" s="117" t="s">
        <v>431</v>
      </c>
      <c r="I50" s="116">
        <v>21</v>
      </c>
      <c r="J50" s="551"/>
      <c r="K50" s="551"/>
      <c r="L50" s="551"/>
      <c r="M50" s="554"/>
      <c r="N50" s="551"/>
      <c r="O50" s="547"/>
      <c r="P50" s="547"/>
      <c r="Q50" s="551"/>
      <c r="R50" s="551"/>
      <c r="S50" s="31"/>
    </row>
    <row r="51" spans="1:19" s="32" customFormat="1" ht="63.75" customHeight="1" x14ac:dyDescent="0.2">
      <c r="A51" s="548">
        <v>16</v>
      </c>
      <c r="B51" s="548" t="s">
        <v>59</v>
      </c>
      <c r="C51" s="548">
        <v>1</v>
      </c>
      <c r="D51" s="549">
        <v>13</v>
      </c>
      <c r="E51" s="549" t="s">
        <v>432</v>
      </c>
      <c r="F51" s="549" t="s">
        <v>433</v>
      </c>
      <c r="G51" s="549" t="s">
        <v>65</v>
      </c>
      <c r="H51" s="117" t="s">
        <v>303</v>
      </c>
      <c r="I51" s="116">
        <v>1</v>
      </c>
      <c r="J51" s="549" t="s">
        <v>434</v>
      </c>
      <c r="K51" s="549" t="s">
        <v>94</v>
      </c>
      <c r="L51" s="549"/>
      <c r="M51" s="552">
        <v>28470</v>
      </c>
      <c r="N51" s="548"/>
      <c r="O51" s="545">
        <v>24500</v>
      </c>
      <c r="P51" s="548"/>
      <c r="Q51" s="549" t="s">
        <v>397</v>
      </c>
      <c r="R51" s="549" t="s">
        <v>398</v>
      </c>
      <c r="S51" s="31"/>
    </row>
    <row r="52" spans="1:19" s="32" customFormat="1" ht="170.25" customHeight="1" x14ac:dyDescent="0.2">
      <c r="A52" s="547"/>
      <c r="B52" s="547"/>
      <c r="C52" s="547"/>
      <c r="D52" s="551"/>
      <c r="E52" s="551"/>
      <c r="F52" s="551"/>
      <c r="G52" s="551"/>
      <c r="H52" s="117" t="s">
        <v>330</v>
      </c>
      <c r="I52" s="116">
        <v>50</v>
      </c>
      <c r="J52" s="551"/>
      <c r="K52" s="551"/>
      <c r="L52" s="551"/>
      <c r="M52" s="551"/>
      <c r="N52" s="547"/>
      <c r="O52" s="547"/>
      <c r="P52" s="547"/>
      <c r="Q52" s="551"/>
      <c r="R52" s="551"/>
      <c r="S52" s="31"/>
    </row>
    <row r="53" spans="1:19" s="32" customFormat="1" ht="102.75" customHeight="1" x14ac:dyDescent="0.2">
      <c r="A53" s="115">
        <v>17</v>
      </c>
      <c r="B53" s="116" t="s">
        <v>70</v>
      </c>
      <c r="C53" s="116">
        <v>1.3</v>
      </c>
      <c r="D53" s="117">
        <v>13</v>
      </c>
      <c r="E53" s="117" t="s">
        <v>435</v>
      </c>
      <c r="F53" s="117" t="s">
        <v>436</v>
      </c>
      <c r="G53" s="117" t="s">
        <v>125</v>
      </c>
      <c r="H53" s="117" t="s">
        <v>353</v>
      </c>
      <c r="I53" s="116">
        <v>1000</v>
      </c>
      <c r="J53" s="117" t="s">
        <v>437</v>
      </c>
      <c r="K53" s="117" t="s">
        <v>58</v>
      </c>
      <c r="L53" s="117"/>
      <c r="M53" s="118">
        <v>20240.66</v>
      </c>
      <c r="N53" s="116"/>
      <c r="O53" s="119">
        <v>20240.66</v>
      </c>
      <c r="P53" s="116"/>
      <c r="Q53" s="117" t="s">
        <v>438</v>
      </c>
      <c r="R53" s="117" t="s">
        <v>439</v>
      </c>
      <c r="S53" s="31"/>
    </row>
    <row r="54" spans="1:19" s="32" customFormat="1" ht="253.5" customHeight="1" x14ac:dyDescent="0.2">
      <c r="A54" s="115">
        <v>18</v>
      </c>
      <c r="B54" s="116" t="s">
        <v>59</v>
      </c>
      <c r="C54" s="116">
        <v>1.3</v>
      </c>
      <c r="D54" s="117">
        <v>13</v>
      </c>
      <c r="E54" s="117" t="s">
        <v>440</v>
      </c>
      <c r="F54" s="117" t="s">
        <v>441</v>
      </c>
      <c r="G54" s="117" t="s">
        <v>442</v>
      </c>
      <c r="H54" s="117" t="s">
        <v>443</v>
      </c>
      <c r="I54" s="120" t="s">
        <v>215</v>
      </c>
      <c r="J54" s="117" t="s">
        <v>444</v>
      </c>
      <c r="K54" s="117" t="s">
        <v>58</v>
      </c>
      <c r="L54" s="117"/>
      <c r="M54" s="119">
        <v>48000</v>
      </c>
      <c r="N54" s="116"/>
      <c r="O54" s="119">
        <v>48000</v>
      </c>
      <c r="P54" s="116"/>
      <c r="Q54" s="117" t="s">
        <v>445</v>
      </c>
      <c r="R54" s="117" t="s">
        <v>446</v>
      </c>
      <c r="S54" s="31"/>
    </row>
    <row r="55" spans="1:19" s="32" customFormat="1" ht="104.25" customHeight="1" x14ac:dyDescent="0.2">
      <c r="A55" s="115">
        <v>19</v>
      </c>
      <c r="B55" s="116" t="s">
        <v>59</v>
      </c>
      <c r="C55" s="116">
        <v>1</v>
      </c>
      <c r="D55" s="117">
        <v>13</v>
      </c>
      <c r="E55" s="117" t="s">
        <v>447</v>
      </c>
      <c r="F55" s="117" t="s">
        <v>448</v>
      </c>
      <c r="G55" s="117" t="s">
        <v>125</v>
      </c>
      <c r="H55" s="117" t="s">
        <v>353</v>
      </c>
      <c r="I55" s="120" t="s">
        <v>354</v>
      </c>
      <c r="J55" s="117" t="s">
        <v>449</v>
      </c>
      <c r="K55" s="117" t="s">
        <v>94</v>
      </c>
      <c r="L55" s="117"/>
      <c r="M55" s="118">
        <v>48585</v>
      </c>
      <c r="N55" s="116"/>
      <c r="O55" s="119">
        <v>48585</v>
      </c>
      <c r="P55" s="116"/>
      <c r="Q55" s="117" t="s">
        <v>450</v>
      </c>
      <c r="R55" s="117" t="s">
        <v>451</v>
      </c>
      <c r="S55" s="31"/>
    </row>
    <row r="56" spans="1:19" s="3" customFormat="1" ht="31.5" x14ac:dyDescent="0.25">
      <c r="A56" s="524">
        <v>20</v>
      </c>
      <c r="B56" s="544" t="s">
        <v>70</v>
      </c>
      <c r="C56" s="544">
        <v>5</v>
      </c>
      <c r="D56" s="528">
        <v>4</v>
      </c>
      <c r="E56" s="528" t="s">
        <v>1507</v>
      </c>
      <c r="F56" s="528" t="s">
        <v>1508</v>
      </c>
      <c r="G56" s="528" t="s">
        <v>1509</v>
      </c>
      <c r="H56" s="276" t="s">
        <v>303</v>
      </c>
      <c r="I56" s="277" t="s">
        <v>215</v>
      </c>
      <c r="J56" s="528" t="s">
        <v>327</v>
      </c>
      <c r="K56" s="528"/>
      <c r="L56" s="541" t="s">
        <v>58</v>
      </c>
      <c r="M56" s="542"/>
      <c r="N56" s="543">
        <v>49250</v>
      </c>
      <c r="O56" s="543" t="s">
        <v>1510</v>
      </c>
      <c r="P56" s="543">
        <v>44250</v>
      </c>
      <c r="Q56" s="542" t="s">
        <v>1511</v>
      </c>
      <c r="R56" s="542" t="s">
        <v>1512</v>
      </c>
      <c r="S56" s="14"/>
    </row>
    <row r="57" spans="1:19" ht="15" customHeight="1" x14ac:dyDescent="0.25">
      <c r="A57" s="525"/>
      <c r="B57" s="544"/>
      <c r="C57" s="544"/>
      <c r="D57" s="528"/>
      <c r="E57" s="528"/>
      <c r="F57" s="528"/>
      <c r="G57" s="528"/>
      <c r="H57" s="276" t="s">
        <v>330</v>
      </c>
      <c r="I57" s="277" t="s">
        <v>378</v>
      </c>
      <c r="J57" s="528"/>
      <c r="K57" s="528"/>
      <c r="L57" s="528"/>
      <c r="M57" s="542"/>
      <c r="N57" s="544"/>
      <c r="O57" s="544"/>
      <c r="P57" s="544"/>
      <c r="Q57" s="528"/>
      <c r="R57" s="528"/>
    </row>
    <row r="58" spans="1:19" ht="15.75" x14ac:dyDescent="0.25">
      <c r="A58" s="524">
        <v>21</v>
      </c>
      <c r="B58" s="524" t="s">
        <v>55</v>
      </c>
      <c r="C58" s="524">
        <v>1</v>
      </c>
      <c r="D58" s="526">
        <v>6</v>
      </c>
      <c r="E58" s="526" t="s">
        <v>1513</v>
      </c>
      <c r="F58" s="526" t="s">
        <v>1514</v>
      </c>
      <c r="G58" s="526" t="s">
        <v>1515</v>
      </c>
      <c r="H58" s="276" t="s">
        <v>340</v>
      </c>
      <c r="I58" s="277" t="s">
        <v>215</v>
      </c>
      <c r="J58" s="526" t="s">
        <v>1516</v>
      </c>
      <c r="K58" s="526"/>
      <c r="L58" s="526" t="s">
        <v>94</v>
      </c>
      <c r="M58" s="529"/>
      <c r="N58" s="534">
        <v>11453.3</v>
      </c>
      <c r="O58" s="534"/>
      <c r="P58" s="534">
        <v>8585.7999999999993</v>
      </c>
      <c r="Q58" s="526" t="s">
        <v>337</v>
      </c>
      <c r="R58" s="526" t="s">
        <v>338</v>
      </c>
    </row>
    <row r="59" spans="1:19" ht="31.5" x14ac:dyDescent="0.25">
      <c r="A59" s="525"/>
      <c r="B59" s="525"/>
      <c r="C59" s="525"/>
      <c r="D59" s="527"/>
      <c r="E59" s="527"/>
      <c r="F59" s="527"/>
      <c r="G59" s="527"/>
      <c r="H59" s="276" t="s">
        <v>50</v>
      </c>
      <c r="I59" s="277" t="s">
        <v>362</v>
      </c>
      <c r="J59" s="527"/>
      <c r="K59" s="527"/>
      <c r="L59" s="527"/>
      <c r="M59" s="527"/>
      <c r="N59" s="539"/>
      <c r="O59" s="525"/>
      <c r="P59" s="539"/>
      <c r="Q59" s="527"/>
      <c r="R59" s="527"/>
    </row>
    <row r="60" spans="1:19" ht="15.75" x14ac:dyDescent="0.25">
      <c r="A60" s="524">
        <v>22</v>
      </c>
      <c r="B60" s="524" t="s">
        <v>410</v>
      </c>
      <c r="C60" s="524">
        <v>1</v>
      </c>
      <c r="D60" s="524">
        <v>6</v>
      </c>
      <c r="E60" s="526" t="s">
        <v>1517</v>
      </c>
      <c r="F60" s="526" t="s">
        <v>1518</v>
      </c>
      <c r="G60" s="524" t="s">
        <v>1519</v>
      </c>
      <c r="H60" s="276" t="s">
        <v>41</v>
      </c>
      <c r="I60" s="278">
        <v>8</v>
      </c>
      <c r="J60" s="526" t="s">
        <v>1520</v>
      </c>
      <c r="K60" s="524"/>
      <c r="L60" s="524" t="s">
        <v>58</v>
      </c>
      <c r="M60" s="534"/>
      <c r="N60" s="534">
        <v>37521.800000000003</v>
      </c>
      <c r="O60" s="534"/>
      <c r="P60" s="534">
        <v>30215.8</v>
      </c>
      <c r="Q60" s="526" t="s">
        <v>337</v>
      </c>
      <c r="R60" s="526" t="s">
        <v>338</v>
      </c>
    </row>
    <row r="61" spans="1:19" ht="63" x14ac:dyDescent="0.25">
      <c r="A61" s="525"/>
      <c r="B61" s="538"/>
      <c r="C61" s="538"/>
      <c r="D61" s="538"/>
      <c r="E61" s="525"/>
      <c r="F61" s="527"/>
      <c r="G61" s="525"/>
      <c r="H61" s="276" t="s">
        <v>95</v>
      </c>
      <c r="I61" s="276" t="s">
        <v>1521</v>
      </c>
      <c r="J61" s="527"/>
      <c r="K61" s="538"/>
      <c r="L61" s="525"/>
      <c r="M61" s="538"/>
      <c r="N61" s="539"/>
      <c r="O61" s="540"/>
      <c r="P61" s="539"/>
      <c r="Q61" s="527"/>
      <c r="R61" s="527"/>
    </row>
    <row r="62" spans="1:19" ht="15.75" x14ac:dyDescent="0.25">
      <c r="A62" s="524">
        <v>23</v>
      </c>
      <c r="B62" s="524" t="s">
        <v>59</v>
      </c>
      <c r="C62" s="524">
        <v>1</v>
      </c>
      <c r="D62" s="526">
        <v>6</v>
      </c>
      <c r="E62" s="526" t="s">
        <v>1522</v>
      </c>
      <c r="F62" s="526" t="s">
        <v>1523</v>
      </c>
      <c r="G62" s="526" t="s">
        <v>77</v>
      </c>
      <c r="H62" s="276" t="s">
        <v>163</v>
      </c>
      <c r="I62" s="277" t="s">
        <v>1524</v>
      </c>
      <c r="J62" s="526" t="s">
        <v>1525</v>
      </c>
      <c r="K62" s="526"/>
      <c r="L62" s="526" t="s">
        <v>58</v>
      </c>
      <c r="M62" s="529"/>
      <c r="N62" s="534">
        <v>25529.4</v>
      </c>
      <c r="O62" s="534"/>
      <c r="P62" s="534">
        <v>25529.4</v>
      </c>
      <c r="Q62" s="524" t="s">
        <v>369</v>
      </c>
      <c r="R62" s="536" t="s">
        <v>370</v>
      </c>
    </row>
    <row r="63" spans="1:19" ht="63" x14ac:dyDescent="0.25">
      <c r="A63" s="533"/>
      <c r="B63" s="533"/>
      <c r="C63" s="533"/>
      <c r="D63" s="531"/>
      <c r="E63" s="531"/>
      <c r="F63" s="531"/>
      <c r="G63" s="531"/>
      <c r="H63" s="276" t="s">
        <v>168</v>
      </c>
      <c r="I63" s="276" t="s">
        <v>1526</v>
      </c>
      <c r="J63" s="531"/>
      <c r="K63" s="531"/>
      <c r="L63" s="531"/>
      <c r="M63" s="531"/>
      <c r="N63" s="535"/>
      <c r="O63" s="533"/>
      <c r="P63" s="535"/>
      <c r="Q63" s="533"/>
      <c r="R63" s="537"/>
    </row>
    <row r="64" spans="1:19" ht="15.75" x14ac:dyDescent="0.25">
      <c r="A64" s="533">
        <v>24</v>
      </c>
      <c r="B64" s="533" t="s">
        <v>59</v>
      </c>
      <c r="C64" s="533">
        <v>1</v>
      </c>
      <c r="D64" s="531">
        <v>6</v>
      </c>
      <c r="E64" s="531" t="s">
        <v>1527</v>
      </c>
      <c r="F64" s="531" t="s">
        <v>1528</v>
      </c>
      <c r="G64" s="531" t="s">
        <v>373</v>
      </c>
      <c r="H64" s="276" t="s">
        <v>41</v>
      </c>
      <c r="I64" s="279" t="s">
        <v>374</v>
      </c>
      <c r="J64" s="531" t="s">
        <v>1529</v>
      </c>
      <c r="K64" s="531"/>
      <c r="L64" s="531" t="s">
        <v>94</v>
      </c>
      <c r="M64" s="531"/>
      <c r="N64" s="535">
        <v>53628</v>
      </c>
      <c r="O64" s="533"/>
      <c r="P64" s="535">
        <v>53628</v>
      </c>
      <c r="Q64" s="531" t="s">
        <v>1530</v>
      </c>
      <c r="R64" s="532" t="s">
        <v>1531</v>
      </c>
    </row>
    <row r="65" spans="1:18" ht="31.5" x14ac:dyDescent="0.25">
      <c r="A65" s="533"/>
      <c r="B65" s="533"/>
      <c r="C65" s="533"/>
      <c r="D65" s="531"/>
      <c r="E65" s="531"/>
      <c r="F65" s="531"/>
      <c r="G65" s="531"/>
      <c r="H65" s="276" t="s">
        <v>95</v>
      </c>
      <c r="I65" s="277" t="s">
        <v>378</v>
      </c>
      <c r="J65" s="531"/>
      <c r="K65" s="531"/>
      <c r="L65" s="531"/>
      <c r="M65" s="531"/>
      <c r="N65" s="533"/>
      <c r="O65" s="533"/>
      <c r="P65" s="533"/>
      <c r="Q65" s="531"/>
      <c r="R65" s="532"/>
    </row>
    <row r="66" spans="1:18" ht="47.25" x14ac:dyDescent="0.25">
      <c r="A66" s="533"/>
      <c r="B66" s="533"/>
      <c r="C66" s="533"/>
      <c r="D66" s="531"/>
      <c r="E66" s="531"/>
      <c r="F66" s="531"/>
      <c r="G66" s="531"/>
      <c r="H66" s="276" t="s">
        <v>353</v>
      </c>
      <c r="I66" s="277" t="s">
        <v>215</v>
      </c>
      <c r="J66" s="531"/>
      <c r="K66" s="531"/>
      <c r="L66" s="531"/>
      <c r="M66" s="531"/>
      <c r="N66" s="533"/>
      <c r="O66" s="533"/>
      <c r="P66" s="533"/>
      <c r="Q66" s="531"/>
      <c r="R66" s="532"/>
    </row>
    <row r="67" spans="1:18" ht="47.25" x14ac:dyDescent="0.25">
      <c r="A67" s="533"/>
      <c r="B67" s="533"/>
      <c r="C67" s="533"/>
      <c r="D67" s="531"/>
      <c r="E67" s="531"/>
      <c r="F67" s="531"/>
      <c r="G67" s="531"/>
      <c r="H67" s="276" t="s">
        <v>1532</v>
      </c>
      <c r="I67" s="277" t="s">
        <v>1533</v>
      </c>
      <c r="J67" s="531"/>
      <c r="K67" s="531"/>
      <c r="L67" s="531"/>
      <c r="M67" s="531"/>
      <c r="N67" s="533"/>
      <c r="O67" s="533"/>
      <c r="P67" s="533"/>
      <c r="Q67" s="531"/>
      <c r="R67" s="532"/>
    </row>
    <row r="68" spans="1:18" ht="47.25" x14ac:dyDescent="0.25">
      <c r="A68" s="524">
        <v>25</v>
      </c>
      <c r="B68" s="524" t="s">
        <v>38</v>
      </c>
      <c r="C68" s="524">
        <v>1</v>
      </c>
      <c r="D68" s="526">
        <v>6</v>
      </c>
      <c r="E68" s="526" t="s">
        <v>1534</v>
      </c>
      <c r="F68" s="526" t="s">
        <v>1535</v>
      </c>
      <c r="G68" s="526" t="s">
        <v>1536</v>
      </c>
      <c r="H68" s="276" t="s">
        <v>353</v>
      </c>
      <c r="I68" s="277" t="s">
        <v>215</v>
      </c>
      <c r="J68" s="526" t="s">
        <v>1537</v>
      </c>
      <c r="K68" s="526"/>
      <c r="L68" s="526" t="s">
        <v>58</v>
      </c>
      <c r="M68" s="529"/>
      <c r="N68" s="534">
        <v>27446.1</v>
      </c>
      <c r="O68" s="534"/>
      <c r="P68" s="534">
        <v>24660</v>
      </c>
      <c r="Q68" s="526" t="s">
        <v>344</v>
      </c>
      <c r="R68" s="526" t="s">
        <v>1538</v>
      </c>
    </row>
    <row r="69" spans="1:18" ht="47.25" x14ac:dyDescent="0.25">
      <c r="A69" s="533"/>
      <c r="B69" s="533"/>
      <c r="C69" s="533"/>
      <c r="D69" s="531"/>
      <c r="E69" s="531"/>
      <c r="F69" s="531"/>
      <c r="G69" s="531"/>
      <c r="H69" s="276" t="s">
        <v>1532</v>
      </c>
      <c r="I69" s="277" t="s">
        <v>354</v>
      </c>
      <c r="J69" s="531"/>
      <c r="K69" s="531"/>
      <c r="L69" s="531"/>
      <c r="M69" s="532"/>
      <c r="N69" s="535"/>
      <c r="O69" s="535"/>
      <c r="P69" s="535"/>
      <c r="Q69" s="531"/>
      <c r="R69" s="531"/>
    </row>
    <row r="70" spans="1:18" ht="31.5" x14ac:dyDescent="0.25">
      <c r="A70" s="524">
        <v>26</v>
      </c>
      <c r="B70" s="524" t="s">
        <v>70</v>
      </c>
      <c r="C70" s="524">
        <v>1</v>
      </c>
      <c r="D70" s="526">
        <v>6</v>
      </c>
      <c r="E70" s="526" t="s">
        <v>1539</v>
      </c>
      <c r="F70" s="526" t="s">
        <v>1540</v>
      </c>
      <c r="G70" s="526" t="s">
        <v>65</v>
      </c>
      <c r="H70" s="276" t="s">
        <v>303</v>
      </c>
      <c r="I70" s="277" t="s">
        <v>215</v>
      </c>
      <c r="J70" s="526" t="s">
        <v>1541</v>
      </c>
      <c r="K70" s="526"/>
      <c r="L70" s="526" t="s">
        <v>94</v>
      </c>
      <c r="M70" s="529"/>
      <c r="N70" s="534">
        <v>44673.15</v>
      </c>
      <c r="O70" s="534"/>
      <c r="P70" s="534">
        <v>39750</v>
      </c>
      <c r="Q70" s="526" t="s">
        <v>350</v>
      </c>
      <c r="R70" s="526" t="s">
        <v>1542</v>
      </c>
    </row>
    <row r="71" spans="1:18" ht="47.25" x14ac:dyDescent="0.25">
      <c r="A71" s="533"/>
      <c r="B71" s="533"/>
      <c r="C71" s="533"/>
      <c r="D71" s="531"/>
      <c r="E71" s="531"/>
      <c r="F71" s="531"/>
      <c r="G71" s="531"/>
      <c r="H71" s="276" t="s">
        <v>330</v>
      </c>
      <c r="I71" s="277" t="s">
        <v>362</v>
      </c>
      <c r="J71" s="531"/>
      <c r="K71" s="531"/>
      <c r="L71" s="531"/>
      <c r="M71" s="531"/>
      <c r="N71" s="535"/>
      <c r="O71" s="535"/>
      <c r="P71" s="535"/>
      <c r="Q71" s="531"/>
      <c r="R71" s="531"/>
    </row>
    <row r="72" spans="1:18" ht="15.75" x14ac:dyDescent="0.25">
      <c r="A72" s="524">
        <v>27</v>
      </c>
      <c r="B72" s="524" t="s">
        <v>70</v>
      </c>
      <c r="C72" s="524">
        <v>1</v>
      </c>
      <c r="D72" s="526">
        <v>6</v>
      </c>
      <c r="E72" s="526" t="s">
        <v>1543</v>
      </c>
      <c r="F72" s="526" t="s">
        <v>1544</v>
      </c>
      <c r="G72" s="526" t="s">
        <v>1545</v>
      </c>
      <c r="H72" s="276" t="s">
        <v>163</v>
      </c>
      <c r="I72" s="277" t="s">
        <v>374</v>
      </c>
      <c r="J72" s="526" t="s">
        <v>1546</v>
      </c>
      <c r="K72" s="526"/>
      <c r="L72" s="526" t="s">
        <v>58</v>
      </c>
      <c r="M72" s="534"/>
      <c r="N72" s="534">
        <v>75417</v>
      </c>
      <c r="O72" s="534"/>
      <c r="P72" s="534">
        <v>73872.5</v>
      </c>
      <c r="Q72" s="526" t="s">
        <v>1547</v>
      </c>
      <c r="R72" s="526" t="s">
        <v>1548</v>
      </c>
    </row>
    <row r="73" spans="1:18" ht="31.5" x14ac:dyDescent="0.25">
      <c r="A73" s="533"/>
      <c r="B73" s="533"/>
      <c r="C73" s="533"/>
      <c r="D73" s="531"/>
      <c r="E73" s="531"/>
      <c r="F73" s="531"/>
      <c r="G73" s="531"/>
      <c r="H73" s="276" t="s">
        <v>168</v>
      </c>
      <c r="I73" s="277" t="s">
        <v>395</v>
      </c>
      <c r="J73" s="531"/>
      <c r="K73" s="531"/>
      <c r="L73" s="531"/>
      <c r="M73" s="535"/>
      <c r="N73" s="535"/>
      <c r="O73" s="535"/>
      <c r="P73" s="535"/>
      <c r="Q73" s="531"/>
      <c r="R73" s="531"/>
    </row>
    <row r="74" spans="1:18" ht="31.5" x14ac:dyDescent="0.25">
      <c r="A74" s="533"/>
      <c r="B74" s="533"/>
      <c r="C74" s="533"/>
      <c r="D74" s="531"/>
      <c r="E74" s="531"/>
      <c r="F74" s="531"/>
      <c r="G74" s="531"/>
      <c r="H74" s="276" t="s">
        <v>303</v>
      </c>
      <c r="I74" s="277" t="s">
        <v>374</v>
      </c>
      <c r="J74" s="531"/>
      <c r="K74" s="531"/>
      <c r="L74" s="531"/>
      <c r="M74" s="535"/>
      <c r="N74" s="535"/>
      <c r="O74" s="535"/>
      <c r="P74" s="535"/>
      <c r="Q74" s="531"/>
      <c r="R74" s="531"/>
    </row>
    <row r="75" spans="1:18" ht="47.25" x14ac:dyDescent="0.25">
      <c r="A75" s="533"/>
      <c r="B75" s="533"/>
      <c r="C75" s="533"/>
      <c r="D75" s="531"/>
      <c r="E75" s="531"/>
      <c r="F75" s="531"/>
      <c r="G75" s="531"/>
      <c r="H75" s="276" t="s">
        <v>330</v>
      </c>
      <c r="I75" s="277" t="s">
        <v>395</v>
      </c>
      <c r="J75" s="531"/>
      <c r="K75" s="531"/>
      <c r="L75" s="531"/>
      <c r="M75" s="535"/>
      <c r="N75" s="535"/>
      <c r="O75" s="535"/>
      <c r="P75" s="535"/>
      <c r="Q75" s="531"/>
      <c r="R75" s="531"/>
    </row>
    <row r="76" spans="1:18" ht="47.25" x14ac:dyDescent="0.25">
      <c r="A76" s="533"/>
      <c r="B76" s="533"/>
      <c r="C76" s="533"/>
      <c r="D76" s="531"/>
      <c r="E76" s="531"/>
      <c r="F76" s="531"/>
      <c r="G76" s="531"/>
      <c r="H76" s="276" t="s">
        <v>353</v>
      </c>
      <c r="I76" s="277" t="s">
        <v>215</v>
      </c>
      <c r="J76" s="531"/>
      <c r="K76" s="531"/>
      <c r="L76" s="531"/>
      <c r="M76" s="535"/>
      <c r="N76" s="535"/>
      <c r="O76" s="535"/>
      <c r="P76" s="535"/>
      <c r="Q76" s="531"/>
      <c r="R76" s="531"/>
    </row>
    <row r="77" spans="1:18" ht="47.25" x14ac:dyDescent="0.25">
      <c r="A77" s="524">
        <v>28</v>
      </c>
      <c r="B77" s="524" t="s">
        <v>70</v>
      </c>
      <c r="C77" s="524">
        <v>1</v>
      </c>
      <c r="D77" s="526">
        <v>6</v>
      </c>
      <c r="E77" s="526" t="s">
        <v>1549</v>
      </c>
      <c r="F77" s="526" t="s">
        <v>1550</v>
      </c>
      <c r="G77" s="526" t="s">
        <v>1551</v>
      </c>
      <c r="H77" s="276" t="s">
        <v>353</v>
      </c>
      <c r="I77" s="277" t="s">
        <v>713</v>
      </c>
      <c r="J77" s="526" t="s">
        <v>1552</v>
      </c>
      <c r="K77" s="526"/>
      <c r="L77" s="526" t="s">
        <v>58</v>
      </c>
      <c r="M77" s="529"/>
      <c r="N77" s="534">
        <v>69857.58</v>
      </c>
      <c r="O77" s="534"/>
      <c r="P77" s="534">
        <v>63191.08</v>
      </c>
      <c r="Q77" s="526" t="s">
        <v>1553</v>
      </c>
      <c r="R77" s="526" t="s">
        <v>1554</v>
      </c>
    </row>
    <row r="78" spans="1:18" ht="63" x14ac:dyDescent="0.25">
      <c r="A78" s="533"/>
      <c r="B78" s="533"/>
      <c r="C78" s="533"/>
      <c r="D78" s="531"/>
      <c r="E78" s="531"/>
      <c r="F78" s="531"/>
      <c r="G78" s="531"/>
      <c r="H78" s="276" t="s">
        <v>1555</v>
      </c>
      <c r="I78" s="277" t="s">
        <v>713</v>
      </c>
      <c r="J78" s="531"/>
      <c r="K78" s="531"/>
      <c r="L78" s="531"/>
      <c r="M78" s="531"/>
      <c r="N78" s="533"/>
      <c r="O78" s="533"/>
      <c r="P78" s="533"/>
      <c r="Q78" s="531"/>
      <c r="R78" s="531"/>
    </row>
    <row r="79" spans="1:18" ht="63" x14ac:dyDescent="0.25">
      <c r="A79" s="533"/>
      <c r="B79" s="533"/>
      <c r="C79" s="533"/>
      <c r="D79" s="531"/>
      <c r="E79" s="531"/>
      <c r="F79" s="531"/>
      <c r="G79" s="531"/>
      <c r="H79" s="276" t="s">
        <v>1556</v>
      </c>
      <c r="I79" s="280">
        <v>100000</v>
      </c>
      <c r="J79" s="531"/>
      <c r="K79" s="531"/>
      <c r="L79" s="531"/>
      <c r="M79" s="531"/>
      <c r="N79" s="533"/>
      <c r="O79" s="533"/>
      <c r="P79" s="533"/>
      <c r="Q79" s="531"/>
      <c r="R79" s="531"/>
    </row>
    <row r="80" spans="1:18" ht="15.75" x14ac:dyDescent="0.25">
      <c r="A80" s="533"/>
      <c r="B80" s="533"/>
      <c r="C80" s="533"/>
      <c r="D80" s="531"/>
      <c r="E80" s="531"/>
      <c r="F80" s="531"/>
      <c r="G80" s="531"/>
      <c r="H80" s="278" t="s">
        <v>363</v>
      </c>
      <c r="I80" s="277" t="s">
        <v>215</v>
      </c>
      <c r="J80" s="531"/>
      <c r="K80" s="531"/>
      <c r="L80" s="531"/>
      <c r="M80" s="531"/>
      <c r="N80" s="533"/>
      <c r="O80" s="533"/>
      <c r="P80" s="533"/>
      <c r="Q80" s="531"/>
      <c r="R80" s="531"/>
    </row>
    <row r="81" spans="1:18" ht="31.5" x14ac:dyDescent="0.25">
      <c r="A81" s="533"/>
      <c r="B81" s="533"/>
      <c r="C81" s="533"/>
      <c r="D81" s="531"/>
      <c r="E81" s="531"/>
      <c r="F81" s="531"/>
      <c r="G81" s="531"/>
      <c r="H81" s="276" t="s">
        <v>159</v>
      </c>
      <c r="I81" s="277" t="s">
        <v>1557</v>
      </c>
      <c r="J81" s="531"/>
      <c r="K81" s="531"/>
      <c r="L81" s="531"/>
      <c r="M81" s="531"/>
      <c r="N81" s="533"/>
      <c r="O81" s="533"/>
      <c r="P81" s="533"/>
      <c r="Q81" s="531"/>
      <c r="R81" s="531"/>
    </row>
    <row r="82" spans="1:18" ht="47.25" x14ac:dyDescent="0.25">
      <c r="A82" s="533"/>
      <c r="B82" s="533"/>
      <c r="C82" s="533"/>
      <c r="D82" s="531"/>
      <c r="E82" s="531"/>
      <c r="F82" s="531"/>
      <c r="G82" s="531"/>
      <c r="H82" s="276" t="s">
        <v>1558</v>
      </c>
      <c r="I82" s="277" t="s">
        <v>713</v>
      </c>
      <c r="J82" s="531"/>
      <c r="K82" s="531"/>
      <c r="L82" s="531"/>
      <c r="M82" s="531"/>
      <c r="N82" s="533"/>
      <c r="O82" s="533"/>
      <c r="P82" s="533"/>
      <c r="Q82" s="531"/>
      <c r="R82" s="531"/>
    </row>
    <row r="83" spans="1:18" ht="94.5" x14ac:dyDescent="0.25">
      <c r="A83" s="533"/>
      <c r="B83" s="533"/>
      <c r="C83" s="533"/>
      <c r="D83" s="531"/>
      <c r="E83" s="531"/>
      <c r="F83" s="531"/>
      <c r="G83" s="531"/>
      <c r="H83" s="276" t="s">
        <v>520</v>
      </c>
      <c r="I83" s="277" t="s">
        <v>1559</v>
      </c>
      <c r="J83" s="531"/>
      <c r="K83" s="531"/>
      <c r="L83" s="531"/>
      <c r="M83" s="531"/>
      <c r="N83" s="533"/>
      <c r="O83" s="533"/>
      <c r="P83" s="533"/>
      <c r="Q83" s="531"/>
      <c r="R83" s="531"/>
    </row>
    <row r="84" spans="1:18" ht="31.5" x14ac:dyDescent="0.25">
      <c r="A84" s="525"/>
      <c r="B84" s="525"/>
      <c r="C84" s="525"/>
      <c r="D84" s="527"/>
      <c r="E84" s="527"/>
      <c r="F84" s="527"/>
      <c r="G84" s="527"/>
      <c r="H84" s="276" t="s">
        <v>471</v>
      </c>
      <c r="I84" s="280">
        <v>5000</v>
      </c>
      <c r="J84" s="527"/>
      <c r="K84" s="527"/>
      <c r="L84" s="527"/>
      <c r="M84" s="527"/>
      <c r="N84" s="525"/>
      <c r="O84" s="525"/>
      <c r="P84" s="525"/>
      <c r="Q84" s="527"/>
      <c r="R84" s="527"/>
    </row>
    <row r="85" spans="1:18" ht="47.25" x14ac:dyDescent="0.25">
      <c r="A85" s="524">
        <v>29</v>
      </c>
      <c r="B85" s="524" t="s">
        <v>70</v>
      </c>
      <c r="C85" s="524">
        <v>1</v>
      </c>
      <c r="D85" s="526">
        <v>6</v>
      </c>
      <c r="E85" s="526" t="s">
        <v>1560</v>
      </c>
      <c r="F85" s="526" t="s">
        <v>1561</v>
      </c>
      <c r="G85" s="528" t="s">
        <v>1562</v>
      </c>
      <c r="H85" s="276" t="s">
        <v>353</v>
      </c>
      <c r="I85" s="278">
        <v>1</v>
      </c>
      <c r="J85" s="526" t="s">
        <v>1563</v>
      </c>
      <c r="K85" s="526"/>
      <c r="L85" s="526" t="s">
        <v>94</v>
      </c>
      <c r="M85" s="529"/>
      <c r="N85" s="529">
        <v>46260</v>
      </c>
      <c r="O85" s="534"/>
      <c r="P85" s="534">
        <v>41400</v>
      </c>
      <c r="Q85" s="526" t="s">
        <v>1564</v>
      </c>
      <c r="R85" s="526" t="s">
        <v>361</v>
      </c>
    </row>
    <row r="86" spans="1:18" ht="47.25" x14ac:dyDescent="0.25">
      <c r="A86" s="533"/>
      <c r="B86" s="533"/>
      <c r="C86" s="533"/>
      <c r="D86" s="531"/>
      <c r="E86" s="531"/>
      <c r="F86" s="531"/>
      <c r="G86" s="528"/>
      <c r="H86" s="276" t="s">
        <v>1532</v>
      </c>
      <c r="I86" s="278">
        <v>1000</v>
      </c>
      <c r="J86" s="531"/>
      <c r="K86" s="531"/>
      <c r="L86" s="531"/>
      <c r="M86" s="532"/>
      <c r="N86" s="531"/>
      <c r="O86" s="535"/>
      <c r="P86" s="533"/>
      <c r="Q86" s="531"/>
      <c r="R86" s="531"/>
    </row>
    <row r="87" spans="1:18" ht="47.25" x14ac:dyDescent="0.25">
      <c r="A87" s="533"/>
      <c r="B87" s="533"/>
      <c r="C87" s="533"/>
      <c r="D87" s="531"/>
      <c r="E87" s="531"/>
      <c r="F87" s="531"/>
      <c r="G87" s="528"/>
      <c r="H87" s="276" t="s">
        <v>1558</v>
      </c>
      <c r="I87" s="278">
        <v>3</v>
      </c>
      <c r="J87" s="531"/>
      <c r="K87" s="531"/>
      <c r="L87" s="531"/>
      <c r="M87" s="532"/>
      <c r="N87" s="531"/>
      <c r="O87" s="535"/>
      <c r="P87" s="533"/>
      <c r="Q87" s="531"/>
      <c r="R87" s="531"/>
    </row>
    <row r="88" spans="1:18" ht="94.5" x14ac:dyDescent="0.25">
      <c r="A88" s="533"/>
      <c r="B88" s="533"/>
      <c r="C88" s="533"/>
      <c r="D88" s="531"/>
      <c r="E88" s="531"/>
      <c r="F88" s="531"/>
      <c r="G88" s="528"/>
      <c r="H88" s="276" t="s">
        <v>520</v>
      </c>
      <c r="I88" s="278">
        <v>5</v>
      </c>
      <c r="J88" s="531"/>
      <c r="K88" s="531"/>
      <c r="L88" s="531"/>
      <c r="M88" s="532"/>
      <c r="N88" s="531"/>
      <c r="O88" s="535"/>
      <c r="P88" s="533"/>
      <c r="Q88" s="531"/>
      <c r="R88" s="531"/>
    </row>
    <row r="89" spans="1:18" ht="31.5" x14ac:dyDescent="0.25">
      <c r="A89" s="525"/>
      <c r="B89" s="525"/>
      <c r="C89" s="525"/>
      <c r="D89" s="527"/>
      <c r="E89" s="527"/>
      <c r="F89" s="527"/>
      <c r="G89" s="528"/>
      <c r="H89" s="276" t="s">
        <v>471</v>
      </c>
      <c r="I89" s="281">
        <v>5000</v>
      </c>
      <c r="J89" s="527"/>
      <c r="K89" s="527"/>
      <c r="L89" s="527"/>
      <c r="M89" s="530"/>
      <c r="N89" s="527"/>
      <c r="O89" s="525"/>
      <c r="P89" s="525"/>
      <c r="Q89" s="527"/>
      <c r="R89" s="527"/>
    </row>
    <row r="90" spans="1:18" ht="15.75" x14ac:dyDescent="0.25">
      <c r="A90" s="524">
        <v>30</v>
      </c>
      <c r="B90" s="524" t="s">
        <v>70</v>
      </c>
      <c r="C90" s="524">
        <v>1</v>
      </c>
      <c r="D90" s="524">
        <v>6</v>
      </c>
      <c r="E90" s="526" t="s">
        <v>1565</v>
      </c>
      <c r="F90" s="526" t="s">
        <v>1566</v>
      </c>
      <c r="G90" s="526" t="s">
        <v>1567</v>
      </c>
      <c r="H90" s="276" t="s">
        <v>163</v>
      </c>
      <c r="I90" s="278">
        <v>6</v>
      </c>
      <c r="J90" s="526" t="s">
        <v>1568</v>
      </c>
      <c r="K90" s="526"/>
      <c r="L90" s="526" t="s">
        <v>94</v>
      </c>
      <c r="M90" s="529"/>
      <c r="N90" s="529">
        <v>49438.16</v>
      </c>
      <c r="O90" s="534"/>
      <c r="P90" s="534">
        <v>44428.160000000003</v>
      </c>
      <c r="Q90" s="526" t="s">
        <v>1564</v>
      </c>
      <c r="R90" s="526" t="s">
        <v>361</v>
      </c>
    </row>
    <row r="91" spans="1:18" ht="31.5" x14ac:dyDescent="0.25">
      <c r="A91" s="533"/>
      <c r="B91" s="533"/>
      <c r="C91" s="533"/>
      <c r="D91" s="533"/>
      <c r="E91" s="531"/>
      <c r="F91" s="531"/>
      <c r="G91" s="531"/>
      <c r="H91" s="276" t="s">
        <v>168</v>
      </c>
      <c r="I91" s="278">
        <v>72</v>
      </c>
      <c r="J91" s="531"/>
      <c r="K91" s="531"/>
      <c r="L91" s="531"/>
      <c r="M91" s="532"/>
      <c r="N91" s="531"/>
      <c r="O91" s="535"/>
      <c r="P91" s="533"/>
      <c r="Q91" s="531"/>
      <c r="R91" s="531"/>
    </row>
    <row r="92" spans="1:18" ht="31.5" x14ac:dyDescent="0.25">
      <c r="A92" s="533"/>
      <c r="B92" s="533"/>
      <c r="C92" s="533"/>
      <c r="D92" s="533"/>
      <c r="E92" s="531"/>
      <c r="F92" s="531"/>
      <c r="G92" s="531"/>
      <c r="H92" s="276" t="s">
        <v>303</v>
      </c>
      <c r="I92" s="278">
        <v>1</v>
      </c>
      <c r="J92" s="531"/>
      <c r="K92" s="531"/>
      <c r="L92" s="531"/>
      <c r="M92" s="532"/>
      <c r="N92" s="531"/>
      <c r="O92" s="535"/>
      <c r="P92" s="533"/>
      <c r="Q92" s="531"/>
      <c r="R92" s="531"/>
    </row>
    <row r="93" spans="1:18" ht="47.25" x14ac:dyDescent="0.25">
      <c r="A93" s="533"/>
      <c r="B93" s="533"/>
      <c r="C93" s="533"/>
      <c r="D93" s="533"/>
      <c r="E93" s="531"/>
      <c r="F93" s="531"/>
      <c r="G93" s="531"/>
      <c r="H93" s="276" t="s">
        <v>330</v>
      </c>
      <c r="I93" s="278">
        <v>18</v>
      </c>
      <c r="J93" s="531"/>
      <c r="K93" s="531"/>
      <c r="L93" s="531"/>
      <c r="M93" s="532"/>
      <c r="N93" s="531"/>
      <c r="O93" s="535"/>
      <c r="P93" s="533"/>
      <c r="Q93" s="531"/>
      <c r="R93" s="531"/>
    </row>
    <row r="94" spans="1:18" ht="15.75" x14ac:dyDescent="0.25">
      <c r="A94" s="533"/>
      <c r="B94" s="533"/>
      <c r="C94" s="533"/>
      <c r="D94" s="533"/>
      <c r="E94" s="531"/>
      <c r="F94" s="531"/>
      <c r="G94" s="531"/>
      <c r="H94" s="276" t="s">
        <v>340</v>
      </c>
      <c r="I94" s="278">
        <v>1</v>
      </c>
      <c r="J94" s="531"/>
      <c r="K94" s="531"/>
      <c r="L94" s="531"/>
      <c r="M94" s="532"/>
      <c r="N94" s="531"/>
      <c r="O94" s="535"/>
      <c r="P94" s="533"/>
      <c r="Q94" s="531"/>
      <c r="R94" s="531"/>
    </row>
    <row r="95" spans="1:18" ht="31.5" x14ac:dyDescent="0.25">
      <c r="A95" s="533"/>
      <c r="B95" s="533"/>
      <c r="C95" s="533"/>
      <c r="D95" s="533"/>
      <c r="E95" s="531"/>
      <c r="F95" s="531"/>
      <c r="G95" s="531"/>
      <c r="H95" s="276" t="s">
        <v>50</v>
      </c>
      <c r="I95" s="278">
        <v>45</v>
      </c>
      <c r="J95" s="531"/>
      <c r="K95" s="531"/>
      <c r="L95" s="531"/>
      <c r="M95" s="532"/>
      <c r="N95" s="531"/>
      <c r="O95" s="535"/>
      <c r="P95" s="533"/>
      <c r="Q95" s="531"/>
      <c r="R95" s="531"/>
    </row>
    <row r="96" spans="1:18" ht="15.75" x14ac:dyDescent="0.25">
      <c r="A96" s="533"/>
      <c r="B96" s="533"/>
      <c r="C96" s="533"/>
      <c r="D96" s="533"/>
      <c r="E96" s="531"/>
      <c r="F96" s="531"/>
      <c r="G96" s="531"/>
      <c r="H96" s="278" t="s">
        <v>363</v>
      </c>
      <c r="I96" s="278">
        <v>1</v>
      </c>
      <c r="J96" s="531"/>
      <c r="K96" s="531"/>
      <c r="L96" s="531"/>
      <c r="M96" s="532"/>
      <c r="N96" s="531"/>
      <c r="O96" s="535"/>
      <c r="P96" s="533"/>
      <c r="Q96" s="531"/>
      <c r="R96" s="531"/>
    </row>
    <row r="97" spans="1:18" ht="31.5" x14ac:dyDescent="0.25">
      <c r="A97" s="525"/>
      <c r="B97" s="525"/>
      <c r="C97" s="525"/>
      <c r="D97" s="525"/>
      <c r="E97" s="527"/>
      <c r="F97" s="527"/>
      <c r="G97" s="527"/>
      <c r="H97" s="276" t="s">
        <v>159</v>
      </c>
      <c r="I97" s="278">
        <v>15</v>
      </c>
      <c r="J97" s="527"/>
      <c r="K97" s="527"/>
      <c r="L97" s="527"/>
      <c r="M97" s="530"/>
      <c r="N97" s="527"/>
      <c r="O97" s="525"/>
      <c r="P97" s="525"/>
      <c r="Q97" s="527"/>
      <c r="R97" s="527"/>
    </row>
    <row r="98" spans="1:18" ht="47.25" x14ac:dyDescent="0.25">
      <c r="A98" s="524">
        <v>31</v>
      </c>
      <c r="B98" s="524" t="s">
        <v>59</v>
      </c>
      <c r="C98" s="524">
        <v>1</v>
      </c>
      <c r="D98" s="524">
        <v>6</v>
      </c>
      <c r="E98" s="526" t="s">
        <v>1569</v>
      </c>
      <c r="F98" s="526" t="s">
        <v>1570</v>
      </c>
      <c r="G98" s="528" t="s">
        <v>1571</v>
      </c>
      <c r="H98" s="276" t="s">
        <v>1572</v>
      </c>
      <c r="I98" s="278">
        <v>1</v>
      </c>
      <c r="J98" s="526" t="s">
        <v>1573</v>
      </c>
      <c r="K98" s="529"/>
      <c r="L98" s="526" t="s">
        <v>54</v>
      </c>
      <c r="M98" s="529"/>
      <c r="N98" s="529">
        <v>71936.25</v>
      </c>
      <c r="O98" s="529"/>
      <c r="P98" s="529">
        <v>71024.25</v>
      </c>
      <c r="Q98" s="526" t="s">
        <v>1405</v>
      </c>
      <c r="R98" s="526" t="s">
        <v>1574</v>
      </c>
    </row>
    <row r="99" spans="1:18" ht="94.5" x14ac:dyDescent="0.25">
      <c r="A99" s="533"/>
      <c r="B99" s="533"/>
      <c r="C99" s="533"/>
      <c r="D99" s="533"/>
      <c r="E99" s="531"/>
      <c r="F99" s="531"/>
      <c r="G99" s="528"/>
      <c r="H99" s="276" t="s">
        <v>520</v>
      </c>
      <c r="I99" s="278">
        <v>2</v>
      </c>
      <c r="J99" s="531"/>
      <c r="K99" s="532"/>
      <c r="L99" s="531"/>
      <c r="M99" s="532"/>
      <c r="N99" s="532"/>
      <c r="O99" s="532"/>
      <c r="P99" s="532"/>
      <c r="Q99" s="531"/>
      <c r="R99" s="531"/>
    </row>
    <row r="100" spans="1:18" ht="31.5" x14ac:dyDescent="0.25">
      <c r="A100" s="383"/>
      <c r="B100" s="383"/>
      <c r="C100" s="383"/>
      <c r="D100" s="383"/>
      <c r="E100" s="377"/>
      <c r="F100" s="377"/>
      <c r="G100" s="370"/>
      <c r="H100" s="276" t="s">
        <v>471</v>
      </c>
      <c r="I100" s="278">
        <v>150</v>
      </c>
      <c r="J100" s="377"/>
      <c r="K100" s="377"/>
      <c r="L100" s="377"/>
      <c r="M100" s="377"/>
      <c r="N100" s="377"/>
      <c r="O100" s="377"/>
      <c r="P100" s="377"/>
      <c r="Q100" s="377"/>
      <c r="R100" s="377"/>
    </row>
    <row r="101" spans="1:18" ht="15.75" x14ac:dyDescent="0.25">
      <c r="A101" s="524">
        <v>32</v>
      </c>
      <c r="B101" s="524" t="s">
        <v>70</v>
      </c>
      <c r="C101" s="524">
        <v>1</v>
      </c>
      <c r="D101" s="524">
        <v>6</v>
      </c>
      <c r="E101" s="526" t="s">
        <v>1575</v>
      </c>
      <c r="F101" s="526" t="s">
        <v>1576</v>
      </c>
      <c r="G101" s="526" t="s">
        <v>1519</v>
      </c>
      <c r="H101" s="276" t="s">
        <v>41</v>
      </c>
      <c r="I101" s="278">
        <v>16</v>
      </c>
      <c r="J101" s="526" t="s">
        <v>1577</v>
      </c>
      <c r="K101" s="526"/>
      <c r="L101" s="526" t="s">
        <v>58</v>
      </c>
      <c r="M101" s="529"/>
      <c r="N101" s="529">
        <v>95639.35</v>
      </c>
      <c r="O101" s="534"/>
      <c r="P101" s="534">
        <v>83200</v>
      </c>
      <c r="Q101" s="526" t="s">
        <v>1578</v>
      </c>
      <c r="R101" s="526" t="s">
        <v>1579</v>
      </c>
    </row>
    <row r="102" spans="1:18" ht="31.5" x14ac:dyDescent="0.25">
      <c r="A102" s="533"/>
      <c r="B102" s="533"/>
      <c r="C102" s="533"/>
      <c r="D102" s="533"/>
      <c r="E102" s="531"/>
      <c r="F102" s="531"/>
      <c r="G102" s="531"/>
      <c r="H102" s="276" t="s">
        <v>95</v>
      </c>
      <c r="I102" s="278">
        <v>240</v>
      </c>
      <c r="J102" s="531"/>
      <c r="K102" s="531"/>
      <c r="L102" s="531"/>
      <c r="M102" s="532"/>
      <c r="N102" s="531"/>
      <c r="O102" s="533"/>
      <c r="P102" s="533"/>
      <c r="Q102" s="531"/>
      <c r="R102" s="531"/>
    </row>
    <row r="103" spans="1:18" ht="15.75" x14ac:dyDescent="0.25">
      <c r="A103" s="524">
        <v>33</v>
      </c>
      <c r="B103" s="524" t="s">
        <v>70</v>
      </c>
      <c r="C103" s="524">
        <v>1</v>
      </c>
      <c r="D103" s="526">
        <v>6</v>
      </c>
      <c r="E103" s="526" t="s">
        <v>1580</v>
      </c>
      <c r="F103" s="526" t="s">
        <v>1581</v>
      </c>
      <c r="G103" s="526" t="s">
        <v>1519</v>
      </c>
      <c r="H103" s="276" t="s">
        <v>41</v>
      </c>
      <c r="I103" s="278">
        <v>3</v>
      </c>
      <c r="J103" s="526" t="s">
        <v>1582</v>
      </c>
      <c r="K103" s="526"/>
      <c r="L103" s="526" t="s">
        <v>58</v>
      </c>
      <c r="M103" s="529"/>
      <c r="N103" s="534">
        <v>53292.3</v>
      </c>
      <c r="O103" s="534"/>
      <c r="P103" s="534">
        <v>46321.8</v>
      </c>
      <c r="Q103" s="526" t="s">
        <v>1583</v>
      </c>
      <c r="R103" s="526" t="s">
        <v>1584</v>
      </c>
    </row>
    <row r="104" spans="1:18" ht="31.5" x14ac:dyDescent="0.25">
      <c r="A104" s="525"/>
      <c r="B104" s="525"/>
      <c r="C104" s="525"/>
      <c r="D104" s="527"/>
      <c r="E104" s="527"/>
      <c r="F104" s="527"/>
      <c r="G104" s="527"/>
      <c r="H104" s="276" t="s">
        <v>95</v>
      </c>
      <c r="I104" s="278">
        <v>150</v>
      </c>
      <c r="J104" s="527"/>
      <c r="K104" s="527"/>
      <c r="L104" s="531"/>
      <c r="M104" s="527"/>
      <c r="N104" s="525"/>
      <c r="O104" s="525"/>
      <c r="P104" s="525"/>
      <c r="Q104" s="527"/>
      <c r="R104" s="527"/>
    </row>
    <row r="105" spans="1:18" ht="15.75" x14ac:dyDescent="0.25">
      <c r="A105" s="524">
        <v>34</v>
      </c>
      <c r="B105" s="524" t="s">
        <v>38</v>
      </c>
      <c r="C105" s="524">
        <v>1</v>
      </c>
      <c r="D105" s="526">
        <v>9</v>
      </c>
      <c r="E105" s="526" t="s">
        <v>1585</v>
      </c>
      <c r="F105" s="526" t="s">
        <v>1586</v>
      </c>
      <c r="G105" s="526" t="s">
        <v>1545</v>
      </c>
      <c r="H105" s="276" t="s">
        <v>163</v>
      </c>
      <c r="I105" s="277" t="s">
        <v>374</v>
      </c>
      <c r="J105" s="526" t="s">
        <v>392</v>
      </c>
      <c r="K105" s="526"/>
      <c r="L105" s="526" t="s">
        <v>58</v>
      </c>
      <c r="M105" s="529"/>
      <c r="N105" s="529">
        <v>82518</v>
      </c>
      <c r="O105" s="529"/>
      <c r="P105" s="529">
        <v>80973.5</v>
      </c>
      <c r="Q105" s="526" t="s">
        <v>1587</v>
      </c>
      <c r="R105" s="526" t="s">
        <v>1588</v>
      </c>
    </row>
    <row r="106" spans="1:18" ht="31.5" x14ac:dyDescent="0.25">
      <c r="A106" s="533"/>
      <c r="B106" s="533"/>
      <c r="C106" s="533"/>
      <c r="D106" s="531"/>
      <c r="E106" s="531"/>
      <c r="F106" s="531"/>
      <c r="G106" s="531"/>
      <c r="H106" s="276" t="s">
        <v>168</v>
      </c>
      <c r="I106" s="277" t="s">
        <v>395</v>
      </c>
      <c r="J106" s="531"/>
      <c r="K106" s="531"/>
      <c r="L106" s="531"/>
      <c r="M106" s="532"/>
      <c r="N106" s="532"/>
      <c r="O106" s="532"/>
      <c r="P106" s="532"/>
      <c r="Q106" s="531"/>
      <c r="R106" s="531"/>
    </row>
    <row r="107" spans="1:18" ht="31.5" x14ac:dyDescent="0.25">
      <c r="A107" s="533"/>
      <c r="B107" s="533"/>
      <c r="C107" s="533"/>
      <c r="D107" s="531"/>
      <c r="E107" s="531"/>
      <c r="F107" s="531"/>
      <c r="G107" s="531"/>
      <c r="H107" s="276" t="s">
        <v>303</v>
      </c>
      <c r="I107" s="277" t="s">
        <v>374</v>
      </c>
      <c r="J107" s="531"/>
      <c r="K107" s="531"/>
      <c r="L107" s="531"/>
      <c r="M107" s="532"/>
      <c r="N107" s="532"/>
      <c r="O107" s="532"/>
      <c r="P107" s="532"/>
      <c r="Q107" s="531"/>
      <c r="R107" s="531"/>
    </row>
    <row r="108" spans="1:18" ht="47.25" x14ac:dyDescent="0.25">
      <c r="A108" s="533"/>
      <c r="B108" s="533"/>
      <c r="C108" s="533"/>
      <c r="D108" s="531"/>
      <c r="E108" s="531"/>
      <c r="F108" s="531"/>
      <c r="G108" s="531"/>
      <c r="H108" s="276" t="s">
        <v>330</v>
      </c>
      <c r="I108" s="277" t="s">
        <v>395</v>
      </c>
      <c r="J108" s="531"/>
      <c r="K108" s="531"/>
      <c r="L108" s="531"/>
      <c r="M108" s="532"/>
      <c r="N108" s="532"/>
      <c r="O108" s="532"/>
      <c r="P108" s="532"/>
      <c r="Q108" s="531"/>
      <c r="R108" s="531"/>
    </row>
    <row r="109" spans="1:18" ht="47.25" x14ac:dyDescent="0.25">
      <c r="A109" s="525"/>
      <c r="B109" s="525"/>
      <c r="C109" s="525"/>
      <c r="D109" s="527"/>
      <c r="E109" s="527"/>
      <c r="F109" s="527"/>
      <c r="G109" s="527"/>
      <c r="H109" s="276" t="s">
        <v>353</v>
      </c>
      <c r="I109" s="277" t="s">
        <v>215</v>
      </c>
      <c r="J109" s="527"/>
      <c r="K109" s="527"/>
      <c r="L109" s="531"/>
      <c r="M109" s="530"/>
      <c r="N109" s="530"/>
      <c r="O109" s="530"/>
      <c r="P109" s="530"/>
      <c r="Q109" s="527"/>
      <c r="R109" s="527"/>
    </row>
    <row r="110" spans="1:18" ht="31.5" x14ac:dyDescent="0.25">
      <c r="A110" s="524">
        <v>35</v>
      </c>
      <c r="B110" s="524" t="s">
        <v>55</v>
      </c>
      <c r="C110" s="524">
        <v>2.2999999999999998</v>
      </c>
      <c r="D110" s="526">
        <v>10</v>
      </c>
      <c r="E110" s="526" t="s">
        <v>1589</v>
      </c>
      <c r="F110" s="526" t="s">
        <v>1590</v>
      </c>
      <c r="G110" s="526" t="s">
        <v>1591</v>
      </c>
      <c r="H110" s="276" t="s">
        <v>1592</v>
      </c>
      <c r="I110" s="277" t="s">
        <v>215</v>
      </c>
      <c r="J110" s="526" t="s">
        <v>1593</v>
      </c>
      <c r="K110" s="526"/>
      <c r="L110" s="526" t="s">
        <v>58</v>
      </c>
      <c r="M110" s="529"/>
      <c r="N110" s="529">
        <v>112066.48</v>
      </c>
      <c r="O110" s="529"/>
      <c r="P110" s="529">
        <v>68530</v>
      </c>
      <c r="Q110" s="526" t="s">
        <v>403</v>
      </c>
      <c r="R110" s="526" t="s">
        <v>404</v>
      </c>
    </row>
    <row r="111" spans="1:18" ht="15.75" x14ac:dyDescent="0.25">
      <c r="A111" s="533"/>
      <c r="B111" s="533"/>
      <c r="C111" s="533"/>
      <c r="D111" s="531"/>
      <c r="E111" s="531"/>
      <c r="F111" s="531"/>
      <c r="G111" s="531"/>
      <c r="H111" s="276" t="s">
        <v>405</v>
      </c>
      <c r="I111" s="277" t="s">
        <v>406</v>
      </c>
      <c r="J111" s="531"/>
      <c r="K111" s="531"/>
      <c r="L111" s="531"/>
      <c r="M111" s="532"/>
      <c r="N111" s="532"/>
      <c r="O111" s="532"/>
      <c r="P111" s="532"/>
      <c r="Q111" s="531"/>
      <c r="R111" s="531"/>
    </row>
    <row r="112" spans="1:18" ht="15.75" x14ac:dyDescent="0.25">
      <c r="A112" s="533"/>
      <c r="B112" s="533"/>
      <c r="C112" s="533"/>
      <c r="D112" s="531"/>
      <c r="E112" s="531"/>
      <c r="F112" s="531"/>
      <c r="G112" s="531"/>
      <c r="H112" s="276" t="s">
        <v>407</v>
      </c>
      <c r="I112" s="277" t="s">
        <v>1594</v>
      </c>
      <c r="J112" s="531"/>
      <c r="K112" s="531"/>
      <c r="L112" s="531"/>
      <c r="M112" s="532"/>
      <c r="N112" s="532"/>
      <c r="O112" s="532"/>
      <c r="P112" s="532"/>
      <c r="Q112" s="531"/>
      <c r="R112" s="531"/>
    </row>
    <row r="113" spans="1:18" ht="15.75" x14ac:dyDescent="0.25">
      <c r="A113" s="533"/>
      <c r="B113" s="533"/>
      <c r="C113" s="533"/>
      <c r="D113" s="531"/>
      <c r="E113" s="531"/>
      <c r="F113" s="531"/>
      <c r="G113" s="531"/>
      <c r="H113" s="276" t="s">
        <v>409</v>
      </c>
      <c r="I113" s="277" t="s">
        <v>519</v>
      </c>
      <c r="J113" s="531"/>
      <c r="K113" s="531"/>
      <c r="L113" s="531"/>
      <c r="M113" s="532"/>
      <c r="N113" s="532"/>
      <c r="O113" s="532"/>
      <c r="P113" s="532"/>
      <c r="Q113" s="531"/>
      <c r="R113" s="531"/>
    </row>
    <row r="114" spans="1:18" ht="15.75" x14ac:dyDescent="0.25">
      <c r="A114" s="533"/>
      <c r="B114" s="533"/>
      <c r="C114" s="533"/>
      <c r="D114" s="531"/>
      <c r="E114" s="531"/>
      <c r="F114" s="531"/>
      <c r="G114" s="531"/>
      <c r="H114" s="278" t="s">
        <v>363</v>
      </c>
      <c r="I114" s="277" t="s">
        <v>713</v>
      </c>
      <c r="J114" s="531"/>
      <c r="K114" s="531"/>
      <c r="L114" s="531"/>
      <c r="M114" s="532"/>
      <c r="N114" s="532"/>
      <c r="O114" s="532"/>
      <c r="P114" s="532"/>
      <c r="Q114" s="531"/>
      <c r="R114" s="531"/>
    </row>
    <row r="115" spans="1:18" ht="31.5" x14ac:dyDescent="0.25">
      <c r="A115" s="533"/>
      <c r="B115" s="533"/>
      <c r="C115" s="533"/>
      <c r="D115" s="531"/>
      <c r="E115" s="531"/>
      <c r="F115" s="531"/>
      <c r="G115" s="531"/>
      <c r="H115" s="276" t="s">
        <v>159</v>
      </c>
      <c r="I115" s="277" t="s">
        <v>1595</v>
      </c>
      <c r="J115" s="531"/>
      <c r="K115" s="531"/>
      <c r="L115" s="531"/>
      <c r="M115" s="532"/>
      <c r="N115" s="532"/>
      <c r="O115" s="532"/>
      <c r="P115" s="532"/>
      <c r="Q115" s="531"/>
      <c r="R115" s="531"/>
    </row>
    <row r="116" spans="1:18" ht="15.75" x14ac:dyDescent="0.25">
      <c r="A116" s="524">
        <v>36</v>
      </c>
      <c r="B116" s="524" t="s">
        <v>55</v>
      </c>
      <c r="C116" s="524">
        <v>2</v>
      </c>
      <c r="D116" s="526">
        <v>10</v>
      </c>
      <c r="E116" s="526" t="s">
        <v>1596</v>
      </c>
      <c r="F116" s="526" t="s">
        <v>1597</v>
      </c>
      <c r="G116" s="526" t="s">
        <v>1598</v>
      </c>
      <c r="H116" s="276" t="s">
        <v>41</v>
      </c>
      <c r="I116" s="277" t="s">
        <v>1599</v>
      </c>
      <c r="J116" s="526" t="s">
        <v>1600</v>
      </c>
      <c r="K116" s="526"/>
      <c r="L116" s="528" t="s">
        <v>58</v>
      </c>
      <c r="M116" s="529"/>
      <c r="N116" s="529">
        <v>50694.8</v>
      </c>
      <c r="O116" s="529"/>
      <c r="P116" s="529">
        <v>43724.3</v>
      </c>
      <c r="Q116" s="526" t="s">
        <v>1583</v>
      </c>
      <c r="R116" s="526" t="s">
        <v>1584</v>
      </c>
    </row>
    <row r="117" spans="1:18" ht="31.5" x14ac:dyDescent="0.25">
      <c r="A117" s="533"/>
      <c r="B117" s="533"/>
      <c r="C117" s="533"/>
      <c r="D117" s="531"/>
      <c r="E117" s="531"/>
      <c r="F117" s="531"/>
      <c r="G117" s="531"/>
      <c r="H117" s="276" t="s">
        <v>1601</v>
      </c>
      <c r="I117" s="277" t="s">
        <v>1602</v>
      </c>
      <c r="J117" s="531"/>
      <c r="K117" s="531"/>
      <c r="L117" s="528"/>
      <c r="M117" s="532"/>
      <c r="N117" s="532"/>
      <c r="O117" s="532"/>
      <c r="P117" s="532"/>
      <c r="Q117" s="531"/>
      <c r="R117" s="531"/>
    </row>
    <row r="118" spans="1:18" ht="31.5" x14ac:dyDescent="0.25">
      <c r="A118" s="533"/>
      <c r="B118" s="533"/>
      <c r="C118" s="533"/>
      <c r="D118" s="531"/>
      <c r="E118" s="531"/>
      <c r="F118" s="531"/>
      <c r="G118" s="531"/>
      <c r="H118" s="276" t="s">
        <v>1592</v>
      </c>
      <c r="I118" s="277" t="s">
        <v>374</v>
      </c>
      <c r="J118" s="531"/>
      <c r="K118" s="531"/>
      <c r="L118" s="528"/>
      <c r="M118" s="532"/>
      <c r="N118" s="532"/>
      <c r="O118" s="532"/>
      <c r="P118" s="532"/>
      <c r="Q118" s="531"/>
      <c r="R118" s="531"/>
    </row>
    <row r="119" spans="1:18" ht="15.75" x14ac:dyDescent="0.25">
      <c r="A119" s="533"/>
      <c r="B119" s="533"/>
      <c r="C119" s="533"/>
      <c r="D119" s="531"/>
      <c r="E119" s="531"/>
      <c r="F119" s="531"/>
      <c r="G119" s="531"/>
      <c r="H119" s="276" t="s">
        <v>1603</v>
      </c>
      <c r="I119" s="277" t="s">
        <v>374</v>
      </c>
      <c r="J119" s="531"/>
      <c r="K119" s="531"/>
      <c r="L119" s="528"/>
      <c r="M119" s="532"/>
      <c r="N119" s="532"/>
      <c r="O119" s="532"/>
      <c r="P119" s="532"/>
      <c r="Q119" s="531"/>
      <c r="R119" s="531"/>
    </row>
    <row r="120" spans="1:18" ht="15.75" x14ac:dyDescent="0.25">
      <c r="A120" s="525"/>
      <c r="B120" s="525"/>
      <c r="C120" s="525"/>
      <c r="D120" s="527"/>
      <c r="E120" s="527"/>
      <c r="F120" s="527"/>
      <c r="G120" s="527"/>
      <c r="H120" s="276" t="s">
        <v>405</v>
      </c>
      <c r="I120" s="277" t="s">
        <v>1604</v>
      </c>
      <c r="J120" s="527"/>
      <c r="K120" s="527"/>
      <c r="L120" s="528"/>
      <c r="M120" s="530"/>
      <c r="N120" s="530"/>
      <c r="O120" s="530"/>
      <c r="P120" s="530"/>
      <c r="Q120" s="527"/>
      <c r="R120" s="527"/>
    </row>
    <row r="121" spans="1:18" ht="15.75" x14ac:dyDescent="0.25">
      <c r="A121" s="524">
        <v>37</v>
      </c>
      <c r="B121" s="524" t="s">
        <v>38</v>
      </c>
      <c r="C121" s="524">
        <v>5</v>
      </c>
      <c r="D121" s="526">
        <v>11</v>
      </c>
      <c r="E121" s="526" t="s">
        <v>1605</v>
      </c>
      <c r="F121" s="526" t="s">
        <v>1606</v>
      </c>
      <c r="G121" s="526" t="s">
        <v>128</v>
      </c>
      <c r="H121" s="278" t="s">
        <v>363</v>
      </c>
      <c r="I121" s="277" t="s">
        <v>215</v>
      </c>
      <c r="J121" s="526" t="s">
        <v>1607</v>
      </c>
      <c r="K121" s="526"/>
      <c r="L121" s="528" t="s">
        <v>58</v>
      </c>
      <c r="M121" s="529"/>
      <c r="N121" s="529">
        <v>21067.599999999999</v>
      </c>
      <c r="O121" s="529"/>
      <c r="P121" s="529">
        <v>9650</v>
      </c>
      <c r="Q121" s="526" t="s">
        <v>337</v>
      </c>
      <c r="R121" s="526" t="s">
        <v>338</v>
      </c>
    </row>
    <row r="122" spans="1:18" ht="31.5" x14ac:dyDescent="0.25">
      <c r="A122" s="525"/>
      <c r="B122" s="525"/>
      <c r="C122" s="525"/>
      <c r="D122" s="527"/>
      <c r="E122" s="527"/>
      <c r="F122" s="527"/>
      <c r="G122" s="527"/>
      <c r="H122" s="276" t="s">
        <v>159</v>
      </c>
      <c r="I122" s="277" t="s">
        <v>819</v>
      </c>
      <c r="J122" s="527"/>
      <c r="K122" s="527"/>
      <c r="L122" s="528"/>
      <c r="M122" s="530"/>
      <c r="N122" s="530"/>
      <c r="O122" s="530"/>
      <c r="P122" s="530"/>
      <c r="Q122" s="527"/>
      <c r="R122" s="527"/>
    </row>
    <row r="123" spans="1:18" ht="31.5" x14ac:dyDescent="0.25">
      <c r="A123" s="524">
        <v>38</v>
      </c>
      <c r="B123" s="524" t="s">
        <v>70</v>
      </c>
      <c r="C123" s="524">
        <v>5</v>
      </c>
      <c r="D123" s="526">
        <v>11</v>
      </c>
      <c r="E123" s="526" t="s">
        <v>1608</v>
      </c>
      <c r="F123" s="526" t="s">
        <v>1609</v>
      </c>
      <c r="G123" s="526" t="s">
        <v>65</v>
      </c>
      <c r="H123" s="276" t="s">
        <v>303</v>
      </c>
      <c r="I123" s="277" t="s">
        <v>215</v>
      </c>
      <c r="J123" s="526" t="s">
        <v>1610</v>
      </c>
      <c r="K123" s="526"/>
      <c r="L123" s="528" t="s">
        <v>58</v>
      </c>
      <c r="M123" s="529"/>
      <c r="N123" s="529">
        <v>70400</v>
      </c>
      <c r="O123" s="529"/>
      <c r="P123" s="529">
        <v>55000</v>
      </c>
      <c r="Q123" s="526" t="s">
        <v>1611</v>
      </c>
      <c r="R123" s="526" t="s">
        <v>1612</v>
      </c>
    </row>
    <row r="124" spans="1:18" ht="47.25" x14ac:dyDescent="0.25">
      <c r="A124" s="525"/>
      <c r="B124" s="525"/>
      <c r="C124" s="525"/>
      <c r="D124" s="527"/>
      <c r="E124" s="527"/>
      <c r="F124" s="527"/>
      <c r="G124" s="527"/>
      <c r="H124" s="276" t="s">
        <v>330</v>
      </c>
      <c r="I124" s="277" t="s">
        <v>1557</v>
      </c>
      <c r="J124" s="527"/>
      <c r="K124" s="527"/>
      <c r="L124" s="528"/>
      <c r="M124" s="530"/>
      <c r="N124" s="530"/>
      <c r="O124" s="530"/>
      <c r="P124" s="530"/>
      <c r="Q124" s="527"/>
      <c r="R124" s="527"/>
    </row>
    <row r="125" spans="1:18" ht="15.75" x14ac:dyDescent="0.25">
      <c r="A125" s="524">
        <v>39</v>
      </c>
      <c r="B125" s="524" t="s">
        <v>70</v>
      </c>
      <c r="C125" s="524">
        <v>5</v>
      </c>
      <c r="D125" s="526">
        <v>11</v>
      </c>
      <c r="E125" s="526" t="s">
        <v>1613</v>
      </c>
      <c r="F125" s="526" t="s">
        <v>1614</v>
      </c>
      <c r="G125" s="526" t="s">
        <v>1615</v>
      </c>
      <c r="H125" s="276" t="s">
        <v>41</v>
      </c>
      <c r="I125" s="277" t="s">
        <v>519</v>
      </c>
      <c r="J125" s="526" t="s">
        <v>1616</v>
      </c>
      <c r="K125" s="526"/>
      <c r="L125" s="528" t="s">
        <v>58</v>
      </c>
      <c r="M125" s="529"/>
      <c r="N125" s="529">
        <v>20387.23</v>
      </c>
      <c r="O125" s="529"/>
      <c r="P125" s="529">
        <v>18448.63</v>
      </c>
      <c r="Q125" s="526" t="s">
        <v>1617</v>
      </c>
      <c r="R125" s="526" t="s">
        <v>385</v>
      </c>
    </row>
    <row r="126" spans="1:18" ht="31.5" x14ac:dyDescent="0.25">
      <c r="A126" s="533"/>
      <c r="B126" s="533"/>
      <c r="C126" s="533"/>
      <c r="D126" s="531"/>
      <c r="E126" s="531"/>
      <c r="F126" s="531"/>
      <c r="G126" s="531"/>
      <c r="H126" s="276" t="s">
        <v>95</v>
      </c>
      <c r="I126" s="277" t="s">
        <v>1602</v>
      </c>
      <c r="J126" s="531"/>
      <c r="K126" s="531"/>
      <c r="L126" s="528"/>
      <c r="M126" s="532"/>
      <c r="N126" s="532"/>
      <c r="O126" s="532"/>
      <c r="P126" s="532"/>
      <c r="Q126" s="531"/>
      <c r="R126" s="531"/>
    </row>
    <row r="127" spans="1:18" ht="47.25" x14ac:dyDescent="0.25">
      <c r="A127" s="533"/>
      <c r="B127" s="533"/>
      <c r="C127" s="533"/>
      <c r="D127" s="531"/>
      <c r="E127" s="531"/>
      <c r="F127" s="531"/>
      <c r="G127" s="531"/>
      <c r="H127" s="276" t="s">
        <v>1558</v>
      </c>
      <c r="I127" s="277" t="s">
        <v>215</v>
      </c>
      <c r="J127" s="531"/>
      <c r="K127" s="531"/>
      <c r="L127" s="528"/>
      <c r="M127" s="532"/>
      <c r="N127" s="532"/>
      <c r="O127" s="532"/>
      <c r="P127" s="532"/>
      <c r="Q127" s="531"/>
      <c r="R127" s="531"/>
    </row>
    <row r="128" spans="1:18" ht="94.5" x14ac:dyDescent="0.25">
      <c r="A128" s="525"/>
      <c r="B128" s="525"/>
      <c r="C128" s="525"/>
      <c r="D128" s="527"/>
      <c r="E128" s="527"/>
      <c r="F128" s="527"/>
      <c r="G128" s="527"/>
      <c r="H128" s="276" t="s">
        <v>520</v>
      </c>
      <c r="I128" s="277" t="s">
        <v>850</v>
      </c>
      <c r="J128" s="527"/>
      <c r="K128" s="527"/>
      <c r="L128" s="528"/>
      <c r="M128" s="530"/>
      <c r="N128" s="530"/>
      <c r="O128" s="530"/>
      <c r="P128" s="530"/>
      <c r="Q128" s="527"/>
      <c r="R128" s="527"/>
    </row>
    <row r="129" spans="1:18" ht="47.25" x14ac:dyDescent="0.25">
      <c r="A129" s="524">
        <v>40</v>
      </c>
      <c r="B129" s="524" t="s">
        <v>70</v>
      </c>
      <c r="C129" s="524">
        <v>5</v>
      </c>
      <c r="D129" s="526">
        <v>11</v>
      </c>
      <c r="E129" s="526" t="s">
        <v>1618</v>
      </c>
      <c r="F129" s="526" t="s">
        <v>1619</v>
      </c>
      <c r="G129" s="526" t="s">
        <v>1620</v>
      </c>
      <c r="H129" s="276" t="s">
        <v>1361</v>
      </c>
      <c r="I129" s="277" t="s">
        <v>364</v>
      </c>
      <c r="J129" s="526" t="s">
        <v>1621</v>
      </c>
      <c r="K129" s="526"/>
      <c r="L129" s="528" t="s">
        <v>58</v>
      </c>
      <c r="M129" s="529"/>
      <c r="N129" s="529">
        <v>22289</v>
      </c>
      <c r="O129" s="529"/>
      <c r="P129" s="529">
        <v>19689</v>
      </c>
      <c r="Q129" s="526" t="s">
        <v>1622</v>
      </c>
      <c r="R129" s="526" t="s">
        <v>1623</v>
      </c>
    </row>
    <row r="130" spans="1:18" ht="47.25" x14ac:dyDescent="0.25">
      <c r="A130" s="525"/>
      <c r="B130" s="525"/>
      <c r="C130" s="525"/>
      <c r="D130" s="527"/>
      <c r="E130" s="527"/>
      <c r="F130" s="527"/>
      <c r="G130" s="527"/>
      <c r="H130" s="276" t="s">
        <v>1624</v>
      </c>
      <c r="I130" s="277" t="s">
        <v>1625</v>
      </c>
      <c r="J130" s="527"/>
      <c r="K130" s="527"/>
      <c r="L130" s="528"/>
      <c r="M130" s="530"/>
      <c r="N130" s="530"/>
      <c r="O130" s="530"/>
      <c r="P130" s="530"/>
      <c r="Q130" s="527"/>
      <c r="R130" s="527"/>
    </row>
    <row r="131" spans="1:18" ht="15.75" x14ac:dyDescent="0.25">
      <c r="A131" s="524">
        <v>41</v>
      </c>
      <c r="B131" s="524" t="s">
        <v>38</v>
      </c>
      <c r="C131" s="524">
        <v>5</v>
      </c>
      <c r="D131" s="526">
        <v>11</v>
      </c>
      <c r="E131" s="526" t="s">
        <v>422</v>
      </c>
      <c r="F131" s="526" t="s">
        <v>1626</v>
      </c>
      <c r="G131" s="526" t="s">
        <v>128</v>
      </c>
      <c r="H131" s="278" t="s">
        <v>363</v>
      </c>
      <c r="I131" s="277" t="s">
        <v>215</v>
      </c>
      <c r="J131" s="526" t="s">
        <v>1627</v>
      </c>
      <c r="K131" s="526"/>
      <c r="L131" s="528" t="s">
        <v>94</v>
      </c>
      <c r="M131" s="529"/>
      <c r="N131" s="529">
        <v>18730.55</v>
      </c>
      <c r="O131" s="529"/>
      <c r="P131" s="529">
        <v>15964.15</v>
      </c>
      <c r="Q131" s="526" t="s">
        <v>337</v>
      </c>
      <c r="R131" s="526" t="s">
        <v>338</v>
      </c>
    </row>
    <row r="132" spans="1:18" ht="31.5" x14ac:dyDescent="0.25">
      <c r="A132" s="525"/>
      <c r="B132" s="525"/>
      <c r="C132" s="525"/>
      <c r="D132" s="527"/>
      <c r="E132" s="527"/>
      <c r="F132" s="527"/>
      <c r="G132" s="527"/>
      <c r="H132" s="276" t="s">
        <v>159</v>
      </c>
      <c r="I132" s="277" t="s">
        <v>362</v>
      </c>
      <c r="J132" s="527"/>
      <c r="K132" s="527"/>
      <c r="L132" s="528"/>
      <c r="M132" s="530"/>
      <c r="N132" s="530"/>
      <c r="O132" s="530"/>
      <c r="P132" s="530"/>
      <c r="Q132" s="527"/>
      <c r="R132" s="527"/>
    </row>
    <row r="133" spans="1:18" ht="31.5" x14ac:dyDescent="0.25">
      <c r="A133" s="524">
        <v>42</v>
      </c>
      <c r="B133" s="524" t="s">
        <v>70</v>
      </c>
      <c r="C133" s="524">
        <v>5</v>
      </c>
      <c r="D133" s="526">
        <v>11</v>
      </c>
      <c r="E133" s="526" t="s">
        <v>1628</v>
      </c>
      <c r="F133" s="526" t="s">
        <v>1629</v>
      </c>
      <c r="G133" s="526" t="s">
        <v>1509</v>
      </c>
      <c r="H133" s="276" t="s">
        <v>303</v>
      </c>
      <c r="I133" s="277" t="s">
        <v>215</v>
      </c>
      <c r="J133" s="526" t="s">
        <v>1630</v>
      </c>
      <c r="K133" s="526"/>
      <c r="L133" s="528" t="s">
        <v>58</v>
      </c>
      <c r="M133" s="529"/>
      <c r="N133" s="529">
        <v>70657.5</v>
      </c>
      <c r="O133" s="529"/>
      <c r="P133" s="529">
        <v>56225</v>
      </c>
      <c r="Q133" s="526" t="s">
        <v>1611</v>
      </c>
      <c r="R133" s="526" t="s">
        <v>1612</v>
      </c>
    </row>
    <row r="134" spans="1:18" ht="47.25" x14ac:dyDescent="0.25">
      <c r="A134" s="525"/>
      <c r="B134" s="525"/>
      <c r="C134" s="525"/>
      <c r="D134" s="527"/>
      <c r="E134" s="527"/>
      <c r="F134" s="527"/>
      <c r="G134" s="527"/>
      <c r="H134" s="276" t="s">
        <v>330</v>
      </c>
      <c r="I134" s="277" t="s">
        <v>1631</v>
      </c>
      <c r="J134" s="527"/>
      <c r="K134" s="527"/>
      <c r="L134" s="528"/>
      <c r="M134" s="530"/>
      <c r="N134" s="530"/>
      <c r="O134" s="530"/>
      <c r="P134" s="530"/>
      <c r="Q134" s="527"/>
      <c r="R134" s="527"/>
    </row>
    <row r="135" spans="1:18" ht="15.75" x14ac:dyDescent="0.25">
      <c r="A135" s="524">
        <v>43</v>
      </c>
      <c r="B135" s="524" t="s">
        <v>70</v>
      </c>
      <c r="C135" s="524">
        <v>5</v>
      </c>
      <c r="D135" s="526">
        <v>11</v>
      </c>
      <c r="E135" s="526" t="s">
        <v>1632</v>
      </c>
      <c r="F135" s="526" t="s">
        <v>1633</v>
      </c>
      <c r="G135" s="526" t="s">
        <v>128</v>
      </c>
      <c r="H135" s="278" t="s">
        <v>363</v>
      </c>
      <c r="I135" s="277" t="s">
        <v>215</v>
      </c>
      <c r="J135" s="526" t="s">
        <v>1634</v>
      </c>
      <c r="K135" s="526"/>
      <c r="L135" s="528" t="s">
        <v>58</v>
      </c>
      <c r="M135" s="529"/>
      <c r="N135" s="529">
        <v>19000</v>
      </c>
      <c r="O135" s="529"/>
      <c r="P135" s="529">
        <v>12600</v>
      </c>
      <c r="Q135" s="526" t="s">
        <v>1635</v>
      </c>
      <c r="R135" s="526" t="s">
        <v>1636</v>
      </c>
    </row>
    <row r="136" spans="1:18" ht="31.5" x14ac:dyDescent="0.25">
      <c r="A136" s="525"/>
      <c r="B136" s="525"/>
      <c r="C136" s="525"/>
      <c r="D136" s="527"/>
      <c r="E136" s="527"/>
      <c r="F136" s="527"/>
      <c r="G136" s="527"/>
      <c r="H136" s="276" t="s">
        <v>159</v>
      </c>
      <c r="I136" s="277" t="s">
        <v>308</v>
      </c>
      <c r="J136" s="527"/>
      <c r="K136" s="527"/>
      <c r="L136" s="528"/>
      <c r="M136" s="530"/>
      <c r="N136" s="530"/>
      <c r="O136" s="530"/>
      <c r="P136" s="530"/>
      <c r="Q136" s="527"/>
      <c r="R136" s="527"/>
    </row>
    <row r="137" spans="1:18" ht="15.75" x14ac:dyDescent="0.25">
      <c r="A137" s="524">
        <v>44</v>
      </c>
      <c r="B137" s="524" t="s">
        <v>70</v>
      </c>
      <c r="C137" s="524">
        <v>5</v>
      </c>
      <c r="D137" s="526">
        <v>11</v>
      </c>
      <c r="E137" s="526" t="s">
        <v>1637</v>
      </c>
      <c r="F137" s="526" t="s">
        <v>1638</v>
      </c>
      <c r="G137" s="526" t="s">
        <v>1519</v>
      </c>
      <c r="H137" s="276" t="s">
        <v>41</v>
      </c>
      <c r="I137" s="277" t="s">
        <v>335</v>
      </c>
      <c r="J137" s="526" t="s">
        <v>1639</v>
      </c>
      <c r="K137" s="526"/>
      <c r="L137" s="528" t="s">
        <v>94</v>
      </c>
      <c r="M137" s="529"/>
      <c r="N137" s="529">
        <v>9597.7999999999993</v>
      </c>
      <c r="O137" s="529"/>
      <c r="P137" s="529">
        <v>6116.6</v>
      </c>
      <c r="Q137" s="526" t="s">
        <v>1640</v>
      </c>
      <c r="R137" s="526" t="s">
        <v>1641</v>
      </c>
    </row>
    <row r="138" spans="1:18" ht="31.5" x14ac:dyDescent="0.25">
      <c r="A138" s="525"/>
      <c r="B138" s="525"/>
      <c r="C138" s="525"/>
      <c r="D138" s="527"/>
      <c r="E138" s="527"/>
      <c r="F138" s="527"/>
      <c r="G138" s="527"/>
      <c r="H138" s="276" t="s">
        <v>95</v>
      </c>
      <c r="I138" s="277" t="s">
        <v>1642</v>
      </c>
      <c r="J138" s="527"/>
      <c r="K138" s="527"/>
      <c r="L138" s="528"/>
      <c r="M138" s="530"/>
      <c r="N138" s="530"/>
      <c r="O138" s="530"/>
      <c r="P138" s="530"/>
      <c r="Q138" s="527"/>
      <c r="R138" s="527"/>
    </row>
    <row r="139" spans="1:18" ht="31.5" x14ac:dyDescent="0.25">
      <c r="A139" s="524">
        <v>45</v>
      </c>
      <c r="B139" s="524" t="s">
        <v>1643</v>
      </c>
      <c r="C139" s="524">
        <v>5</v>
      </c>
      <c r="D139" s="526">
        <v>11</v>
      </c>
      <c r="E139" s="526" t="s">
        <v>1644</v>
      </c>
      <c r="F139" s="526" t="s">
        <v>1645</v>
      </c>
      <c r="G139" s="526" t="s">
        <v>1646</v>
      </c>
      <c r="H139" s="276" t="s">
        <v>1592</v>
      </c>
      <c r="I139" s="277" t="s">
        <v>215</v>
      </c>
      <c r="J139" s="526" t="s">
        <v>1647</v>
      </c>
      <c r="K139" s="526"/>
      <c r="L139" s="528" t="s">
        <v>58</v>
      </c>
      <c r="M139" s="529"/>
      <c r="N139" s="529">
        <v>52654.34</v>
      </c>
      <c r="O139" s="529"/>
      <c r="P139" s="529">
        <v>40944.339999999997</v>
      </c>
      <c r="Q139" s="526" t="s">
        <v>1648</v>
      </c>
      <c r="R139" s="526" t="s">
        <v>1649</v>
      </c>
    </row>
    <row r="140" spans="1:18" ht="15.75" x14ac:dyDescent="0.25">
      <c r="A140" s="533"/>
      <c r="B140" s="533"/>
      <c r="C140" s="533"/>
      <c r="D140" s="531"/>
      <c r="E140" s="531"/>
      <c r="F140" s="531"/>
      <c r="G140" s="531"/>
      <c r="H140" s="278" t="s">
        <v>363</v>
      </c>
      <c r="I140" s="277" t="s">
        <v>713</v>
      </c>
      <c r="J140" s="531"/>
      <c r="K140" s="531"/>
      <c r="L140" s="528"/>
      <c r="M140" s="532"/>
      <c r="N140" s="532"/>
      <c r="O140" s="532"/>
      <c r="P140" s="532"/>
      <c r="Q140" s="531"/>
      <c r="R140" s="531"/>
    </row>
    <row r="141" spans="1:18" ht="31.5" x14ac:dyDescent="0.25">
      <c r="A141" s="525"/>
      <c r="B141" s="525"/>
      <c r="C141" s="525"/>
      <c r="D141" s="527"/>
      <c r="E141" s="527"/>
      <c r="F141" s="527"/>
      <c r="G141" s="527"/>
      <c r="H141" s="276" t="s">
        <v>159</v>
      </c>
      <c r="I141" s="277" t="s">
        <v>1650</v>
      </c>
      <c r="J141" s="527"/>
      <c r="K141" s="527"/>
      <c r="L141" s="528"/>
      <c r="M141" s="530"/>
      <c r="N141" s="530"/>
      <c r="O141" s="530"/>
      <c r="P141" s="530"/>
      <c r="Q141" s="527"/>
      <c r="R141" s="527"/>
    </row>
    <row r="142" spans="1:18" ht="31.5" x14ac:dyDescent="0.25">
      <c r="A142" s="524">
        <v>46</v>
      </c>
      <c r="B142" s="524" t="s">
        <v>70</v>
      </c>
      <c r="C142" s="524">
        <v>5</v>
      </c>
      <c r="D142" s="526">
        <v>11</v>
      </c>
      <c r="E142" s="526" t="s">
        <v>1651</v>
      </c>
      <c r="F142" s="526" t="s">
        <v>1652</v>
      </c>
      <c r="G142" s="526" t="s">
        <v>65</v>
      </c>
      <c r="H142" s="276" t="s">
        <v>303</v>
      </c>
      <c r="I142" s="277" t="s">
        <v>215</v>
      </c>
      <c r="J142" s="526" t="s">
        <v>1653</v>
      </c>
      <c r="K142" s="526"/>
      <c r="L142" s="528" t="s">
        <v>94</v>
      </c>
      <c r="M142" s="529"/>
      <c r="N142" s="529">
        <v>24771</v>
      </c>
      <c r="O142" s="529"/>
      <c r="P142" s="529">
        <v>21771</v>
      </c>
      <c r="Q142" s="526" t="s">
        <v>1654</v>
      </c>
      <c r="R142" s="526" t="s">
        <v>1655</v>
      </c>
    </row>
    <row r="143" spans="1:18" ht="47.25" x14ac:dyDescent="0.25">
      <c r="A143" s="525"/>
      <c r="B143" s="525"/>
      <c r="C143" s="525"/>
      <c r="D143" s="527"/>
      <c r="E143" s="527"/>
      <c r="F143" s="527"/>
      <c r="G143" s="527"/>
      <c r="H143" s="276" t="s">
        <v>330</v>
      </c>
      <c r="I143" s="277" t="s">
        <v>1557</v>
      </c>
      <c r="J143" s="527"/>
      <c r="K143" s="527"/>
      <c r="L143" s="528"/>
      <c r="M143" s="530"/>
      <c r="N143" s="530"/>
      <c r="O143" s="530"/>
      <c r="P143" s="530"/>
      <c r="Q143" s="527"/>
      <c r="R143" s="527"/>
    </row>
    <row r="144" spans="1:18" ht="31.5" x14ac:dyDescent="0.25">
      <c r="A144" s="524">
        <v>47</v>
      </c>
      <c r="B144" s="524" t="s">
        <v>70</v>
      </c>
      <c r="C144" s="524">
        <v>5</v>
      </c>
      <c r="D144" s="526">
        <v>11</v>
      </c>
      <c r="E144" s="526" t="s">
        <v>1656</v>
      </c>
      <c r="F144" s="526" t="s">
        <v>1657</v>
      </c>
      <c r="G144" s="526" t="s">
        <v>1658</v>
      </c>
      <c r="H144" s="276" t="s">
        <v>1592</v>
      </c>
      <c r="I144" s="277" t="s">
        <v>215</v>
      </c>
      <c r="J144" s="526" t="s">
        <v>1659</v>
      </c>
      <c r="K144" s="526"/>
      <c r="L144" s="528" t="s">
        <v>58</v>
      </c>
      <c r="M144" s="529"/>
      <c r="N144" s="529">
        <v>12947.96</v>
      </c>
      <c r="O144" s="529"/>
      <c r="P144" s="529">
        <v>12947.96</v>
      </c>
      <c r="Q144" s="526" t="s">
        <v>1660</v>
      </c>
      <c r="R144" s="526" t="s">
        <v>1661</v>
      </c>
    </row>
    <row r="145" spans="1:18" ht="15.75" x14ac:dyDescent="0.25">
      <c r="A145" s="533"/>
      <c r="B145" s="533"/>
      <c r="C145" s="533"/>
      <c r="D145" s="531"/>
      <c r="E145" s="531"/>
      <c r="F145" s="531"/>
      <c r="G145" s="531"/>
      <c r="H145" s="276" t="s">
        <v>1662</v>
      </c>
      <c r="I145" s="277" t="s">
        <v>308</v>
      </c>
      <c r="J145" s="531"/>
      <c r="K145" s="531"/>
      <c r="L145" s="528"/>
      <c r="M145" s="532"/>
      <c r="N145" s="532"/>
      <c r="O145" s="532"/>
      <c r="P145" s="532"/>
      <c r="Q145" s="531"/>
      <c r="R145" s="531"/>
    </row>
    <row r="146" spans="1:18" ht="15.75" x14ac:dyDescent="0.25">
      <c r="A146" s="533"/>
      <c r="B146" s="533"/>
      <c r="C146" s="533"/>
      <c r="D146" s="531"/>
      <c r="E146" s="531"/>
      <c r="F146" s="531"/>
      <c r="G146" s="531"/>
      <c r="H146" s="278" t="s">
        <v>363</v>
      </c>
      <c r="I146" s="277" t="s">
        <v>215</v>
      </c>
      <c r="J146" s="531"/>
      <c r="K146" s="531"/>
      <c r="L146" s="528"/>
      <c r="M146" s="532"/>
      <c r="N146" s="532"/>
      <c r="O146" s="532"/>
      <c r="P146" s="532"/>
      <c r="Q146" s="531"/>
      <c r="R146" s="531"/>
    </row>
    <row r="147" spans="1:18" ht="31.5" x14ac:dyDescent="0.25">
      <c r="A147" s="525"/>
      <c r="B147" s="525"/>
      <c r="C147" s="525"/>
      <c r="D147" s="527"/>
      <c r="E147" s="527"/>
      <c r="F147" s="527"/>
      <c r="G147" s="527"/>
      <c r="H147" s="276" t="s">
        <v>159</v>
      </c>
      <c r="I147" s="277" t="s">
        <v>1557</v>
      </c>
      <c r="J147" s="527"/>
      <c r="K147" s="527"/>
      <c r="L147" s="528"/>
      <c r="M147" s="530"/>
      <c r="N147" s="530"/>
      <c r="O147" s="530"/>
      <c r="P147" s="530"/>
      <c r="Q147" s="527"/>
      <c r="R147" s="527"/>
    </row>
    <row r="148" spans="1:18" ht="15.75" x14ac:dyDescent="0.25">
      <c r="A148" s="524">
        <v>48</v>
      </c>
      <c r="B148" s="524" t="s">
        <v>70</v>
      </c>
      <c r="C148" s="524">
        <v>5</v>
      </c>
      <c r="D148" s="526">
        <v>11</v>
      </c>
      <c r="E148" s="526" t="s">
        <v>1663</v>
      </c>
      <c r="F148" s="526" t="s">
        <v>1664</v>
      </c>
      <c r="G148" s="526" t="s">
        <v>1665</v>
      </c>
      <c r="H148" s="276" t="s">
        <v>41</v>
      </c>
      <c r="I148" s="277" t="s">
        <v>374</v>
      </c>
      <c r="J148" s="526" t="s">
        <v>1666</v>
      </c>
      <c r="K148" s="526"/>
      <c r="L148" s="528" t="s">
        <v>94</v>
      </c>
      <c r="M148" s="529"/>
      <c r="N148" s="529">
        <v>40008</v>
      </c>
      <c r="O148" s="529"/>
      <c r="P148" s="529">
        <v>36408</v>
      </c>
      <c r="Q148" s="526" t="s">
        <v>1667</v>
      </c>
      <c r="R148" s="526" t="s">
        <v>1668</v>
      </c>
    </row>
    <row r="149" spans="1:18" ht="31.5" x14ac:dyDescent="0.25">
      <c r="A149" s="533"/>
      <c r="B149" s="533"/>
      <c r="C149" s="533"/>
      <c r="D149" s="531"/>
      <c r="E149" s="531"/>
      <c r="F149" s="531"/>
      <c r="G149" s="531"/>
      <c r="H149" s="276" t="s">
        <v>1601</v>
      </c>
      <c r="I149" s="277" t="s">
        <v>1602</v>
      </c>
      <c r="J149" s="531"/>
      <c r="K149" s="531"/>
      <c r="L149" s="528"/>
      <c r="M149" s="532"/>
      <c r="N149" s="532"/>
      <c r="O149" s="532"/>
      <c r="P149" s="532"/>
      <c r="Q149" s="531"/>
      <c r="R149" s="531"/>
    </row>
    <row r="150" spans="1:18" ht="31.5" x14ac:dyDescent="0.25">
      <c r="A150" s="533"/>
      <c r="B150" s="533"/>
      <c r="C150" s="533"/>
      <c r="D150" s="531"/>
      <c r="E150" s="531"/>
      <c r="F150" s="531"/>
      <c r="G150" s="531"/>
      <c r="H150" s="276" t="s">
        <v>303</v>
      </c>
      <c r="I150" s="277" t="s">
        <v>215</v>
      </c>
      <c r="J150" s="531"/>
      <c r="K150" s="531"/>
      <c r="L150" s="528"/>
      <c r="M150" s="532"/>
      <c r="N150" s="532"/>
      <c r="O150" s="532"/>
      <c r="P150" s="532"/>
      <c r="Q150" s="531"/>
      <c r="R150" s="531"/>
    </row>
    <row r="151" spans="1:18" ht="47.25" x14ac:dyDescent="0.25">
      <c r="A151" s="525"/>
      <c r="B151" s="525"/>
      <c r="C151" s="525"/>
      <c r="D151" s="527"/>
      <c r="E151" s="527"/>
      <c r="F151" s="527"/>
      <c r="G151" s="527"/>
      <c r="H151" s="276" t="s">
        <v>330</v>
      </c>
      <c r="I151" s="277" t="s">
        <v>378</v>
      </c>
      <c r="J151" s="527"/>
      <c r="K151" s="527"/>
      <c r="L151" s="528"/>
      <c r="M151" s="530"/>
      <c r="N151" s="530"/>
      <c r="O151" s="530"/>
      <c r="P151" s="530"/>
      <c r="Q151" s="527"/>
      <c r="R151" s="527"/>
    </row>
    <row r="152" spans="1:18" ht="31.5" x14ac:dyDescent="0.25">
      <c r="A152" s="524">
        <v>49</v>
      </c>
      <c r="B152" s="524" t="s">
        <v>59</v>
      </c>
      <c r="C152" s="524">
        <v>1</v>
      </c>
      <c r="D152" s="526">
        <v>13</v>
      </c>
      <c r="E152" s="526" t="s">
        <v>1669</v>
      </c>
      <c r="F152" s="526" t="s">
        <v>1670</v>
      </c>
      <c r="G152" s="526" t="s">
        <v>65</v>
      </c>
      <c r="H152" s="276" t="s">
        <v>303</v>
      </c>
      <c r="I152" s="277" t="s">
        <v>215</v>
      </c>
      <c r="J152" s="526" t="s">
        <v>1671</v>
      </c>
      <c r="K152" s="526"/>
      <c r="L152" s="528" t="s">
        <v>94</v>
      </c>
      <c r="M152" s="529"/>
      <c r="N152" s="529">
        <v>29580</v>
      </c>
      <c r="O152" s="529"/>
      <c r="P152" s="529">
        <v>26200</v>
      </c>
      <c r="Q152" s="526" t="s">
        <v>397</v>
      </c>
      <c r="R152" s="526" t="s">
        <v>398</v>
      </c>
    </row>
    <row r="153" spans="1:18" ht="47.25" x14ac:dyDescent="0.25">
      <c r="A153" s="525"/>
      <c r="B153" s="525"/>
      <c r="C153" s="525"/>
      <c r="D153" s="527"/>
      <c r="E153" s="527"/>
      <c r="F153" s="527"/>
      <c r="G153" s="527"/>
      <c r="H153" s="276" t="s">
        <v>330</v>
      </c>
      <c r="I153" s="277" t="s">
        <v>362</v>
      </c>
      <c r="J153" s="527"/>
      <c r="K153" s="527"/>
      <c r="L153" s="528"/>
      <c r="M153" s="530"/>
      <c r="N153" s="530"/>
      <c r="O153" s="530"/>
      <c r="P153" s="530"/>
      <c r="Q153" s="527"/>
      <c r="R153" s="527"/>
    </row>
    <row r="154" spans="1:18" ht="15.75" x14ac:dyDescent="0.25">
      <c r="A154" s="524">
        <v>50</v>
      </c>
      <c r="B154" s="524" t="s">
        <v>55</v>
      </c>
      <c r="C154" s="524">
        <v>1.3</v>
      </c>
      <c r="D154" s="526">
        <v>13</v>
      </c>
      <c r="E154" s="526" t="s">
        <v>1672</v>
      </c>
      <c r="F154" s="526" t="s">
        <v>1673</v>
      </c>
      <c r="G154" s="526" t="s">
        <v>1674</v>
      </c>
      <c r="H154" s="276" t="s">
        <v>340</v>
      </c>
      <c r="I154" s="277" t="s">
        <v>215</v>
      </c>
      <c r="J154" s="526" t="s">
        <v>1675</v>
      </c>
      <c r="K154" s="526"/>
      <c r="L154" s="528" t="s">
        <v>94</v>
      </c>
      <c r="M154" s="529"/>
      <c r="N154" s="529">
        <v>13436.88</v>
      </c>
      <c r="O154" s="529"/>
      <c r="P154" s="529">
        <v>9037.3799999999992</v>
      </c>
      <c r="Q154" s="526" t="s">
        <v>337</v>
      </c>
      <c r="R154" s="526" t="s">
        <v>338</v>
      </c>
    </row>
    <row r="155" spans="1:18" ht="31.5" x14ac:dyDescent="0.25">
      <c r="A155" s="533"/>
      <c r="B155" s="533"/>
      <c r="C155" s="533"/>
      <c r="D155" s="531"/>
      <c r="E155" s="531"/>
      <c r="F155" s="531"/>
      <c r="G155" s="531"/>
      <c r="H155" s="276" t="s">
        <v>50</v>
      </c>
      <c r="I155" s="277" t="s">
        <v>147</v>
      </c>
      <c r="J155" s="531"/>
      <c r="K155" s="531"/>
      <c r="L155" s="528"/>
      <c r="M155" s="532"/>
      <c r="N155" s="532"/>
      <c r="O155" s="532"/>
      <c r="P155" s="532"/>
      <c r="Q155" s="531"/>
      <c r="R155" s="531"/>
    </row>
    <row r="156" spans="1:18" ht="15.75" x14ac:dyDescent="0.25">
      <c r="A156" s="525"/>
      <c r="B156" s="525"/>
      <c r="C156" s="525"/>
      <c r="D156" s="527"/>
      <c r="E156" s="527"/>
      <c r="F156" s="527"/>
      <c r="G156" s="527"/>
      <c r="H156" s="276" t="s">
        <v>1676</v>
      </c>
      <c r="I156" s="277" t="s">
        <v>308</v>
      </c>
      <c r="J156" s="527"/>
      <c r="K156" s="527"/>
      <c r="L156" s="528"/>
      <c r="M156" s="530"/>
      <c r="N156" s="530"/>
      <c r="O156" s="530"/>
      <c r="P156" s="530"/>
      <c r="Q156" s="527"/>
      <c r="R156" s="527"/>
    </row>
    <row r="157" spans="1:18" ht="15.75" x14ac:dyDescent="0.25">
      <c r="A157" s="524">
        <v>51</v>
      </c>
      <c r="B157" s="524" t="s">
        <v>59</v>
      </c>
      <c r="C157" s="524">
        <v>1</v>
      </c>
      <c r="D157" s="526">
        <v>13</v>
      </c>
      <c r="E157" s="526" t="s">
        <v>1677</v>
      </c>
      <c r="F157" s="526" t="s">
        <v>1678</v>
      </c>
      <c r="G157" s="526" t="s">
        <v>1679</v>
      </c>
      <c r="H157" s="276" t="s">
        <v>163</v>
      </c>
      <c r="I157" s="277" t="s">
        <v>374</v>
      </c>
      <c r="J157" s="526" t="s">
        <v>1680</v>
      </c>
      <c r="K157" s="526"/>
      <c r="L157" s="528" t="s">
        <v>58</v>
      </c>
      <c r="M157" s="529"/>
      <c r="N157" s="529">
        <v>59676.69</v>
      </c>
      <c r="O157" s="529"/>
      <c r="P157" s="529">
        <v>49684.35</v>
      </c>
      <c r="Q157" s="526" t="s">
        <v>1681</v>
      </c>
      <c r="R157" s="526" t="s">
        <v>1682</v>
      </c>
    </row>
    <row r="158" spans="1:18" ht="63" x14ac:dyDescent="0.25">
      <c r="A158" s="533"/>
      <c r="B158" s="533"/>
      <c r="C158" s="533"/>
      <c r="D158" s="531"/>
      <c r="E158" s="531"/>
      <c r="F158" s="531"/>
      <c r="G158" s="531"/>
      <c r="H158" s="276" t="s">
        <v>168</v>
      </c>
      <c r="I158" s="277" t="s">
        <v>1683</v>
      </c>
      <c r="J158" s="531"/>
      <c r="K158" s="531"/>
      <c r="L158" s="528"/>
      <c r="M158" s="532"/>
      <c r="N158" s="532"/>
      <c r="O158" s="532"/>
      <c r="P158" s="532"/>
      <c r="Q158" s="531"/>
      <c r="R158" s="531"/>
    </row>
    <row r="159" spans="1:18" ht="47.25" x14ac:dyDescent="0.25">
      <c r="A159" s="533"/>
      <c r="B159" s="533"/>
      <c r="C159" s="533"/>
      <c r="D159" s="531"/>
      <c r="E159" s="531"/>
      <c r="F159" s="531"/>
      <c r="G159" s="531"/>
      <c r="H159" s="276" t="s">
        <v>1558</v>
      </c>
      <c r="I159" s="277" t="s">
        <v>215</v>
      </c>
      <c r="J159" s="531"/>
      <c r="K159" s="531"/>
      <c r="L159" s="528"/>
      <c r="M159" s="532"/>
      <c r="N159" s="532"/>
      <c r="O159" s="532"/>
      <c r="P159" s="532"/>
      <c r="Q159" s="531"/>
      <c r="R159" s="531"/>
    </row>
    <row r="160" spans="1:18" ht="94.5" x14ac:dyDescent="0.25">
      <c r="A160" s="525"/>
      <c r="B160" s="525"/>
      <c r="C160" s="525"/>
      <c r="D160" s="527"/>
      <c r="E160" s="527"/>
      <c r="F160" s="527"/>
      <c r="G160" s="527"/>
      <c r="H160" s="276" t="s">
        <v>520</v>
      </c>
      <c r="I160" s="277" t="s">
        <v>1684</v>
      </c>
      <c r="J160" s="527"/>
      <c r="K160" s="527"/>
      <c r="L160" s="528"/>
      <c r="M160" s="530"/>
      <c r="N160" s="530"/>
      <c r="O160" s="530"/>
      <c r="P160" s="530"/>
      <c r="Q160" s="527"/>
      <c r="R160" s="527"/>
    </row>
    <row r="161" spans="1:18" ht="15.75" x14ac:dyDescent="0.25">
      <c r="A161" s="524">
        <v>52</v>
      </c>
      <c r="B161" s="524" t="s">
        <v>70</v>
      </c>
      <c r="C161" s="524">
        <v>1</v>
      </c>
      <c r="D161" s="526">
        <v>13</v>
      </c>
      <c r="E161" s="526" t="s">
        <v>1685</v>
      </c>
      <c r="F161" s="526" t="s">
        <v>1686</v>
      </c>
      <c r="G161" s="526" t="s">
        <v>1687</v>
      </c>
      <c r="H161" s="276" t="s">
        <v>340</v>
      </c>
      <c r="I161" s="277" t="s">
        <v>215</v>
      </c>
      <c r="J161" s="526" t="s">
        <v>1688</v>
      </c>
      <c r="K161" s="526"/>
      <c r="L161" s="528" t="s">
        <v>58</v>
      </c>
      <c r="M161" s="529"/>
      <c r="N161" s="529">
        <v>172500</v>
      </c>
      <c r="O161" s="529"/>
      <c r="P161" s="529">
        <v>155000</v>
      </c>
      <c r="Q161" s="526" t="s">
        <v>429</v>
      </c>
      <c r="R161" s="526" t="s">
        <v>1689</v>
      </c>
    </row>
    <row r="162" spans="1:18" ht="31.5" x14ac:dyDescent="0.25">
      <c r="A162" s="533"/>
      <c r="B162" s="533"/>
      <c r="C162" s="533"/>
      <c r="D162" s="531"/>
      <c r="E162" s="531"/>
      <c r="F162" s="531"/>
      <c r="G162" s="531"/>
      <c r="H162" s="276" t="s">
        <v>50</v>
      </c>
      <c r="I162" s="277" t="s">
        <v>1690</v>
      </c>
      <c r="J162" s="531"/>
      <c r="K162" s="531"/>
      <c r="L162" s="528"/>
      <c r="M162" s="532"/>
      <c r="N162" s="532"/>
      <c r="O162" s="532"/>
      <c r="P162" s="532"/>
      <c r="Q162" s="531"/>
      <c r="R162" s="531"/>
    </row>
    <row r="163" spans="1:18" ht="47.25" x14ac:dyDescent="0.25">
      <c r="A163" s="533"/>
      <c r="B163" s="533"/>
      <c r="C163" s="533"/>
      <c r="D163" s="531"/>
      <c r="E163" s="531"/>
      <c r="F163" s="531"/>
      <c r="G163" s="531"/>
      <c r="H163" s="276" t="s">
        <v>353</v>
      </c>
      <c r="I163" s="277" t="s">
        <v>215</v>
      </c>
      <c r="J163" s="531"/>
      <c r="K163" s="531"/>
      <c r="L163" s="528"/>
      <c r="M163" s="532"/>
      <c r="N163" s="532"/>
      <c r="O163" s="532"/>
      <c r="P163" s="532"/>
      <c r="Q163" s="531"/>
      <c r="R163" s="531"/>
    </row>
    <row r="164" spans="1:18" ht="47.25" x14ac:dyDescent="0.25">
      <c r="A164" s="533"/>
      <c r="B164" s="533"/>
      <c r="C164" s="533"/>
      <c r="D164" s="531"/>
      <c r="E164" s="531"/>
      <c r="F164" s="531"/>
      <c r="G164" s="531"/>
      <c r="H164" s="276" t="s">
        <v>1532</v>
      </c>
      <c r="I164" s="277" t="s">
        <v>379</v>
      </c>
      <c r="J164" s="531"/>
      <c r="K164" s="531"/>
      <c r="L164" s="528"/>
      <c r="M164" s="532"/>
      <c r="N164" s="532"/>
      <c r="O164" s="532"/>
      <c r="P164" s="532"/>
      <c r="Q164" s="531"/>
      <c r="R164" s="531"/>
    </row>
    <row r="165" spans="1:18" ht="47.25" x14ac:dyDescent="0.25">
      <c r="A165" s="533"/>
      <c r="B165" s="533"/>
      <c r="C165" s="533"/>
      <c r="D165" s="531"/>
      <c r="E165" s="531"/>
      <c r="F165" s="531"/>
      <c r="G165" s="531"/>
      <c r="H165" s="276" t="s">
        <v>1558</v>
      </c>
      <c r="I165" s="277" t="s">
        <v>832</v>
      </c>
      <c r="J165" s="531"/>
      <c r="K165" s="531"/>
      <c r="L165" s="528"/>
      <c r="M165" s="532"/>
      <c r="N165" s="532"/>
      <c r="O165" s="532"/>
      <c r="P165" s="532"/>
      <c r="Q165" s="531"/>
      <c r="R165" s="531"/>
    </row>
    <row r="166" spans="1:18" ht="94.5" x14ac:dyDescent="0.25">
      <c r="A166" s="533"/>
      <c r="B166" s="533"/>
      <c r="C166" s="533"/>
      <c r="D166" s="531"/>
      <c r="E166" s="531"/>
      <c r="F166" s="531"/>
      <c r="G166" s="531"/>
      <c r="H166" s="276" t="s">
        <v>520</v>
      </c>
      <c r="I166" s="277" t="s">
        <v>713</v>
      </c>
      <c r="J166" s="531"/>
      <c r="K166" s="531"/>
      <c r="L166" s="528"/>
      <c r="M166" s="532"/>
      <c r="N166" s="532"/>
      <c r="O166" s="532"/>
      <c r="P166" s="532"/>
      <c r="Q166" s="531"/>
      <c r="R166" s="531"/>
    </row>
    <row r="167" spans="1:18" ht="31.5" x14ac:dyDescent="0.25">
      <c r="A167" s="525"/>
      <c r="B167" s="525"/>
      <c r="C167" s="525"/>
      <c r="D167" s="527"/>
      <c r="E167" s="527"/>
      <c r="F167" s="527"/>
      <c r="G167" s="527"/>
      <c r="H167" s="276" t="s">
        <v>471</v>
      </c>
      <c r="I167" s="277" t="s">
        <v>1691</v>
      </c>
      <c r="J167" s="527"/>
      <c r="K167" s="527"/>
      <c r="L167" s="528"/>
      <c r="M167" s="530"/>
      <c r="N167" s="530"/>
      <c r="O167" s="530"/>
      <c r="P167" s="530"/>
      <c r="Q167" s="527"/>
      <c r="R167" s="527"/>
    </row>
    <row r="168" spans="1:18" ht="47.25" x14ac:dyDescent="0.25">
      <c r="A168" s="524">
        <v>53</v>
      </c>
      <c r="B168" s="524" t="s">
        <v>70</v>
      </c>
      <c r="C168" s="524">
        <v>1.3</v>
      </c>
      <c r="D168" s="526">
        <v>13</v>
      </c>
      <c r="E168" s="526" t="s">
        <v>1692</v>
      </c>
      <c r="F168" s="526" t="s">
        <v>1693</v>
      </c>
      <c r="G168" s="526" t="s">
        <v>125</v>
      </c>
      <c r="H168" s="276" t="s">
        <v>353</v>
      </c>
      <c r="I168" s="277" t="s">
        <v>215</v>
      </c>
      <c r="J168" s="526" t="s">
        <v>1694</v>
      </c>
      <c r="K168" s="526"/>
      <c r="L168" s="528" t="s">
        <v>58</v>
      </c>
      <c r="M168" s="529"/>
      <c r="N168" s="529">
        <v>11582.67</v>
      </c>
      <c r="O168" s="529"/>
      <c r="P168" s="529">
        <v>11582.67</v>
      </c>
      <c r="Q168" s="526" t="s">
        <v>438</v>
      </c>
      <c r="R168" s="526" t="s">
        <v>439</v>
      </c>
    </row>
    <row r="169" spans="1:18" ht="47.25" x14ac:dyDescent="0.25">
      <c r="A169" s="525"/>
      <c r="B169" s="525"/>
      <c r="C169" s="525"/>
      <c r="D169" s="527"/>
      <c r="E169" s="527"/>
      <c r="F169" s="527"/>
      <c r="G169" s="527"/>
      <c r="H169" s="276" t="s">
        <v>1532</v>
      </c>
      <c r="I169" s="277" t="s">
        <v>379</v>
      </c>
      <c r="J169" s="527"/>
      <c r="K169" s="527"/>
      <c r="L169" s="528"/>
      <c r="M169" s="530"/>
      <c r="N169" s="530"/>
      <c r="O169" s="530"/>
      <c r="P169" s="530"/>
      <c r="Q169" s="527"/>
      <c r="R169" s="527"/>
    </row>
    <row r="170" spans="1:18" ht="47.25" x14ac:dyDescent="0.25">
      <c r="A170" s="524">
        <v>54</v>
      </c>
      <c r="B170" s="524" t="s">
        <v>59</v>
      </c>
      <c r="C170" s="524">
        <v>1</v>
      </c>
      <c r="D170" s="526">
        <v>13</v>
      </c>
      <c r="E170" s="526" t="s">
        <v>1695</v>
      </c>
      <c r="F170" s="526" t="s">
        <v>1696</v>
      </c>
      <c r="G170" s="526" t="s">
        <v>125</v>
      </c>
      <c r="H170" s="276" t="s">
        <v>353</v>
      </c>
      <c r="I170" s="277" t="s">
        <v>215</v>
      </c>
      <c r="J170" s="526" t="s">
        <v>1697</v>
      </c>
      <c r="K170" s="526"/>
      <c r="L170" s="528" t="s">
        <v>94</v>
      </c>
      <c r="M170" s="529"/>
      <c r="N170" s="529">
        <v>49200</v>
      </c>
      <c r="O170" s="529"/>
      <c r="P170" s="529">
        <v>49200</v>
      </c>
      <c r="Q170" s="526" t="s">
        <v>1530</v>
      </c>
      <c r="R170" s="526" t="s">
        <v>1531</v>
      </c>
    </row>
    <row r="171" spans="1:18" ht="47.25" x14ac:dyDescent="0.25">
      <c r="A171" s="525"/>
      <c r="B171" s="525"/>
      <c r="C171" s="525"/>
      <c r="D171" s="527"/>
      <c r="E171" s="527"/>
      <c r="F171" s="527"/>
      <c r="G171" s="527"/>
      <c r="H171" s="276" t="s">
        <v>1532</v>
      </c>
      <c r="I171" s="277" t="s">
        <v>354</v>
      </c>
      <c r="J171" s="527"/>
      <c r="K171" s="527"/>
      <c r="L171" s="528"/>
      <c r="M171" s="530"/>
      <c r="N171" s="530"/>
      <c r="O171" s="530"/>
      <c r="P171" s="530"/>
      <c r="Q171" s="527"/>
      <c r="R171" s="527"/>
    </row>
    <row r="172" spans="1:18" x14ac:dyDescent="0.25">
      <c r="A172" s="15"/>
      <c r="B172" s="15"/>
      <c r="C172" s="15"/>
      <c r="D172" s="16"/>
      <c r="E172" s="16"/>
      <c r="F172" s="16"/>
      <c r="G172" s="16"/>
      <c r="H172" s="16"/>
      <c r="I172" s="17"/>
      <c r="J172" s="16"/>
      <c r="L172" s="18"/>
      <c r="M172" s="19"/>
      <c r="N172" s="19"/>
      <c r="O172" s="19"/>
      <c r="P172" s="19"/>
      <c r="Q172" s="16"/>
      <c r="R172" s="16"/>
    </row>
    <row r="173" spans="1:18" x14ac:dyDescent="0.25">
      <c r="M173" s="371"/>
      <c r="N173" s="374" t="s">
        <v>1374</v>
      </c>
      <c r="O173" s="374"/>
      <c r="P173" s="374"/>
    </row>
    <row r="174" spans="1:18" x14ac:dyDescent="0.25">
      <c r="M174" s="372"/>
      <c r="N174" s="374" t="s">
        <v>36</v>
      </c>
      <c r="O174" s="374" t="s">
        <v>0</v>
      </c>
      <c r="P174" s="374"/>
    </row>
    <row r="175" spans="1:18" x14ac:dyDescent="0.25">
      <c r="M175" s="373"/>
      <c r="N175" s="374"/>
      <c r="O175" s="143">
        <v>2020</v>
      </c>
      <c r="P175" s="143">
        <v>2021</v>
      </c>
    </row>
    <row r="176" spans="1:18" x14ac:dyDescent="0.25">
      <c r="M176" s="143" t="s">
        <v>1135</v>
      </c>
      <c r="N176" s="140">
        <v>54</v>
      </c>
      <c r="O176" s="137">
        <f>O7+O9+O11+O13+O16+O22+O23+O28+O30+O26+O35+O41+O43+O45+O47+O51+O53+O54+O55</f>
        <v>747873.65</v>
      </c>
      <c r="P176" s="137">
        <f>P56+P58+P60+P62+P64+P68+P70+P72+P77+P85+P90+P98+P101+P103+P105+P110+P116+P121+P123+P125+P129+P131+P133+P135+P137+P139+P142+P144+P148+P152+P154+P157+P161+P168+P170</f>
        <v>1449753.67</v>
      </c>
    </row>
  </sheetData>
  <mergeCells count="818">
    <mergeCell ref="Q4:Q5"/>
    <mergeCell ref="R4:R5"/>
    <mergeCell ref="G4:G5"/>
    <mergeCell ref="H4:I4"/>
    <mergeCell ref="J4:J5"/>
    <mergeCell ref="K4:L4"/>
    <mergeCell ref="M4:N4"/>
    <mergeCell ref="O4:P4"/>
    <mergeCell ref="G7:G8"/>
    <mergeCell ref="J7:J8"/>
    <mergeCell ref="K7:K8"/>
    <mergeCell ref="L7:L8"/>
    <mergeCell ref="M7:M8"/>
    <mergeCell ref="N7:N8"/>
    <mergeCell ref="O7:O8"/>
    <mergeCell ref="P7:P8"/>
    <mergeCell ref="Q7:Q8"/>
    <mergeCell ref="R7:R8"/>
    <mergeCell ref="J11:J12"/>
    <mergeCell ref="K11:K12"/>
    <mergeCell ref="L11:L12"/>
    <mergeCell ref="M11:M12"/>
    <mergeCell ref="N11:N12"/>
    <mergeCell ref="O11:O12"/>
    <mergeCell ref="F4:F5"/>
    <mergeCell ref="A7:A8"/>
    <mergeCell ref="B7:B8"/>
    <mergeCell ref="C7:C8"/>
    <mergeCell ref="D7:D8"/>
    <mergeCell ref="E7:E8"/>
    <mergeCell ref="F7:F8"/>
    <mergeCell ref="A4:A5"/>
    <mergeCell ref="B4:B5"/>
    <mergeCell ref="C4:C5"/>
    <mergeCell ref="D4:D5"/>
    <mergeCell ref="E4:E5"/>
    <mergeCell ref="Q9:Q10"/>
    <mergeCell ref="R9:R10"/>
    <mergeCell ref="L9:L10"/>
    <mergeCell ref="M9:M10"/>
    <mergeCell ref="N9:N10"/>
    <mergeCell ref="O9:O10"/>
    <mergeCell ref="P9:P10"/>
    <mergeCell ref="A9:A10"/>
    <mergeCell ref="B9:B10"/>
    <mergeCell ref="C9:C10"/>
    <mergeCell ref="D9:D10"/>
    <mergeCell ref="E9:E10"/>
    <mergeCell ref="F9:F10"/>
    <mergeCell ref="G9:G10"/>
    <mergeCell ref="J9:J10"/>
    <mergeCell ref="K9:K10"/>
    <mergeCell ref="R13:R15"/>
    <mergeCell ref="A13:A15"/>
    <mergeCell ref="B13:B15"/>
    <mergeCell ref="C13:C15"/>
    <mergeCell ref="N13:N15"/>
    <mergeCell ref="O13:O15"/>
    <mergeCell ref="P13:P15"/>
    <mergeCell ref="G13:G15"/>
    <mergeCell ref="P11:P12"/>
    <mergeCell ref="Q11:Q12"/>
    <mergeCell ref="D13:D15"/>
    <mergeCell ref="E13:E15"/>
    <mergeCell ref="F13:F15"/>
    <mergeCell ref="A11:A12"/>
    <mergeCell ref="B11:B12"/>
    <mergeCell ref="C11:C12"/>
    <mergeCell ref="D11:D12"/>
    <mergeCell ref="E11:E12"/>
    <mergeCell ref="F11:F12"/>
    <mergeCell ref="Q13:Q15"/>
    <mergeCell ref="J13:J15"/>
    <mergeCell ref="K13:K15"/>
    <mergeCell ref="R11:R12"/>
    <mergeCell ref="G11:G12"/>
    <mergeCell ref="K28:K29"/>
    <mergeCell ref="A26:A27"/>
    <mergeCell ref="B26:B27"/>
    <mergeCell ref="C26:C27"/>
    <mergeCell ref="D26:D27"/>
    <mergeCell ref="E26:E27"/>
    <mergeCell ref="F26:F27"/>
    <mergeCell ref="G26:G27"/>
    <mergeCell ref="J26:J27"/>
    <mergeCell ref="K26:K27"/>
    <mergeCell ref="A28:A29"/>
    <mergeCell ref="B28:B29"/>
    <mergeCell ref="C28:C29"/>
    <mergeCell ref="D28:D29"/>
    <mergeCell ref="E28:E29"/>
    <mergeCell ref="F28:F29"/>
    <mergeCell ref="G28:G29"/>
    <mergeCell ref="J28:J29"/>
    <mergeCell ref="L13:L15"/>
    <mergeCell ref="M13:M15"/>
    <mergeCell ref="M23:M25"/>
    <mergeCell ref="K16:K21"/>
    <mergeCell ref="C16:C21"/>
    <mergeCell ref="D16:D21"/>
    <mergeCell ref="E16:E21"/>
    <mergeCell ref="F23:F25"/>
    <mergeCell ref="G23:G25"/>
    <mergeCell ref="K23:K25"/>
    <mergeCell ref="L23:L25"/>
    <mergeCell ref="M16:M21"/>
    <mergeCell ref="N16:N21"/>
    <mergeCell ref="O16:O21"/>
    <mergeCell ref="P16:P21"/>
    <mergeCell ref="L16:L21"/>
    <mergeCell ref="Q16:Q21"/>
    <mergeCell ref="R16:R21"/>
    <mergeCell ref="A23:A25"/>
    <mergeCell ref="B23:B25"/>
    <mergeCell ref="C23:C25"/>
    <mergeCell ref="D23:D25"/>
    <mergeCell ref="E23:E25"/>
    <mergeCell ref="N23:N25"/>
    <mergeCell ref="O23:O25"/>
    <mergeCell ref="P23:P25"/>
    <mergeCell ref="Q23:Q25"/>
    <mergeCell ref="R23:R25"/>
    <mergeCell ref="A16:A21"/>
    <mergeCell ref="B16:B21"/>
    <mergeCell ref="F16:F21"/>
    <mergeCell ref="G16:G21"/>
    <mergeCell ref="J16:J21"/>
    <mergeCell ref="J23:J25"/>
    <mergeCell ref="L30:L34"/>
    <mergeCell ref="M30:M34"/>
    <mergeCell ref="N30:N34"/>
    <mergeCell ref="O30:O34"/>
    <mergeCell ref="P30:P34"/>
    <mergeCell ref="Q30:Q34"/>
    <mergeCell ref="R30:R34"/>
    <mergeCell ref="A30:A34"/>
    <mergeCell ref="B30:B34"/>
    <mergeCell ref="C30:C34"/>
    <mergeCell ref="D30:D34"/>
    <mergeCell ref="E30:E34"/>
    <mergeCell ref="F30:F34"/>
    <mergeCell ref="G30:G34"/>
    <mergeCell ref="J30:J34"/>
    <mergeCell ref="K30:K34"/>
    <mergeCell ref="P26:P27"/>
    <mergeCell ref="Q26:Q27"/>
    <mergeCell ref="R26:R27"/>
    <mergeCell ref="L28:L29"/>
    <mergeCell ref="M28:M29"/>
    <mergeCell ref="N28:N29"/>
    <mergeCell ref="O28:O29"/>
    <mergeCell ref="P28:P29"/>
    <mergeCell ref="Q28:Q29"/>
    <mergeCell ref="R28:R29"/>
    <mergeCell ref="L26:L27"/>
    <mergeCell ref="M26:M27"/>
    <mergeCell ref="N26:N27"/>
    <mergeCell ref="O26:O27"/>
    <mergeCell ref="L35:L40"/>
    <mergeCell ref="M35:M40"/>
    <mergeCell ref="N35:N40"/>
    <mergeCell ref="O35:O40"/>
    <mergeCell ref="P35:P40"/>
    <mergeCell ref="Q35:Q40"/>
    <mergeCell ref="R35:R40"/>
    <mergeCell ref="A35:A40"/>
    <mergeCell ref="B35:B40"/>
    <mergeCell ref="C35:C40"/>
    <mergeCell ref="D35:D40"/>
    <mergeCell ref="E35:E40"/>
    <mergeCell ref="F35:F40"/>
    <mergeCell ref="G35:G40"/>
    <mergeCell ref="J35:J40"/>
    <mergeCell ref="K35:K40"/>
    <mergeCell ref="N41:N42"/>
    <mergeCell ref="O41:O42"/>
    <mergeCell ref="P41:P42"/>
    <mergeCell ref="Q41:Q42"/>
    <mergeCell ref="R41:R42"/>
    <mergeCell ref="A43:A44"/>
    <mergeCell ref="B43:B44"/>
    <mergeCell ref="C43:C44"/>
    <mergeCell ref="D43:D44"/>
    <mergeCell ref="E43:E44"/>
    <mergeCell ref="F43:F44"/>
    <mergeCell ref="G43:G44"/>
    <mergeCell ref="J43:J44"/>
    <mergeCell ref="K43:K44"/>
    <mergeCell ref="L43:L44"/>
    <mergeCell ref="M43:M44"/>
    <mergeCell ref="N43:N44"/>
    <mergeCell ref="O43:O44"/>
    <mergeCell ref="P43:P44"/>
    <mergeCell ref="Q43:Q44"/>
    <mergeCell ref="R43:R44"/>
    <mergeCell ref="A41:A42"/>
    <mergeCell ref="L41:L42"/>
    <mergeCell ref="B41:B42"/>
    <mergeCell ref="C41:C42"/>
    <mergeCell ref="D41:D42"/>
    <mergeCell ref="E41:E42"/>
    <mergeCell ref="F41:F42"/>
    <mergeCell ref="G41:G42"/>
    <mergeCell ref="J41:J42"/>
    <mergeCell ref="K41:K42"/>
    <mergeCell ref="M45:M46"/>
    <mergeCell ref="M41:M42"/>
    <mergeCell ref="O45:O46"/>
    <mergeCell ref="P45:P46"/>
    <mergeCell ref="Q45:Q46"/>
    <mergeCell ref="R45:R46"/>
    <mergeCell ref="A45:A46"/>
    <mergeCell ref="B45:B46"/>
    <mergeCell ref="C45:C46"/>
    <mergeCell ref="D45:D46"/>
    <mergeCell ref="E45:E46"/>
    <mergeCell ref="F45:F46"/>
    <mergeCell ref="G45:G46"/>
    <mergeCell ref="J45:J46"/>
    <mergeCell ref="K45:K46"/>
    <mergeCell ref="L45:L46"/>
    <mergeCell ref="E47:E50"/>
    <mergeCell ref="F47:F50"/>
    <mergeCell ref="G47:G50"/>
    <mergeCell ref="J47:J50"/>
    <mergeCell ref="K47:K50"/>
    <mergeCell ref="N45:N46"/>
    <mergeCell ref="L47:L50"/>
    <mergeCell ref="M47:M50"/>
    <mergeCell ref="N47:N50"/>
    <mergeCell ref="O47:O50"/>
    <mergeCell ref="P47:P50"/>
    <mergeCell ref="Q47:Q50"/>
    <mergeCell ref="R47:R50"/>
    <mergeCell ref="A51:A52"/>
    <mergeCell ref="B51:B52"/>
    <mergeCell ref="C51:C52"/>
    <mergeCell ref="D51:D52"/>
    <mergeCell ref="E51:E52"/>
    <mergeCell ref="F51:F52"/>
    <mergeCell ref="G51:G52"/>
    <mergeCell ref="J51:J52"/>
    <mergeCell ref="K51:K52"/>
    <mergeCell ref="L51:L52"/>
    <mergeCell ref="M51:M52"/>
    <mergeCell ref="N51:N52"/>
    <mergeCell ref="O51:O52"/>
    <mergeCell ref="P51:P52"/>
    <mergeCell ref="Q51:Q52"/>
    <mergeCell ref="R51:R52"/>
    <mergeCell ref="A47:A50"/>
    <mergeCell ref="B47:B50"/>
    <mergeCell ref="C47:C50"/>
    <mergeCell ref="D47:D50"/>
    <mergeCell ref="A56:A57"/>
    <mergeCell ref="B56:B57"/>
    <mergeCell ref="C56:C57"/>
    <mergeCell ref="D56:D57"/>
    <mergeCell ref="E56:E57"/>
    <mergeCell ref="F56:F57"/>
    <mergeCell ref="G56:G57"/>
    <mergeCell ref="J56:J57"/>
    <mergeCell ref="K56:K57"/>
    <mergeCell ref="A58:A59"/>
    <mergeCell ref="B58:B59"/>
    <mergeCell ref="C58:C59"/>
    <mergeCell ref="D58:D59"/>
    <mergeCell ref="E58:E59"/>
    <mergeCell ref="F58:F59"/>
    <mergeCell ref="G58:G59"/>
    <mergeCell ref="J58:J59"/>
    <mergeCell ref="K58:K59"/>
    <mergeCell ref="L60:L61"/>
    <mergeCell ref="M60:M61"/>
    <mergeCell ref="N60:N61"/>
    <mergeCell ref="O60:O61"/>
    <mergeCell ref="P60:P61"/>
    <mergeCell ref="Q60:Q61"/>
    <mergeCell ref="R60:R61"/>
    <mergeCell ref="L56:L57"/>
    <mergeCell ref="M56:M57"/>
    <mergeCell ref="N56:N57"/>
    <mergeCell ref="O56:O57"/>
    <mergeCell ref="P56:P57"/>
    <mergeCell ref="Q56:Q57"/>
    <mergeCell ref="R56:R57"/>
    <mergeCell ref="L58:L59"/>
    <mergeCell ref="M58:M59"/>
    <mergeCell ref="N58:N59"/>
    <mergeCell ref="O58:O59"/>
    <mergeCell ref="P58:P59"/>
    <mergeCell ref="Q58:Q59"/>
    <mergeCell ref="R58:R59"/>
    <mergeCell ref="A60:A61"/>
    <mergeCell ref="B60:B61"/>
    <mergeCell ref="C60:C61"/>
    <mergeCell ref="D60:D61"/>
    <mergeCell ref="E60:E61"/>
    <mergeCell ref="F60:F61"/>
    <mergeCell ref="G60:G61"/>
    <mergeCell ref="J60:J61"/>
    <mergeCell ref="K60:K61"/>
    <mergeCell ref="M64:M67"/>
    <mergeCell ref="N64:N67"/>
    <mergeCell ref="O64:O67"/>
    <mergeCell ref="P64:P67"/>
    <mergeCell ref="Q64:Q67"/>
    <mergeCell ref="R64:R67"/>
    <mergeCell ref="A62:A63"/>
    <mergeCell ref="B62:B63"/>
    <mergeCell ref="C62:C63"/>
    <mergeCell ref="D62:D63"/>
    <mergeCell ref="E62:E63"/>
    <mergeCell ref="F62:F63"/>
    <mergeCell ref="G62:G63"/>
    <mergeCell ref="J62:J63"/>
    <mergeCell ref="K62:K63"/>
    <mergeCell ref="L62:L63"/>
    <mergeCell ref="M62:M63"/>
    <mergeCell ref="N62:N63"/>
    <mergeCell ref="O62:O63"/>
    <mergeCell ref="P62:P63"/>
    <mergeCell ref="Q62:Q63"/>
    <mergeCell ref="R62:R63"/>
    <mergeCell ref="A64:A67"/>
    <mergeCell ref="B64:B67"/>
    <mergeCell ref="C64:C67"/>
    <mergeCell ref="D64:D67"/>
    <mergeCell ref="E64:E67"/>
    <mergeCell ref="F64:F67"/>
    <mergeCell ref="G64:G67"/>
    <mergeCell ref="J64:J67"/>
    <mergeCell ref="K64:K67"/>
    <mergeCell ref="L70:L71"/>
    <mergeCell ref="C70:C71"/>
    <mergeCell ref="D70:D71"/>
    <mergeCell ref="E70:E71"/>
    <mergeCell ref="F70:F71"/>
    <mergeCell ref="G70:G71"/>
    <mergeCell ref="J70:J71"/>
    <mergeCell ref="K70:K71"/>
    <mergeCell ref="L64:L67"/>
    <mergeCell ref="M70:M71"/>
    <mergeCell ref="N70:N71"/>
    <mergeCell ref="O70:O71"/>
    <mergeCell ref="P70:P71"/>
    <mergeCell ref="Q70:Q71"/>
    <mergeCell ref="R70:R71"/>
    <mergeCell ref="A68:A69"/>
    <mergeCell ref="B68:B69"/>
    <mergeCell ref="C68:C69"/>
    <mergeCell ref="D68:D69"/>
    <mergeCell ref="E68:E69"/>
    <mergeCell ref="F68:F69"/>
    <mergeCell ref="G68:G69"/>
    <mergeCell ref="J68:J69"/>
    <mergeCell ref="K68:K69"/>
    <mergeCell ref="L68:L69"/>
    <mergeCell ref="M68:M69"/>
    <mergeCell ref="N68:N69"/>
    <mergeCell ref="O68:O69"/>
    <mergeCell ref="P68:P69"/>
    <mergeCell ref="Q68:Q69"/>
    <mergeCell ref="R68:R69"/>
    <mergeCell ref="A70:A71"/>
    <mergeCell ref="B70:B71"/>
    <mergeCell ref="M77:M84"/>
    <mergeCell ref="N77:N84"/>
    <mergeCell ref="O77:O84"/>
    <mergeCell ref="P77:P84"/>
    <mergeCell ref="Q77:Q84"/>
    <mergeCell ref="R77:R84"/>
    <mergeCell ref="A72:A76"/>
    <mergeCell ref="B72:B76"/>
    <mergeCell ref="C72:C76"/>
    <mergeCell ref="D72:D76"/>
    <mergeCell ref="E72:E76"/>
    <mergeCell ref="F72:F76"/>
    <mergeCell ref="G72:G76"/>
    <mergeCell ref="J72:J76"/>
    <mergeCell ref="K72:K76"/>
    <mergeCell ref="L72:L76"/>
    <mergeCell ref="M72:M76"/>
    <mergeCell ref="N72:N76"/>
    <mergeCell ref="O72:O76"/>
    <mergeCell ref="P72:P76"/>
    <mergeCell ref="Q72:Q76"/>
    <mergeCell ref="R72:R76"/>
    <mergeCell ref="A77:A84"/>
    <mergeCell ref="B77:B84"/>
    <mergeCell ref="C77:C84"/>
    <mergeCell ref="D77:D84"/>
    <mergeCell ref="E77:E84"/>
    <mergeCell ref="F77:F84"/>
    <mergeCell ref="G77:G84"/>
    <mergeCell ref="J77:J84"/>
    <mergeCell ref="K77:K84"/>
    <mergeCell ref="L90:L97"/>
    <mergeCell ref="C90:C97"/>
    <mergeCell ref="D90:D97"/>
    <mergeCell ref="E90:E97"/>
    <mergeCell ref="F90:F97"/>
    <mergeCell ref="G90:G97"/>
    <mergeCell ref="J90:J97"/>
    <mergeCell ref="K90:K97"/>
    <mergeCell ref="L77:L84"/>
    <mergeCell ref="M90:M97"/>
    <mergeCell ref="N90:N97"/>
    <mergeCell ref="O90:O97"/>
    <mergeCell ref="P90:P97"/>
    <mergeCell ref="Q90:Q97"/>
    <mergeCell ref="R90:R97"/>
    <mergeCell ref="A85:A89"/>
    <mergeCell ref="B85:B89"/>
    <mergeCell ref="C85:C89"/>
    <mergeCell ref="D85:D89"/>
    <mergeCell ref="E85:E89"/>
    <mergeCell ref="F85:F89"/>
    <mergeCell ref="G85:G89"/>
    <mergeCell ref="J85:J89"/>
    <mergeCell ref="K85:K89"/>
    <mergeCell ref="L85:L89"/>
    <mergeCell ref="M85:M89"/>
    <mergeCell ref="N85:N89"/>
    <mergeCell ref="O85:O89"/>
    <mergeCell ref="P85:P89"/>
    <mergeCell ref="Q85:Q89"/>
    <mergeCell ref="R85:R89"/>
    <mergeCell ref="A90:A97"/>
    <mergeCell ref="B90:B97"/>
    <mergeCell ref="M101:M102"/>
    <mergeCell ref="N101:N102"/>
    <mergeCell ref="O101:O102"/>
    <mergeCell ref="P101:P102"/>
    <mergeCell ref="Q101:Q102"/>
    <mergeCell ref="R101:R102"/>
    <mergeCell ref="A98:A100"/>
    <mergeCell ref="B98:B100"/>
    <mergeCell ref="C98:C100"/>
    <mergeCell ref="D98:D100"/>
    <mergeCell ref="E98:E100"/>
    <mergeCell ref="F98:F100"/>
    <mergeCell ref="G98:G100"/>
    <mergeCell ref="J98:J100"/>
    <mergeCell ref="K98:K100"/>
    <mergeCell ref="L98:L100"/>
    <mergeCell ref="M98:M100"/>
    <mergeCell ref="N98:N100"/>
    <mergeCell ref="O98:O100"/>
    <mergeCell ref="P98:P100"/>
    <mergeCell ref="Q98:Q100"/>
    <mergeCell ref="R98:R100"/>
    <mergeCell ref="A101:A102"/>
    <mergeCell ref="B101:B102"/>
    <mergeCell ref="C101:C102"/>
    <mergeCell ref="D101:D102"/>
    <mergeCell ref="E101:E102"/>
    <mergeCell ref="F101:F102"/>
    <mergeCell ref="G101:G102"/>
    <mergeCell ref="J101:J102"/>
    <mergeCell ref="K101:K102"/>
    <mergeCell ref="L105:L109"/>
    <mergeCell ref="C105:C109"/>
    <mergeCell ref="D105:D109"/>
    <mergeCell ref="E105:E109"/>
    <mergeCell ref="F105:F109"/>
    <mergeCell ref="G105:G109"/>
    <mergeCell ref="J105:J109"/>
    <mergeCell ref="K105:K109"/>
    <mergeCell ref="L101:L102"/>
    <mergeCell ref="M105:M109"/>
    <mergeCell ref="N105:N109"/>
    <mergeCell ref="O105:O109"/>
    <mergeCell ref="P105:P109"/>
    <mergeCell ref="Q105:Q109"/>
    <mergeCell ref="R105:R109"/>
    <mergeCell ref="A103:A104"/>
    <mergeCell ref="B103:B104"/>
    <mergeCell ref="C103:C104"/>
    <mergeCell ref="D103:D104"/>
    <mergeCell ref="E103:E104"/>
    <mergeCell ref="F103:F104"/>
    <mergeCell ref="G103:G104"/>
    <mergeCell ref="J103:J104"/>
    <mergeCell ref="K103:K104"/>
    <mergeCell ref="L103:L104"/>
    <mergeCell ref="M103:M104"/>
    <mergeCell ref="N103:N104"/>
    <mergeCell ref="O103:O104"/>
    <mergeCell ref="P103:P104"/>
    <mergeCell ref="Q103:Q104"/>
    <mergeCell ref="R103:R104"/>
    <mergeCell ref="A105:A109"/>
    <mergeCell ref="B105:B109"/>
    <mergeCell ref="M116:M120"/>
    <mergeCell ref="N116:N120"/>
    <mergeCell ref="O116:O120"/>
    <mergeCell ref="P116:P120"/>
    <mergeCell ref="Q116:Q120"/>
    <mergeCell ref="R116:R120"/>
    <mergeCell ref="A110:A115"/>
    <mergeCell ref="B110:B115"/>
    <mergeCell ref="C110:C115"/>
    <mergeCell ref="D110:D115"/>
    <mergeCell ref="E110:E115"/>
    <mergeCell ref="F110:F115"/>
    <mergeCell ref="G110:G115"/>
    <mergeCell ref="J110:J115"/>
    <mergeCell ref="K110:K115"/>
    <mergeCell ref="L110:L115"/>
    <mergeCell ref="M110:M115"/>
    <mergeCell ref="N110:N115"/>
    <mergeCell ref="O110:O115"/>
    <mergeCell ref="P110:P115"/>
    <mergeCell ref="Q110:Q115"/>
    <mergeCell ref="R110:R115"/>
    <mergeCell ref="A116:A120"/>
    <mergeCell ref="B116:B120"/>
    <mergeCell ref="C116:C120"/>
    <mergeCell ref="D116:D120"/>
    <mergeCell ref="E116:E120"/>
    <mergeCell ref="F116:F120"/>
    <mergeCell ref="G116:G120"/>
    <mergeCell ref="J116:J120"/>
    <mergeCell ref="K116:K120"/>
    <mergeCell ref="L123:L124"/>
    <mergeCell ref="C123:C124"/>
    <mergeCell ref="D123:D124"/>
    <mergeCell ref="E123:E124"/>
    <mergeCell ref="F123:F124"/>
    <mergeCell ref="G123:G124"/>
    <mergeCell ref="J123:J124"/>
    <mergeCell ref="K123:K124"/>
    <mergeCell ref="L116:L120"/>
    <mergeCell ref="M123:M124"/>
    <mergeCell ref="N123:N124"/>
    <mergeCell ref="O123:O124"/>
    <mergeCell ref="P123:P124"/>
    <mergeCell ref="Q123:Q124"/>
    <mergeCell ref="R123:R124"/>
    <mergeCell ref="A121:A122"/>
    <mergeCell ref="B121:B122"/>
    <mergeCell ref="C121:C122"/>
    <mergeCell ref="D121:D122"/>
    <mergeCell ref="E121:E122"/>
    <mergeCell ref="F121:F122"/>
    <mergeCell ref="G121:G122"/>
    <mergeCell ref="J121:J122"/>
    <mergeCell ref="K121:K122"/>
    <mergeCell ref="L121:L122"/>
    <mergeCell ref="M121:M122"/>
    <mergeCell ref="N121:N122"/>
    <mergeCell ref="O121:O122"/>
    <mergeCell ref="P121:P122"/>
    <mergeCell ref="Q121:Q122"/>
    <mergeCell ref="R121:R122"/>
    <mergeCell ref="A123:A124"/>
    <mergeCell ref="B123:B124"/>
    <mergeCell ref="M129:M130"/>
    <mergeCell ref="N129:N130"/>
    <mergeCell ref="O129:O130"/>
    <mergeCell ref="P129:P130"/>
    <mergeCell ref="Q129:Q130"/>
    <mergeCell ref="R129:R130"/>
    <mergeCell ref="A125:A128"/>
    <mergeCell ref="B125:B128"/>
    <mergeCell ref="C125:C128"/>
    <mergeCell ref="D125:D128"/>
    <mergeCell ref="E125:E128"/>
    <mergeCell ref="F125:F128"/>
    <mergeCell ref="G125:G128"/>
    <mergeCell ref="J125:J128"/>
    <mergeCell ref="K125:K128"/>
    <mergeCell ref="L125:L128"/>
    <mergeCell ref="M125:M128"/>
    <mergeCell ref="N125:N128"/>
    <mergeCell ref="O125:O128"/>
    <mergeCell ref="P125:P128"/>
    <mergeCell ref="Q125:Q128"/>
    <mergeCell ref="R125:R128"/>
    <mergeCell ref="A129:A130"/>
    <mergeCell ref="B129:B130"/>
    <mergeCell ref="C129:C130"/>
    <mergeCell ref="D129:D130"/>
    <mergeCell ref="E129:E130"/>
    <mergeCell ref="F129:F130"/>
    <mergeCell ref="G129:G130"/>
    <mergeCell ref="J129:J130"/>
    <mergeCell ref="K129:K130"/>
    <mergeCell ref="L133:L134"/>
    <mergeCell ref="C133:C134"/>
    <mergeCell ref="D133:D134"/>
    <mergeCell ref="E133:E134"/>
    <mergeCell ref="F133:F134"/>
    <mergeCell ref="G133:G134"/>
    <mergeCell ref="J133:J134"/>
    <mergeCell ref="K133:K134"/>
    <mergeCell ref="L129:L130"/>
    <mergeCell ref="M133:M134"/>
    <mergeCell ref="N133:N134"/>
    <mergeCell ref="O133:O134"/>
    <mergeCell ref="P133:P134"/>
    <mergeCell ref="Q133:Q134"/>
    <mergeCell ref="R133:R134"/>
    <mergeCell ref="A131:A132"/>
    <mergeCell ref="B131:B132"/>
    <mergeCell ref="C131:C132"/>
    <mergeCell ref="D131:D132"/>
    <mergeCell ref="E131:E132"/>
    <mergeCell ref="F131:F132"/>
    <mergeCell ref="G131:G132"/>
    <mergeCell ref="J131:J132"/>
    <mergeCell ref="K131:K132"/>
    <mergeCell ref="L131:L132"/>
    <mergeCell ref="M131:M132"/>
    <mergeCell ref="N131:N132"/>
    <mergeCell ref="O131:O132"/>
    <mergeCell ref="P131:P132"/>
    <mergeCell ref="Q131:Q132"/>
    <mergeCell ref="R131:R132"/>
    <mergeCell ref="A133:A134"/>
    <mergeCell ref="B133:B134"/>
    <mergeCell ref="M137:M138"/>
    <mergeCell ref="N137:N138"/>
    <mergeCell ref="O137:O138"/>
    <mergeCell ref="P137:P138"/>
    <mergeCell ref="Q137:Q138"/>
    <mergeCell ref="R137:R138"/>
    <mergeCell ref="A135:A136"/>
    <mergeCell ref="B135:B136"/>
    <mergeCell ref="C135:C136"/>
    <mergeCell ref="D135:D136"/>
    <mergeCell ref="E135:E136"/>
    <mergeCell ref="F135:F136"/>
    <mergeCell ref="G135:G136"/>
    <mergeCell ref="J135:J136"/>
    <mergeCell ref="K135:K136"/>
    <mergeCell ref="L135:L136"/>
    <mergeCell ref="M135:M136"/>
    <mergeCell ref="N135:N136"/>
    <mergeCell ref="O135:O136"/>
    <mergeCell ref="P135:P136"/>
    <mergeCell ref="Q135:Q136"/>
    <mergeCell ref="R135:R136"/>
    <mergeCell ref="A137:A138"/>
    <mergeCell ref="B137:B138"/>
    <mergeCell ref="C137:C138"/>
    <mergeCell ref="D137:D138"/>
    <mergeCell ref="E137:E138"/>
    <mergeCell ref="F137:F138"/>
    <mergeCell ref="G137:G138"/>
    <mergeCell ref="J137:J138"/>
    <mergeCell ref="K137:K138"/>
    <mergeCell ref="L142:L143"/>
    <mergeCell ref="C142:C143"/>
    <mergeCell ref="D142:D143"/>
    <mergeCell ref="E142:E143"/>
    <mergeCell ref="F142:F143"/>
    <mergeCell ref="G142:G143"/>
    <mergeCell ref="J142:J143"/>
    <mergeCell ref="K142:K143"/>
    <mergeCell ref="L137:L138"/>
    <mergeCell ref="M142:M143"/>
    <mergeCell ref="N142:N143"/>
    <mergeCell ref="O142:O143"/>
    <mergeCell ref="P142:P143"/>
    <mergeCell ref="Q142:Q143"/>
    <mergeCell ref="R142:R143"/>
    <mergeCell ref="A139:A141"/>
    <mergeCell ref="B139:B141"/>
    <mergeCell ref="C139:C141"/>
    <mergeCell ref="D139:D141"/>
    <mergeCell ref="E139:E141"/>
    <mergeCell ref="F139:F141"/>
    <mergeCell ref="G139:G141"/>
    <mergeCell ref="J139:J141"/>
    <mergeCell ref="K139:K141"/>
    <mergeCell ref="L139:L141"/>
    <mergeCell ref="M139:M141"/>
    <mergeCell ref="N139:N141"/>
    <mergeCell ref="O139:O141"/>
    <mergeCell ref="P139:P141"/>
    <mergeCell ref="Q139:Q141"/>
    <mergeCell ref="R139:R141"/>
    <mergeCell ref="A142:A143"/>
    <mergeCell ref="B142:B143"/>
    <mergeCell ref="M148:M151"/>
    <mergeCell ref="N148:N151"/>
    <mergeCell ref="O148:O151"/>
    <mergeCell ref="P148:P151"/>
    <mergeCell ref="Q148:Q151"/>
    <mergeCell ref="R148:R151"/>
    <mergeCell ref="A144:A147"/>
    <mergeCell ref="B144:B147"/>
    <mergeCell ref="C144:C147"/>
    <mergeCell ref="D144:D147"/>
    <mergeCell ref="E144:E147"/>
    <mergeCell ref="F144:F147"/>
    <mergeCell ref="G144:G147"/>
    <mergeCell ref="J144:J147"/>
    <mergeCell ref="K144:K147"/>
    <mergeCell ref="L144:L147"/>
    <mergeCell ref="M144:M147"/>
    <mergeCell ref="N144:N147"/>
    <mergeCell ref="O144:O147"/>
    <mergeCell ref="P144:P147"/>
    <mergeCell ref="Q144:Q147"/>
    <mergeCell ref="R144:R147"/>
    <mergeCell ref="A148:A151"/>
    <mergeCell ref="B148:B151"/>
    <mergeCell ref="C148:C151"/>
    <mergeCell ref="D148:D151"/>
    <mergeCell ref="E148:E151"/>
    <mergeCell ref="F148:F151"/>
    <mergeCell ref="G148:G151"/>
    <mergeCell ref="J148:J151"/>
    <mergeCell ref="K148:K151"/>
    <mergeCell ref="L154:L156"/>
    <mergeCell ref="C154:C156"/>
    <mergeCell ref="D154:D156"/>
    <mergeCell ref="E154:E156"/>
    <mergeCell ref="F154:F156"/>
    <mergeCell ref="G154:G156"/>
    <mergeCell ref="J154:J156"/>
    <mergeCell ref="K154:K156"/>
    <mergeCell ref="L148:L151"/>
    <mergeCell ref="M154:M156"/>
    <mergeCell ref="N154:N156"/>
    <mergeCell ref="O154:O156"/>
    <mergeCell ref="P154:P156"/>
    <mergeCell ref="Q154:Q156"/>
    <mergeCell ref="R154:R156"/>
    <mergeCell ref="A152:A153"/>
    <mergeCell ref="B152:B153"/>
    <mergeCell ref="C152:C153"/>
    <mergeCell ref="D152:D153"/>
    <mergeCell ref="E152:E153"/>
    <mergeCell ref="F152:F153"/>
    <mergeCell ref="G152:G153"/>
    <mergeCell ref="J152:J153"/>
    <mergeCell ref="K152:K153"/>
    <mergeCell ref="L152:L153"/>
    <mergeCell ref="M152:M153"/>
    <mergeCell ref="N152:N153"/>
    <mergeCell ref="O152:O153"/>
    <mergeCell ref="P152:P153"/>
    <mergeCell ref="Q152:Q153"/>
    <mergeCell ref="R152:R153"/>
    <mergeCell ref="A154:A156"/>
    <mergeCell ref="B154:B156"/>
    <mergeCell ref="R161:R167"/>
    <mergeCell ref="A157:A160"/>
    <mergeCell ref="B157:B160"/>
    <mergeCell ref="C157:C160"/>
    <mergeCell ref="D157:D160"/>
    <mergeCell ref="E157:E160"/>
    <mergeCell ref="F157:F160"/>
    <mergeCell ref="G157:G160"/>
    <mergeCell ref="J157:J160"/>
    <mergeCell ref="K157:K160"/>
    <mergeCell ref="L157:L160"/>
    <mergeCell ref="M157:M160"/>
    <mergeCell ref="N157:N160"/>
    <mergeCell ref="O157:O160"/>
    <mergeCell ref="P157:P160"/>
    <mergeCell ref="Q157:Q160"/>
    <mergeCell ref="R157:R160"/>
    <mergeCell ref="A161:A167"/>
    <mergeCell ref="B161:B167"/>
    <mergeCell ref="C161:C167"/>
    <mergeCell ref="D161:D167"/>
    <mergeCell ref="E161:E167"/>
    <mergeCell ref="F161:F167"/>
    <mergeCell ref="G161:G167"/>
    <mergeCell ref="J161:J167"/>
    <mergeCell ref="K161:K167"/>
    <mergeCell ref="Q170:Q171"/>
    <mergeCell ref="L161:L167"/>
    <mergeCell ref="M161:M167"/>
    <mergeCell ref="N161:N167"/>
    <mergeCell ref="O161:O167"/>
    <mergeCell ref="P161:P167"/>
    <mergeCell ref="Q161:Q167"/>
    <mergeCell ref="R170:R171"/>
    <mergeCell ref="A168:A169"/>
    <mergeCell ref="B168:B169"/>
    <mergeCell ref="C168:C169"/>
    <mergeCell ref="D168:D169"/>
    <mergeCell ref="E168:E169"/>
    <mergeCell ref="F168:F169"/>
    <mergeCell ref="G168:G169"/>
    <mergeCell ref="J168:J169"/>
    <mergeCell ref="K168:K169"/>
    <mergeCell ref="L168:L169"/>
    <mergeCell ref="M168:M169"/>
    <mergeCell ref="N168:N169"/>
    <mergeCell ref="O168:O169"/>
    <mergeCell ref="P168:P169"/>
    <mergeCell ref="Q168:Q169"/>
    <mergeCell ref="R168:R169"/>
    <mergeCell ref="M173:M175"/>
    <mergeCell ref="N173:P173"/>
    <mergeCell ref="N174:N175"/>
    <mergeCell ref="O174:P174"/>
    <mergeCell ref="A170:A171"/>
    <mergeCell ref="B170:B171"/>
    <mergeCell ref="C170:C171"/>
    <mergeCell ref="D170:D171"/>
    <mergeCell ref="E170:E171"/>
    <mergeCell ref="F170:F171"/>
    <mergeCell ref="G170:G171"/>
    <mergeCell ref="J170:J171"/>
    <mergeCell ref="K170:K171"/>
    <mergeCell ref="L170:L171"/>
    <mergeCell ref="M170:M171"/>
    <mergeCell ref="N170:N171"/>
    <mergeCell ref="O170:O171"/>
    <mergeCell ref="P170:P17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R114"/>
  <sheetViews>
    <sheetView topLeftCell="A100" zoomScale="70" zoomScaleNormal="70" workbookViewId="0">
      <selection activeCell="F86" sqref="F86:F89"/>
    </sheetView>
  </sheetViews>
  <sheetFormatPr defaultColWidth="9.140625" defaultRowHeight="15" x14ac:dyDescent="0.25"/>
  <cols>
    <col min="1" max="1" width="5.5703125" style="1" customWidth="1"/>
    <col min="2" max="2" width="9.140625" style="1"/>
    <col min="3" max="3" width="8.42578125" style="1" customWidth="1"/>
    <col min="4" max="4" width="9.140625" style="1"/>
    <col min="5" max="5" width="19.5703125" style="1" customWidth="1"/>
    <col min="6" max="6" width="58.28515625" style="1" customWidth="1"/>
    <col min="7" max="7" width="10.7109375" style="1" customWidth="1"/>
    <col min="8" max="8" width="20.85546875" style="1" customWidth="1"/>
    <col min="9" max="9" width="9.140625" style="1"/>
    <col min="10" max="10" width="32.5703125" style="1" customWidth="1"/>
    <col min="11" max="12" width="9.140625" style="1"/>
    <col min="13" max="13" width="13.42578125" style="1" customWidth="1"/>
    <col min="14" max="14" width="11" style="1" customWidth="1"/>
    <col min="15" max="15" width="14.42578125" style="1" customWidth="1"/>
    <col min="16" max="16" width="12.7109375" style="1" customWidth="1"/>
    <col min="17" max="17" width="14.42578125" style="1" customWidth="1"/>
    <col min="18" max="18" width="14.28515625" style="1" customWidth="1"/>
    <col min="19" max="16384" width="9.140625" style="1"/>
  </cols>
  <sheetData>
    <row r="2" spans="1:18" ht="18.75" x14ac:dyDescent="0.3">
      <c r="A2" s="6" t="s">
        <v>3566</v>
      </c>
      <c r="K2" s="613"/>
      <c r="L2" s="613"/>
      <c r="M2" s="613"/>
      <c r="N2" s="613"/>
      <c r="O2" s="613"/>
      <c r="P2" s="613"/>
      <c r="Q2" s="613"/>
      <c r="R2" s="613"/>
    </row>
    <row r="3" spans="1:18" x14ac:dyDescent="0.25">
      <c r="M3" s="2"/>
      <c r="N3" s="2"/>
      <c r="O3" s="2"/>
      <c r="P3" s="2"/>
    </row>
    <row r="4" spans="1:18" ht="38.25" customHeight="1" x14ac:dyDescent="0.25">
      <c r="A4" s="614" t="s">
        <v>1274</v>
      </c>
      <c r="B4" s="616" t="s">
        <v>2</v>
      </c>
      <c r="C4" s="616" t="s">
        <v>3</v>
      </c>
      <c r="D4" s="616" t="s">
        <v>4</v>
      </c>
      <c r="E4" s="616" t="s">
        <v>5</v>
      </c>
      <c r="F4" s="616" t="s">
        <v>6</v>
      </c>
      <c r="G4" s="616" t="s">
        <v>7</v>
      </c>
      <c r="H4" s="618" t="s">
        <v>8</v>
      </c>
      <c r="I4" s="618"/>
      <c r="J4" s="616" t="s">
        <v>9</v>
      </c>
      <c r="K4" s="619" t="s">
        <v>10</v>
      </c>
      <c r="L4" s="620"/>
      <c r="M4" s="621" t="s">
        <v>11</v>
      </c>
      <c r="N4" s="621"/>
      <c r="O4" s="621" t="s">
        <v>12</v>
      </c>
      <c r="P4" s="621"/>
      <c r="Q4" s="616" t="s">
        <v>13</v>
      </c>
      <c r="R4" s="616" t="s">
        <v>14</v>
      </c>
    </row>
    <row r="5" spans="1:18" ht="20.25" customHeight="1" x14ac:dyDescent="0.25">
      <c r="A5" s="615"/>
      <c r="B5" s="617"/>
      <c r="C5" s="617"/>
      <c r="D5" s="617"/>
      <c r="E5" s="617"/>
      <c r="F5" s="617"/>
      <c r="G5" s="617"/>
      <c r="H5" s="98" t="s">
        <v>15</v>
      </c>
      <c r="I5" s="98" t="s">
        <v>16</v>
      </c>
      <c r="J5" s="617"/>
      <c r="K5" s="99">
        <v>2020</v>
      </c>
      <c r="L5" s="99">
        <v>2021</v>
      </c>
      <c r="M5" s="100">
        <v>2020</v>
      </c>
      <c r="N5" s="100">
        <v>2021</v>
      </c>
      <c r="O5" s="100">
        <v>2020</v>
      </c>
      <c r="P5" s="100">
        <v>2021</v>
      </c>
      <c r="Q5" s="617"/>
      <c r="R5" s="617"/>
    </row>
    <row r="6" spans="1:18" x14ac:dyDescent="0.25">
      <c r="A6" s="101" t="s">
        <v>17</v>
      </c>
      <c r="B6" s="98" t="s">
        <v>18</v>
      </c>
      <c r="C6" s="98" t="s">
        <v>19</v>
      </c>
      <c r="D6" s="98" t="s">
        <v>20</v>
      </c>
      <c r="E6" s="101" t="s">
        <v>21</v>
      </c>
      <c r="F6" s="101" t="s">
        <v>22</v>
      </c>
      <c r="G6" s="101" t="s">
        <v>23</v>
      </c>
      <c r="H6" s="98" t="s">
        <v>24</v>
      </c>
      <c r="I6" s="98" t="s">
        <v>25</v>
      </c>
      <c r="J6" s="101" t="s">
        <v>26</v>
      </c>
      <c r="K6" s="99" t="s">
        <v>27</v>
      </c>
      <c r="L6" s="99" t="s">
        <v>28</v>
      </c>
      <c r="M6" s="102" t="s">
        <v>29</v>
      </c>
      <c r="N6" s="102" t="s">
        <v>30</v>
      </c>
      <c r="O6" s="102" t="s">
        <v>31</v>
      </c>
      <c r="P6" s="102" t="s">
        <v>32</v>
      </c>
      <c r="Q6" s="101" t="s">
        <v>33</v>
      </c>
      <c r="R6" s="98" t="s">
        <v>34</v>
      </c>
    </row>
    <row r="7" spans="1:18" ht="60.75" customHeight="1" x14ac:dyDescent="0.25">
      <c r="A7" s="598">
        <v>1</v>
      </c>
      <c r="B7" s="631" t="s">
        <v>215</v>
      </c>
      <c r="C7" s="598">
        <v>1.2</v>
      </c>
      <c r="D7" s="598">
        <v>3</v>
      </c>
      <c r="E7" s="585" t="s">
        <v>452</v>
      </c>
      <c r="F7" s="585" t="s">
        <v>1275</v>
      </c>
      <c r="G7" s="585" t="s">
        <v>460</v>
      </c>
      <c r="H7" s="606" t="s">
        <v>461</v>
      </c>
      <c r="I7" s="625" t="s">
        <v>215</v>
      </c>
      <c r="J7" s="585" t="s">
        <v>458</v>
      </c>
      <c r="K7" s="606" t="s">
        <v>58</v>
      </c>
      <c r="L7" s="606" t="s">
        <v>453</v>
      </c>
      <c r="M7" s="599">
        <f>O7+4000</f>
        <v>20842</v>
      </c>
      <c r="N7" s="606" t="s">
        <v>453</v>
      </c>
      <c r="O7" s="599">
        <v>16842</v>
      </c>
      <c r="P7" s="606" t="s">
        <v>453</v>
      </c>
      <c r="Q7" s="585" t="s">
        <v>454</v>
      </c>
      <c r="R7" s="585" t="s">
        <v>455</v>
      </c>
    </row>
    <row r="8" spans="1:18" ht="36.75" customHeight="1" x14ac:dyDescent="0.25">
      <c r="A8" s="600"/>
      <c r="B8" s="632"/>
      <c r="C8" s="600"/>
      <c r="D8" s="600"/>
      <c r="E8" s="597"/>
      <c r="F8" s="597"/>
      <c r="G8" s="597"/>
      <c r="H8" s="607"/>
      <c r="I8" s="626"/>
      <c r="J8" s="597"/>
      <c r="K8" s="607"/>
      <c r="L8" s="607"/>
      <c r="M8" s="602"/>
      <c r="N8" s="607"/>
      <c r="O8" s="602"/>
      <c r="P8" s="607"/>
      <c r="Q8" s="597"/>
      <c r="R8" s="597"/>
    </row>
    <row r="9" spans="1:18" ht="37.5" customHeight="1" x14ac:dyDescent="0.25">
      <c r="A9" s="600"/>
      <c r="B9" s="632"/>
      <c r="C9" s="600"/>
      <c r="D9" s="600"/>
      <c r="E9" s="597"/>
      <c r="F9" s="597"/>
      <c r="G9" s="597"/>
      <c r="H9" s="607"/>
      <c r="I9" s="626"/>
      <c r="J9" s="597"/>
      <c r="K9" s="607"/>
      <c r="L9" s="607"/>
      <c r="M9" s="602"/>
      <c r="N9" s="607"/>
      <c r="O9" s="602"/>
      <c r="P9" s="607"/>
      <c r="Q9" s="597"/>
      <c r="R9" s="597"/>
    </row>
    <row r="10" spans="1:18" ht="52.5" customHeight="1" x14ac:dyDescent="0.25">
      <c r="A10" s="600"/>
      <c r="B10" s="632"/>
      <c r="C10" s="600"/>
      <c r="D10" s="600"/>
      <c r="E10" s="597"/>
      <c r="F10" s="597"/>
      <c r="G10" s="597"/>
      <c r="H10" s="607"/>
      <c r="I10" s="626"/>
      <c r="J10" s="597"/>
      <c r="K10" s="607"/>
      <c r="L10" s="607"/>
      <c r="M10" s="602"/>
      <c r="N10" s="607"/>
      <c r="O10" s="602"/>
      <c r="P10" s="607"/>
      <c r="Q10" s="597"/>
      <c r="R10" s="597"/>
    </row>
    <row r="11" spans="1:18" ht="56.25" customHeight="1" x14ac:dyDescent="0.25">
      <c r="A11" s="600"/>
      <c r="B11" s="632"/>
      <c r="C11" s="600"/>
      <c r="D11" s="600"/>
      <c r="E11" s="597"/>
      <c r="F11" s="597"/>
      <c r="G11" s="597"/>
      <c r="H11" s="607"/>
      <c r="I11" s="626"/>
      <c r="J11" s="597"/>
      <c r="K11" s="607"/>
      <c r="L11" s="607"/>
      <c r="M11" s="602"/>
      <c r="N11" s="607"/>
      <c r="O11" s="602"/>
      <c r="P11" s="607"/>
      <c r="Q11" s="597"/>
      <c r="R11" s="597"/>
    </row>
    <row r="12" spans="1:18" ht="30" customHeight="1" x14ac:dyDescent="0.25">
      <c r="A12" s="601"/>
      <c r="B12" s="633"/>
      <c r="C12" s="601"/>
      <c r="D12" s="601"/>
      <c r="E12" s="586"/>
      <c r="F12" s="586"/>
      <c r="G12" s="586"/>
      <c r="H12" s="608"/>
      <c r="I12" s="627"/>
      <c r="J12" s="586"/>
      <c r="K12" s="608"/>
      <c r="L12" s="608"/>
      <c r="M12" s="603"/>
      <c r="N12" s="608"/>
      <c r="O12" s="603"/>
      <c r="P12" s="608"/>
      <c r="Q12" s="586"/>
      <c r="R12" s="586"/>
    </row>
    <row r="13" spans="1:18" ht="32.25" customHeight="1" x14ac:dyDescent="0.25">
      <c r="A13" s="604">
        <v>2</v>
      </c>
      <c r="B13" s="587">
        <v>6</v>
      </c>
      <c r="C13" s="587">
        <v>1</v>
      </c>
      <c r="D13" s="589">
        <v>3</v>
      </c>
      <c r="E13" s="589" t="s">
        <v>462</v>
      </c>
      <c r="F13" s="634" t="s">
        <v>463</v>
      </c>
      <c r="G13" s="589" t="s">
        <v>464</v>
      </c>
      <c r="H13" s="121" t="s">
        <v>465</v>
      </c>
      <c r="I13" s="121">
        <v>1</v>
      </c>
      <c r="J13" s="589" t="s">
        <v>466</v>
      </c>
      <c r="K13" s="606" t="s">
        <v>467</v>
      </c>
      <c r="L13" s="606" t="s">
        <v>453</v>
      </c>
      <c r="M13" s="599">
        <f>O13+1984.05</f>
        <v>18880.78</v>
      </c>
      <c r="N13" s="609" t="s">
        <v>453</v>
      </c>
      <c r="O13" s="599">
        <v>16896.73</v>
      </c>
      <c r="P13" s="606" t="s">
        <v>453</v>
      </c>
      <c r="Q13" s="585" t="s">
        <v>468</v>
      </c>
      <c r="R13" s="585" t="s">
        <v>469</v>
      </c>
    </row>
    <row r="14" spans="1:18" ht="135" customHeight="1" x14ac:dyDescent="0.25">
      <c r="A14" s="612"/>
      <c r="B14" s="587"/>
      <c r="C14" s="587"/>
      <c r="D14" s="589"/>
      <c r="E14" s="589"/>
      <c r="F14" s="635"/>
      <c r="G14" s="589"/>
      <c r="H14" s="121" t="s">
        <v>470</v>
      </c>
      <c r="I14" s="121">
        <v>4</v>
      </c>
      <c r="J14" s="589"/>
      <c r="K14" s="607"/>
      <c r="L14" s="607"/>
      <c r="M14" s="602"/>
      <c r="N14" s="610"/>
      <c r="O14" s="602"/>
      <c r="P14" s="607"/>
      <c r="Q14" s="597"/>
      <c r="R14" s="597"/>
    </row>
    <row r="15" spans="1:18" ht="48" customHeight="1" x14ac:dyDescent="0.25">
      <c r="A15" s="605"/>
      <c r="B15" s="587"/>
      <c r="C15" s="587"/>
      <c r="D15" s="589"/>
      <c r="E15" s="589"/>
      <c r="F15" s="636"/>
      <c r="G15" s="589"/>
      <c r="H15" s="121" t="s">
        <v>471</v>
      </c>
      <c r="I15" s="121">
        <v>1000</v>
      </c>
      <c r="J15" s="589"/>
      <c r="K15" s="608"/>
      <c r="L15" s="608"/>
      <c r="M15" s="603"/>
      <c r="N15" s="611"/>
      <c r="O15" s="603"/>
      <c r="P15" s="608"/>
      <c r="Q15" s="586"/>
      <c r="R15" s="586"/>
    </row>
    <row r="16" spans="1:18" ht="76.5" customHeight="1" x14ac:dyDescent="0.25">
      <c r="A16" s="598">
        <v>3</v>
      </c>
      <c r="B16" s="598">
        <v>6</v>
      </c>
      <c r="C16" s="598">
        <v>1</v>
      </c>
      <c r="D16" s="585">
        <v>6</v>
      </c>
      <c r="E16" s="585" t="s">
        <v>472</v>
      </c>
      <c r="F16" s="585" t="s">
        <v>1256</v>
      </c>
      <c r="G16" s="585" t="s">
        <v>460</v>
      </c>
      <c r="H16" s="585" t="s">
        <v>461</v>
      </c>
      <c r="I16" s="585">
        <v>1</v>
      </c>
      <c r="J16" s="585" t="s">
        <v>475</v>
      </c>
      <c r="K16" s="606" t="s">
        <v>58</v>
      </c>
      <c r="L16" s="606" t="s">
        <v>453</v>
      </c>
      <c r="M16" s="599">
        <f>O16+4019.39</f>
        <v>7694.3899999999994</v>
      </c>
      <c r="N16" s="606" t="s">
        <v>453</v>
      </c>
      <c r="O16" s="599">
        <v>3675</v>
      </c>
      <c r="P16" s="606" t="s">
        <v>453</v>
      </c>
      <c r="Q16" s="585" t="s">
        <v>473</v>
      </c>
      <c r="R16" s="585" t="s">
        <v>474</v>
      </c>
    </row>
    <row r="17" spans="1:18" ht="62.25" customHeight="1" x14ac:dyDescent="0.25">
      <c r="A17" s="600"/>
      <c r="B17" s="600"/>
      <c r="C17" s="600"/>
      <c r="D17" s="597"/>
      <c r="E17" s="597"/>
      <c r="F17" s="597"/>
      <c r="G17" s="597"/>
      <c r="H17" s="597"/>
      <c r="I17" s="597"/>
      <c r="J17" s="597"/>
      <c r="K17" s="607"/>
      <c r="L17" s="607"/>
      <c r="M17" s="602"/>
      <c r="N17" s="607"/>
      <c r="O17" s="602"/>
      <c r="P17" s="607"/>
      <c r="Q17" s="597"/>
      <c r="R17" s="597"/>
    </row>
    <row r="18" spans="1:18" ht="92.25" customHeight="1" x14ac:dyDescent="0.25">
      <c r="A18" s="601"/>
      <c r="B18" s="601"/>
      <c r="C18" s="601"/>
      <c r="D18" s="586"/>
      <c r="E18" s="586"/>
      <c r="F18" s="586"/>
      <c r="G18" s="586"/>
      <c r="H18" s="586"/>
      <c r="I18" s="586"/>
      <c r="J18" s="586"/>
      <c r="K18" s="608"/>
      <c r="L18" s="608"/>
      <c r="M18" s="603"/>
      <c r="N18" s="608"/>
      <c r="O18" s="603"/>
      <c r="P18" s="608"/>
      <c r="Q18" s="586"/>
      <c r="R18" s="586"/>
    </row>
    <row r="19" spans="1:18" ht="21" customHeight="1" x14ac:dyDescent="0.25">
      <c r="A19" s="589">
        <v>4</v>
      </c>
      <c r="B19" s="589">
        <v>3</v>
      </c>
      <c r="C19" s="589">
        <v>1</v>
      </c>
      <c r="D19" s="589">
        <v>6</v>
      </c>
      <c r="E19" s="589" t="s">
        <v>476</v>
      </c>
      <c r="F19" s="589" t="s">
        <v>477</v>
      </c>
      <c r="G19" s="589" t="s">
        <v>93</v>
      </c>
      <c r="H19" s="121" t="s">
        <v>478</v>
      </c>
      <c r="I19" s="121">
        <v>5</v>
      </c>
      <c r="J19" s="589" t="s">
        <v>479</v>
      </c>
      <c r="K19" s="589" t="s">
        <v>58</v>
      </c>
      <c r="L19" s="589" t="s">
        <v>453</v>
      </c>
      <c r="M19" s="622">
        <v>64215.93</v>
      </c>
      <c r="N19" s="589" t="s">
        <v>453</v>
      </c>
      <c r="O19" s="596">
        <v>55602.31</v>
      </c>
      <c r="P19" s="589" t="s">
        <v>453</v>
      </c>
      <c r="Q19" s="589" t="s">
        <v>480</v>
      </c>
      <c r="R19" s="589" t="s">
        <v>481</v>
      </c>
    </row>
    <row r="20" spans="1:18" ht="45.75" customHeight="1" x14ac:dyDescent="0.25">
      <c r="A20" s="589"/>
      <c r="B20" s="589"/>
      <c r="C20" s="589"/>
      <c r="D20" s="589"/>
      <c r="E20" s="589"/>
      <c r="F20" s="589"/>
      <c r="G20" s="589"/>
      <c r="H20" s="121" t="s">
        <v>95</v>
      </c>
      <c r="I20" s="121">
        <v>53</v>
      </c>
      <c r="J20" s="589"/>
      <c r="K20" s="589"/>
      <c r="L20" s="589"/>
      <c r="M20" s="623"/>
      <c r="N20" s="589"/>
      <c r="O20" s="596"/>
      <c r="P20" s="589"/>
      <c r="Q20" s="589"/>
      <c r="R20" s="589"/>
    </row>
    <row r="21" spans="1:18" ht="38.25" customHeight="1" x14ac:dyDescent="0.25">
      <c r="A21" s="589"/>
      <c r="B21" s="589"/>
      <c r="C21" s="589"/>
      <c r="D21" s="589"/>
      <c r="E21" s="589"/>
      <c r="F21" s="589"/>
      <c r="G21" s="589" t="s">
        <v>456</v>
      </c>
      <c r="H21" s="122" t="s">
        <v>457</v>
      </c>
      <c r="I21" s="121">
        <v>1</v>
      </c>
      <c r="J21" s="589"/>
      <c r="K21" s="589"/>
      <c r="L21" s="589"/>
      <c r="M21" s="623"/>
      <c r="N21" s="589"/>
      <c r="O21" s="596"/>
      <c r="P21" s="589"/>
      <c r="Q21" s="589"/>
      <c r="R21" s="589"/>
    </row>
    <row r="22" spans="1:18" ht="90.75" customHeight="1" x14ac:dyDescent="0.25">
      <c r="A22" s="589"/>
      <c r="B22" s="589"/>
      <c r="C22" s="589"/>
      <c r="D22" s="589"/>
      <c r="E22" s="589"/>
      <c r="F22" s="589"/>
      <c r="G22" s="589"/>
      <c r="H22" s="122" t="s">
        <v>459</v>
      </c>
      <c r="I22" s="121">
        <v>300</v>
      </c>
      <c r="J22" s="589"/>
      <c r="K22" s="589"/>
      <c r="L22" s="589"/>
      <c r="M22" s="623"/>
      <c r="N22" s="589"/>
      <c r="O22" s="596"/>
      <c r="P22" s="589"/>
      <c r="Q22" s="589"/>
      <c r="R22" s="589"/>
    </row>
    <row r="23" spans="1:18" ht="37.5" customHeight="1" x14ac:dyDescent="0.25">
      <c r="A23" s="589"/>
      <c r="B23" s="589"/>
      <c r="C23" s="589"/>
      <c r="D23" s="589"/>
      <c r="E23" s="589"/>
      <c r="F23" s="589"/>
      <c r="G23" s="589" t="s">
        <v>65</v>
      </c>
      <c r="H23" s="122" t="s">
        <v>66</v>
      </c>
      <c r="I23" s="121">
        <v>1</v>
      </c>
      <c r="J23" s="589"/>
      <c r="K23" s="589"/>
      <c r="L23" s="589"/>
      <c r="M23" s="623"/>
      <c r="N23" s="589"/>
      <c r="O23" s="589"/>
      <c r="P23" s="589"/>
      <c r="Q23" s="589"/>
      <c r="R23" s="589"/>
    </row>
    <row r="24" spans="1:18" ht="25.5" x14ac:dyDescent="0.25">
      <c r="A24" s="589"/>
      <c r="B24" s="589"/>
      <c r="C24" s="589"/>
      <c r="D24" s="589"/>
      <c r="E24" s="589"/>
      <c r="F24" s="589"/>
      <c r="G24" s="589"/>
      <c r="H24" s="122" t="s">
        <v>137</v>
      </c>
      <c r="I24" s="121">
        <v>30</v>
      </c>
      <c r="J24" s="589"/>
      <c r="K24" s="589"/>
      <c r="L24" s="589"/>
      <c r="M24" s="624"/>
      <c r="N24" s="589"/>
      <c r="O24" s="589"/>
      <c r="P24" s="589"/>
      <c r="Q24" s="589"/>
      <c r="R24" s="589"/>
    </row>
    <row r="25" spans="1:18" ht="83.25" customHeight="1" x14ac:dyDescent="0.25">
      <c r="A25" s="598">
        <v>5</v>
      </c>
      <c r="B25" s="587">
        <v>6</v>
      </c>
      <c r="C25" s="587">
        <v>1.3</v>
      </c>
      <c r="D25" s="587">
        <v>13</v>
      </c>
      <c r="E25" s="585" t="s">
        <v>482</v>
      </c>
      <c r="F25" s="628" t="s">
        <v>1276</v>
      </c>
      <c r="G25" s="604" t="s">
        <v>56</v>
      </c>
      <c r="H25" s="121" t="s">
        <v>57</v>
      </c>
      <c r="I25" s="123">
        <v>1</v>
      </c>
      <c r="J25" s="585" t="s">
        <v>483</v>
      </c>
      <c r="K25" s="587" t="s">
        <v>58</v>
      </c>
      <c r="L25" s="587" t="s">
        <v>453</v>
      </c>
      <c r="M25" s="599">
        <v>18711</v>
      </c>
      <c r="N25" s="598" t="s">
        <v>453</v>
      </c>
      <c r="O25" s="599">
        <v>16565.68</v>
      </c>
      <c r="P25" s="598" t="s">
        <v>453</v>
      </c>
      <c r="Q25" s="598" t="s">
        <v>484</v>
      </c>
      <c r="R25" s="585" t="s">
        <v>485</v>
      </c>
    </row>
    <row r="26" spans="1:18" ht="83.25" customHeight="1" x14ac:dyDescent="0.25">
      <c r="A26" s="600"/>
      <c r="B26" s="587"/>
      <c r="C26" s="587"/>
      <c r="D26" s="587"/>
      <c r="E26" s="597"/>
      <c r="F26" s="629"/>
      <c r="G26" s="605"/>
      <c r="H26" s="121" t="s">
        <v>486</v>
      </c>
      <c r="I26" s="123">
        <v>230</v>
      </c>
      <c r="J26" s="597"/>
      <c r="K26" s="587"/>
      <c r="L26" s="587"/>
      <c r="M26" s="602"/>
      <c r="N26" s="600"/>
      <c r="O26" s="602"/>
      <c r="P26" s="600"/>
      <c r="Q26" s="600"/>
      <c r="R26" s="597"/>
    </row>
    <row r="27" spans="1:18" ht="83.25" customHeight="1" x14ac:dyDescent="0.25">
      <c r="A27" s="600"/>
      <c r="B27" s="587"/>
      <c r="C27" s="587"/>
      <c r="D27" s="587"/>
      <c r="E27" s="597"/>
      <c r="F27" s="629"/>
      <c r="G27" s="604" t="s">
        <v>128</v>
      </c>
      <c r="H27" s="124" t="s">
        <v>62</v>
      </c>
      <c r="I27" s="123">
        <v>3</v>
      </c>
      <c r="J27" s="597"/>
      <c r="K27" s="587"/>
      <c r="L27" s="587"/>
      <c r="M27" s="602"/>
      <c r="N27" s="600"/>
      <c r="O27" s="602"/>
      <c r="P27" s="600"/>
      <c r="Q27" s="600"/>
      <c r="R27" s="597"/>
    </row>
    <row r="28" spans="1:18" ht="54" customHeight="1" x14ac:dyDescent="0.25">
      <c r="A28" s="600"/>
      <c r="B28" s="587"/>
      <c r="C28" s="587"/>
      <c r="D28" s="587"/>
      <c r="E28" s="586"/>
      <c r="F28" s="630"/>
      <c r="G28" s="605"/>
      <c r="H28" s="121" t="s">
        <v>159</v>
      </c>
      <c r="I28" s="124">
        <v>40</v>
      </c>
      <c r="J28" s="586"/>
      <c r="K28" s="587"/>
      <c r="L28" s="587"/>
      <c r="M28" s="603"/>
      <c r="N28" s="601"/>
      <c r="O28" s="603"/>
      <c r="P28" s="601"/>
      <c r="Q28" s="601"/>
      <c r="R28" s="586"/>
    </row>
    <row r="29" spans="1:18" ht="35.25" customHeight="1" x14ac:dyDescent="0.25">
      <c r="A29" s="587">
        <v>6</v>
      </c>
      <c r="B29" s="587">
        <v>1</v>
      </c>
      <c r="C29" s="587">
        <v>1.3</v>
      </c>
      <c r="D29" s="587">
        <v>13</v>
      </c>
      <c r="E29" s="587" t="s">
        <v>487</v>
      </c>
      <c r="F29" s="589" t="s">
        <v>488</v>
      </c>
      <c r="G29" s="587" t="s">
        <v>93</v>
      </c>
      <c r="H29" s="124" t="s">
        <v>41</v>
      </c>
      <c r="I29" s="124">
        <v>1</v>
      </c>
      <c r="J29" s="589" t="s">
        <v>1051</v>
      </c>
      <c r="K29" s="587" t="s">
        <v>58</v>
      </c>
      <c r="L29" s="587" t="s">
        <v>453</v>
      </c>
      <c r="M29" s="591">
        <v>35258.18</v>
      </c>
      <c r="N29" s="587" t="s">
        <v>453</v>
      </c>
      <c r="O29" s="591">
        <v>30438.18</v>
      </c>
      <c r="P29" s="587" t="s">
        <v>453</v>
      </c>
      <c r="Q29" s="589" t="s">
        <v>489</v>
      </c>
      <c r="R29" s="585" t="s">
        <v>490</v>
      </c>
    </row>
    <row r="30" spans="1:18" ht="18.75" customHeight="1" x14ac:dyDescent="0.25">
      <c r="A30" s="587"/>
      <c r="B30" s="587"/>
      <c r="C30" s="587"/>
      <c r="D30" s="587"/>
      <c r="E30" s="587"/>
      <c r="F30" s="589"/>
      <c r="G30" s="587"/>
      <c r="H30" s="121" t="s">
        <v>173</v>
      </c>
      <c r="I30" s="124">
        <v>90</v>
      </c>
      <c r="J30" s="589"/>
      <c r="K30" s="587"/>
      <c r="L30" s="587"/>
      <c r="M30" s="591"/>
      <c r="N30" s="587"/>
      <c r="O30" s="591"/>
      <c r="P30" s="587"/>
      <c r="Q30" s="589"/>
      <c r="R30" s="597"/>
    </row>
    <row r="31" spans="1:18" x14ac:dyDescent="0.25">
      <c r="A31" s="587"/>
      <c r="B31" s="587"/>
      <c r="C31" s="587"/>
      <c r="D31" s="587"/>
      <c r="E31" s="587"/>
      <c r="F31" s="589"/>
      <c r="G31" s="589" t="s">
        <v>491</v>
      </c>
      <c r="H31" s="124" t="s">
        <v>492</v>
      </c>
      <c r="I31" s="124">
        <v>2</v>
      </c>
      <c r="J31" s="589"/>
      <c r="K31" s="587"/>
      <c r="L31" s="587"/>
      <c r="M31" s="591"/>
      <c r="N31" s="587"/>
      <c r="O31" s="591"/>
      <c r="P31" s="587"/>
      <c r="Q31" s="589"/>
      <c r="R31" s="597"/>
    </row>
    <row r="32" spans="1:18" ht="25.5" x14ac:dyDescent="0.25">
      <c r="A32" s="587"/>
      <c r="B32" s="587"/>
      <c r="C32" s="587"/>
      <c r="D32" s="587"/>
      <c r="E32" s="587"/>
      <c r="F32" s="589"/>
      <c r="G32" s="589"/>
      <c r="H32" s="121" t="s">
        <v>493</v>
      </c>
      <c r="I32" s="124">
        <v>150</v>
      </c>
      <c r="J32" s="589"/>
      <c r="K32" s="587"/>
      <c r="L32" s="587"/>
      <c r="M32" s="591"/>
      <c r="N32" s="587"/>
      <c r="O32" s="591"/>
      <c r="P32" s="587"/>
      <c r="Q32" s="589"/>
      <c r="R32" s="597"/>
    </row>
    <row r="33" spans="1:18" ht="30.75" customHeight="1" x14ac:dyDescent="0.25">
      <c r="A33" s="587"/>
      <c r="B33" s="587"/>
      <c r="C33" s="587"/>
      <c r="D33" s="587"/>
      <c r="E33" s="587"/>
      <c r="F33" s="589"/>
      <c r="G33" s="589" t="s">
        <v>494</v>
      </c>
      <c r="H33" s="124" t="s">
        <v>495</v>
      </c>
      <c r="I33" s="124">
        <v>1</v>
      </c>
      <c r="J33" s="589"/>
      <c r="K33" s="587"/>
      <c r="L33" s="587"/>
      <c r="M33" s="591"/>
      <c r="N33" s="587"/>
      <c r="O33" s="591"/>
      <c r="P33" s="587"/>
      <c r="Q33" s="589"/>
      <c r="R33" s="597"/>
    </row>
    <row r="34" spans="1:18" ht="41.1" customHeight="1" x14ac:dyDescent="0.25">
      <c r="A34" s="587"/>
      <c r="B34" s="587"/>
      <c r="C34" s="587"/>
      <c r="D34" s="587"/>
      <c r="E34" s="587"/>
      <c r="F34" s="589"/>
      <c r="G34" s="589"/>
      <c r="H34" s="121" t="s">
        <v>496</v>
      </c>
      <c r="I34" s="125">
        <v>49490</v>
      </c>
      <c r="J34" s="589"/>
      <c r="K34" s="587"/>
      <c r="L34" s="587"/>
      <c r="M34" s="591"/>
      <c r="N34" s="587"/>
      <c r="O34" s="591"/>
      <c r="P34" s="587"/>
      <c r="Q34" s="589"/>
      <c r="R34" s="597"/>
    </row>
    <row r="35" spans="1:18" ht="27" customHeight="1" x14ac:dyDescent="0.25">
      <c r="A35" s="587"/>
      <c r="B35" s="587"/>
      <c r="C35" s="587"/>
      <c r="D35" s="587"/>
      <c r="E35" s="587"/>
      <c r="F35" s="589"/>
      <c r="G35" s="589" t="s">
        <v>464</v>
      </c>
      <c r="H35" s="121" t="s">
        <v>497</v>
      </c>
      <c r="I35" s="125">
        <v>1</v>
      </c>
      <c r="J35" s="589"/>
      <c r="K35" s="587"/>
      <c r="L35" s="587"/>
      <c r="M35" s="591"/>
      <c r="N35" s="587"/>
      <c r="O35" s="591"/>
      <c r="P35" s="587"/>
      <c r="Q35" s="589"/>
      <c r="R35" s="597"/>
    </row>
    <row r="36" spans="1:18" ht="33" customHeight="1" x14ac:dyDescent="0.25">
      <c r="A36" s="587"/>
      <c r="B36" s="587"/>
      <c r="C36" s="587"/>
      <c r="D36" s="587"/>
      <c r="E36" s="587"/>
      <c r="F36" s="589"/>
      <c r="G36" s="589"/>
      <c r="H36" s="121" t="s">
        <v>498</v>
      </c>
      <c r="I36" s="124">
        <v>1</v>
      </c>
      <c r="J36" s="589"/>
      <c r="K36" s="587"/>
      <c r="L36" s="587"/>
      <c r="M36" s="591"/>
      <c r="N36" s="587"/>
      <c r="O36" s="591"/>
      <c r="P36" s="587"/>
      <c r="Q36" s="589"/>
      <c r="R36" s="597"/>
    </row>
    <row r="37" spans="1:18" ht="28.5" customHeight="1" x14ac:dyDescent="0.25">
      <c r="A37" s="587"/>
      <c r="B37" s="587"/>
      <c r="C37" s="587"/>
      <c r="D37" s="587"/>
      <c r="E37" s="587"/>
      <c r="F37" s="589"/>
      <c r="G37" s="589"/>
      <c r="H37" s="121" t="s">
        <v>471</v>
      </c>
      <c r="I37" s="125">
        <v>40411</v>
      </c>
      <c r="J37" s="589"/>
      <c r="K37" s="598"/>
      <c r="L37" s="598"/>
      <c r="M37" s="599"/>
      <c r="N37" s="598"/>
      <c r="O37" s="599"/>
      <c r="P37" s="598"/>
      <c r="Q37" s="585"/>
      <c r="R37" s="597"/>
    </row>
    <row r="38" spans="1:18" ht="122.25" customHeight="1" x14ac:dyDescent="0.25">
      <c r="A38" s="598">
        <v>7</v>
      </c>
      <c r="B38" s="598">
        <v>6</v>
      </c>
      <c r="C38" s="598" t="s">
        <v>499</v>
      </c>
      <c r="D38" s="587">
        <v>13</v>
      </c>
      <c r="E38" s="589" t="s">
        <v>500</v>
      </c>
      <c r="F38" s="589" t="s">
        <v>501</v>
      </c>
      <c r="G38" s="121" t="s">
        <v>502</v>
      </c>
      <c r="H38" s="121" t="s">
        <v>461</v>
      </c>
      <c r="I38" s="124">
        <v>1</v>
      </c>
      <c r="J38" s="585" t="s">
        <v>503</v>
      </c>
      <c r="K38" s="587" t="s">
        <v>54</v>
      </c>
      <c r="L38" s="587" t="s">
        <v>453</v>
      </c>
      <c r="M38" s="591">
        <v>40324.6</v>
      </c>
      <c r="N38" s="587" t="s">
        <v>453</v>
      </c>
      <c r="O38" s="591">
        <v>36015</v>
      </c>
      <c r="P38" s="587" t="s">
        <v>453</v>
      </c>
      <c r="Q38" s="587" t="s">
        <v>504</v>
      </c>
      <c r="R38" s="585" t="s">
        <v>505</v>
      </c>
    </row>
    <row r="39" spans="1:18" ht="122.25" customHeight="1" x14ac:dyDescent="0.25">
      <c r="A39" s="601"/>
      <c r="B39" s="601"/>
      <c r="C39" s="601"/>
      <c r="D39" s="587"/>
      <c r="E39" s="589"/>
      <c r="F39" s="589"/>
      <c r="G39" s="124" t="s">
        <v>506</v>
      </c>
      <c r="H39" s="124" t="s">
        <v>507</v>
      </c>
      <c r="I39" s="124">
        <v>1</v>
      </c>
      <c r="J39" s="586"/>
      <c r="K39" s="587"/>
      <c r="L39" s="587"/>
      <c r="M39" s="591"/>
      <c r="N39" s="587"/>
      <c r="O39" s="591"/>
      <c r="P39" s="587"/>
      <c r="Q39" s="587"/>
      <c r="R39" s="586"/>
    </row>
    <row r="40" spans="1:18" ht="106.5" customHeight="1" x14ac:dyDescent="0.25">
      <c r="A40" s="587">
        <v>8</v>
      </c>
      <c r="B40" s="592">
        <v>1</v>
      </c>
      <c r="C40" s="592">
        <v>1</v>
      </c>
      <c r="D40" s="592">
        <v>6</v>
      </c>
      <c r="E40" s="593" t="s">
        <v>508</v>
      </c>
      <c r="F40" s="592" t="s">
        <v>509</v>
      </c>
      <c r="G40" s="585" t="s">
        <v>56</v>
      </c>
      <c r="H40" s="126" t="s">
        <v>57</v>
      </c>
      <c r="I40" s="126">
        <v>1</v>
      </c>
      <c r="J40" s="589" t="s">
        <v>510</v>
      </c>
      <c r="K40" s="589" t="s">
        <v>268</v>
      </c>
      <c r="L40" s="589" t="s">
        <v>453</v>
      </c>
      <c r="M40" s="596">
        <v>45985.4</v>
      </c>
      <c r="N40" s="596" t="s">
        <v>453</v>
      </c>
      <c r="O40" s="591">
        <v>40885.4</v>
      </c>
      <c r="P40" s="596" t="s">
        <v>453</v>
      </c>
      <c r="Q40" s="585" t="s">
        <v>511</v>
      </c>
      <c r="R40" s="589" t="s">
        <v>512</v>
      </c>
    </row>
    <row r="41" spans="1:18" ht="38.25" x14ac:dyDescent="0.25">
      <c r="A41" s="587"/>
      <c r="B41" s="592"/>
      <c r="C41" s="592"/>
      <c r="D41" s="592"/>
      <c r="E41" s="594"/>
      <c r="F41" s="592"/>
      <c r="G41" s="586"/>
      <c r="H41" s="126" t="s">
        <v>513</v>
      </c>
      <c r="I41" s="126">
        <v>200</v>
      </c>
      <c r="J41" s="587"/>
      <c r="K41" s="589"/>
      <c r="L41" s="589"/>
      <c r="M41" s="596"/>
      <c r="N41" s="596"/>
      <c r="O41" s="591"/>
      <c r="P41" s="596"/>
      <c r="Q41" s="597"/>
      <c r="R41" s="589"/>
    </row>
    <row r="42" spans="1:18" ht="38.25" customHeight="1" x14ac:dyDescent="0.25">
      <c r="A42" s="587"/>
      <c r="B42" s="592"/>
      <c r="C42" s="592"/>
      <c r="D42" s="592"/>
      <c r="E42" s="594"/>
      <c r="F42" s="592"/>
      <c r="G42" s="121" t="s">
        <v>460</v>
      </c>
      <c r="H42" s="126" t="s">
        <v>461</v>
      </c>
      <c r="I42" s="126">
        <v>1</v>
      </c>
      <c r="J42" s="587"/>
      <c r="K42" s="589"/>
      <c r="L42" s="589"/>
      <c r="M42" s="596"/>
      <c r="N42" s="596"/>
      <c r="O42" s="591"/>
      <c r="P42" s="596"/>
      <c r="Q42" s="597"/>
      <c r="R42" s="589"/>
    </row>
    <row r="43" spans="1:18" ht="39.75" customHeight="1" x14ac:dyDescent="0.25">
      <c r="A43" s="587"/>
      <c r="B43" s="592"/>
      <c r="C43" s="592"/>
      <c r="D43" s="592"/>
      <c r="E43" s="594"/>
      <c r="F43" s="592"/>
      <c r="G43" s="585" t="s">
        <v>128</v>
      </c>
      <c r="H43" s="126" t="s">
        <v>62</v>
      </c>
      <c r="I43" s="126">
        <v>1</v>
      </c>
      <c r="J43" s="587"/>
      <c r="K43" s="589"/>
      <c r="L43" s="589"/>
      <c r="M43" s="596"/>
      <c r="N43" s="596"/>
      <c r="O43" s="591"/>
      <c r="P43" s="596"/>
      <c r="Q43" s="597"/>
      <c r="R43" s="589"/>
    </row>
    <row r="44" spans="1:18" ht="25.5" customHeight="1" x14ac:dyDescent="0.25">
      <c r="A44" s="587"/>
      <c r="B44" s="592"/>
      <c r="C44" s="592"/>
      <c r="D44" s="592"/>
      <c r="E44" s="595"/>
      <c r="F44" s="592"/>
      <c r="G44" s="586"/>
      <c r="H44" s="126" t="s">
        <v>63</v>
      </c>
      <c r="I44" s="126">
        <v>16</v>
      </c>
      <c r="J44" s="587"/>
      <c r="K44" s="589"/>
      <c r="L44" s="589"/>
      <c r="M44" s="596"/>
      <c r="N44" s="596"/>
      <c r="O44" s="591"/>
      <c r="P44" s="596"/>
      <c r="Q44" s="586"/>
      <c r="R44" s="589"/>
    </row>
    <row r="45" spans="1:18" ht="176.25" customHeight="1" x14ac:dyDescent="0.25">
      <c r="A45" s="127">
        <v>9</v>
      </c>
      <c r="B45" s="124">
        <v>1</v>
      </c>
      <c r="C45" s="124">
        <v>3</v>
      </c>
      <c r="D45" s="124">
        <v>13</v>
      </c>
      <c r="E45" s="121" t="s">
        <v>514</v>
      </c>
      <c r="F45" s="121" t="s">
        <v>515</v>
      </c>
      <c r="G45" s="121" t="s">
        <v>502</v>
      </c>
      <c r="H45" s="121" t="s">
        <v>461</v>
      </c>
      <c r="I45" s="124">
        <v>1</v>
      </c>
      <c r="J45" s="121" t="s">
        <v>516</v>
      </c>
      <c r="K45" s="124" t="s">
        <v>58</v>
      </c>
      <c r="L45" s="124" t="s">
        <v>453</v>
      </c>
      <c r="M45" s="128">
        <v>47770</v>
      </c>
      <c r="N45" s="128" t="s">
        <v>453</v>
      </c>
      <c r="O45" s="128">
        <v>35020</v>
      </c>
      <c r="P45" s="128" t="s">
        <v>453</v>
      </c>
      <c r="Q45" s="121" t="s">
        <v>517</v>
      </c>
      <c r="R45" s="121" t="s">
        <v>518</v>
      </c>
    </row>
    <row r="46" spans="1:18" ht="69.75" customHeight="1" x14ac:dyDescent="0.25">
      <c r="A46" s="587">
        <v>10</v>
      </c>
      <c r="B46" s="588" t="s">
        <v>519</v>
      </c>
      <c r="C46" s="587">
        <v>1.3</v>
      </c>
      <c r="D46" s="587">
        <v>13</v>
      </c>
      <c r="E46" s="589" t="s">
        <v>521</v>
      </c>
      <c r="F46" s="589" t="s">
        <v>522</v>
      </c>
      <c r="G46" s="589" t="s">
        <v>523</v>
      </c>
      <c r="H46" s="129" t="s">
        <v>524</v>
      </c>
      <c r="I46" s="130">
        <v>1</v>
      </c>
      <c r="J46" s="589" t="s">
        <v>525</v>
      </c>
      <c r="K46" s="590" t="s">
        <v>54</v>
      </c>
      <c r="L46" s="590" t="s">
        <v>453</v>
      </c>
      <c r="M46" s="591">
        <v>13174.6</v>
      </c>
      <c r="N46" s="590" t="s">
        <v>453</v>
      </c>
      <c r="O46" s="591">
        <f>M46</f>
        <v>13174.6</v>
      </c>
      <c r="P46" s="590" t="s">
        <v>453</v>
      </c>
      <c r="Q46" s="589" t="s">
        <v>526</v>
      </c>
      <c r="R46" s="589" t="s">
        <v>527</v>
      </c>
    </row>
    <row r="47" spans="1:18" ht="69.75" customHeight="1" x14ac:dyDescent="0.25">
      <c r="A47" s="587"/>
      <c r="B47" s="588"/>
      <c r="C47" s="587"/>
      <c r="D47" s="587"/>
      <c r="E47" s="589"/>
      <c r="F47" s="589"/>
      <c r="G47" s="589"/>
      <c r="H47" s="121" t="s">
        <v>528</v>
      </c>
      <c r="I47" s="130">
        <v>150</v>
      </c>
      <c r="J47" s="589"/>
      <c r="K47" s="590"/>
      <c r="L47" s="590"/>
      <c r="M47" s="591"/>
      <c r="N47" s="590"/>
      <c r="O47" s="591"/>
      <c r="P47" s="590"/>
      <c r="Q47" s="589"/>
      <c r="R47" s="589"/>
    </row>
    <row r="48" spans="1:18" ht="69.75" customHeight="1" x14ac:dyDescent="0.25">
      <c r="A48" s="587"/>
      <c r="B48" s="588"/>
      <c r="C48" s="587"/>
      <c r="D48" s="587"/>
      <c r="E48" s="589"/>
      <c r="F48" s="589"/>
      <c r="G48" s="589" t="s">
        <v>464</v>
      </c>
      <c r="H48" s="129" t="s">
        <v>465</v>
      </c>
      <c r="I48" s="130">
        <v>1</v>
      </c>
      <c r="J48" s="589"/>
      <c r="K48" s="590"/>
      <c r="L48" s="590"/>
      <c r="M48" s="591"/>
      <c r="N48" s="590"/>
      <c r="O48" s="591"/>
      <c r="P48" s="590"/>
      <c r="Q48" s="589"/>
      <c r="R48" s="589"/>
    </row>
    <row r="49" spans="1:18" ht="69.75" customHeight="1" x14ac:dyDescent="0.25">
      <c r="A49" s="587"/>
      <c r="B49" s="588"/>
      <c r="C49" s="587"/>
      <c r="D49" s="587"/>
      <c r="E49" s="589"/>
      <c r="F49" s="589"/>
      <c r="G49" s="589"/>
      <c r="H49" s="129" t="s">
        <v>520</v>
      </c>
      <c r="I49" s="130">
        <v>1</v>
      </c>
      <c r="J49" s="589"/>
      <c r="K49" s="590"/>
      <c r="L49" s="590"/>
      <c r="M49" s="591"/>
      <c r="N49" s="590"/>
      <c r="O49" s="591"/>
      <c r="P49" s="590"/>
      <c r="Q49" s="589"/>
      <c r="R49" s="589"/>
    </row>
    <row r="50" spans="1:18" ht="69.75" customHeight="1" x14ac:dyDescent="0.25">
      <c r="A50" s="587"/>
      <c r="B50" s="588"/>
      <c r="C50" s="587"/>
      <c r="D50" s="587"/>
      <c r="E50" s="589"/>
      <c r="F50" s="589"/>
      <c r="G50" s="589"/>
      <c r="H50" s="121" t="s">
        <v>471</v>
      </c>
      <c r="I50" s="131">
        <v>500</v>
      </c>
      <c r="J50" s="589"/>
      <c r="K50" s="590"/>
      <c r="L50" s="590"/>
      <c r="M50" s="591"/>
      <c r="N50" s="590"/>
      <c r="O50" s="591"/>
      <c r="P50" s="590"/>
      <c r="Q50" s="589"/>
      <c r="R50" s="589"/>
    </row>
    <row r="51" spans="1:18" ht="107.25" customHeight="1" x14ac:dyDescent="0.25">
      <c r="A51" s="576" t="s">
        <v>1698</v>
      </c>
      <c r="B51" s="577" t="s">
        <v>519</v>
      </c>
      <c r="C51" s="576">
        <v>1.2</v>
      </c>
      <c r="D51" s="576">
        <v>3</v>
      </c>
      <c r="E51" s="578" t="s">
        <v>1699</v>
      </c>
      <c r="F51" s="579" t="s">
        <v>1700</v>
      </c>
      <c r="G51" s="282" t="s">
        <v>125</v>
      </c>
      <c r="H51" s="282" t="s">
        <v>271</v>
      </c>
      <c r="I51" s="283" t="s">
        <v>215</v>
      </c>
      <c r="J51" s="578" t="s">
        <v>1701</v>
      </c>
      <c r="K51" s="574" t="s">
        <v>1702</v>
      </c>
      <c r="L51" s="574" t="s">
        <v>58</v>
      </c>
      <c r="M51" s="577" t="s">
        <v>1702</v>
      </c>
      <c r="N51" s="572" t="s">
        <v>1703</v>
      </c>
      <c r="O51" s="577" t="s">
        <v>1702</v>
      </c>
      <c r="P51" s="572">
        <v>20876.87</v>
      </c>
      <c r="Q51" s="574" t="s">
        <v>1704</v>
      </c>
      <c r="R51" s="574" t="s">
        <v>1705</v>
      </c>
    </row>
    <row r="52" spans="1:18" ht="70.5" customHeight="1" x14ac:dyDescent="0.25">
      <c r="A52" s="567"/>
      <c r="B52" s="568"/>
      <c r="C52" s="567"/>
      <c r="D52" s="567"/>
      <c r="E52" s="566"/>
      <c r="F52" s="569"/>
      <c r="G52" s="566" t="s">
        <v>1706</v>
      </c>
      <c r="H52" s="284" t="s">
        <v>62</v>
      </c>
      <c r="I52" s="285" t="s">
        <v>215</v>
      </c>
      <c r="J52" s="566"/>
      <c r="K52" s="575"/>
      <c r="L52" s="575"/>
      <c r="M52" s="568"/>
      <c r="N52" s="573"/>
      <c r="O52" s="568"/>
      <c r="P52" s="573"/>
      <c r="Q52" s="575"/>
      <c r="R52" s="575"/>
    </row>
    <row r="53" spans="1:18" ht="97.5" customHeight="1" x14ac:dyDescent="0.25">
      <c r="A53" s="567"/>
      <c r="B53" s="568"/>
      <c r="C53" s="567"/>
      <c r="D53" s="567"/>
      <c r="E53" s="566"/>
      <c r="F53" s="569"/>
      <c r="G53" s="566"/>
      <c r="H53" s="286" t="s">
        <v>63</v>
      </c>
      <c r="I53" s="285" t="s">
        <v>1707</v>
      </c>
      <c r="J53" s="566"/>
      <c r="K53" s="575"/>
      <c r="L53" s="575"/>
      <c r="M53" s="568"/>
      <c r="N53" s="573"/>
      <c r="O53" s="568"/>
      <c r="P53" s="573"/>
      <c r="Q53" s="575"/>
      <c r="R53" s="575"/>
    </row>
    <row r="54" spans="1:18" ht="53.25" customHeight="1" x14ac:dyDescent="0.25">
      <c r="A54" s="567" t="s">
        <v>1708</v>
      </c>
      <c r="B54" s="567">
        <v>6</v>
      </c>
      <c r="C54" s="567">
        <v>1</v>
      </c>
      <c r="D54" s="567">
        <v>3</v>
      </c>
      <c r="E54" s="567" t="s">
        <v>1709</v>
      </c>
      <c r="F54" s="569" t="s">
        <v>1788</v>
      </c>
      <c r="G54" s="567" t="s">
        <v>119</v>
      </c>
      <c r="H54" s="286" t="s">
        <v>49</v>
      </c>
      <c r="I54" s="286">
        <v>1</v>
      </c>
      <c r="J54" s="566" t="s">
        <v>1710</v>
      </c>
      <c r="K54" s="566" t="s">
        <v>1702</v>
      </c>
      <c r="L54" s="567" t="s">
        <v>467</v>
      </c>
      <c r="M54" s="566" t="s">
        <v>1702</v>
      </c>
      <c r="N54" s="571">
        <v>24418.3</v>
      </c>
      <c r="O54" s="566" t="s">
        <v>1702</v>
      </c>
      <c r="P54" s="571">
        <v>19779</v>
      </c>
      <c r="Q54" s="566" t="s">
        <v>489</v>
      </c>
      <c r="R54" s="566" t="s">
        <v>1711</v>
      </c>
    </row>
    <row r="55" spans="1:18" ht="53.25" customHeight="1" x14ac:dyDescent="0.25">
      <c r="A55" s="567"/>
      <c r="B55" s="567"/>
      <c r="C55" s="567"/>
      <c r="D55" s="567"/>
      <c r="E55" s="567"/>
      <c r="F55" s="569"/>
      <c r="G55" s="567"/>
      <c r="H55" s="286" t="s">
        <v>1712</v>
      </c>
      <c r="I55" s="286">
        <v>108</v>
      </c>
      <c r="J55" s="566"/>
      <c r="K55" s="566"/>
      <c r="L55" s="567"/>
      <c r="M55" s="566"/>
      <c r="N55" s="571"/>
      <c r="O55" s="566"/>
      <c r="P55" s="571"/>
      <c r="Q55" s="566"/>
      <c r="R55" s="566"/>
    </row>
    <row r="56" spans="1:18" ht="62.25" customHeight="1" x14ac:dyDescent="0.25">
      <c r="A56" s="567"/>
      <c r="B56" s="567"/>
      <c r="C56" s="567"/>
      <c r="D56" s="567"/>
      <c r="E56" s="567"/>
      <c r="F56" s="569"/>
      <c r="G56" s="567"/>
      <c r="H56" s="286" t="s">
        <v>707</v>
      </c>
      <c r="I56" s="286">
        <v>3</v>
      </c>
      <c r="J56" s="566"/>
      <c r="K56" s="566"/>
      <c r="L56" s="567"/>
      <c r="M56" s="566"/>
      <c r="N56" s="571"/>
      <c r="O56" s="566"/>
      <c r="P56" s="571"/>
      <c r="Q56" s="566"/>
      <c r="R56" s="566"/>
    </row>
    <row r="57" spans="1:18" ht="42.75" customHeight="1" x14ac:dyDescent="0.25">
      <c r="A57" s="567"/>
      <c r="B57" s="567"/>
      <c r="C57" s="567"/>
      <c r="D57" s="567"/>
      <c r="E57" s="567"/>
      <c r="F57" s="569"/>
      <c r="G57" s="567" t="s">
        <v>125</v>
      </c>
      <c r="H57" s="567" t="s">
        <v>271</v>
      </c>
      <c r="I57" s="566">
        <v>1</v>
      </c>
      <c r="J57" s="566"/>
      <c r="K57" s="566"/>
      <c r="L57" s="567"/>
      <c r="M57" s="566"/>
      <c r="N57" s="571"/>
      <c r="O57" s="566"/>
      <c r="P57" s="571"/>
      <c r="Q57" s="566"/>
      <c r="R57" s="566"/>
    </row>
    <row r="58" spans="1:18" ht="39.75" customHeight="1" x14ac:dyDescent="0.25">
      <c r="A58" s="567"/>
      <c r="B58" s="567"/>
      <c r="C58" s="567"/>
      <c r="D58" s="567"/>
      <c r="E58" s="567"/>
      <c r="F58" s="569"/>
      <c r="G58" s="567"/>
      <c r="H58" s="567"/>
      <c r="I58" s="566"/>
      <c r="J58" s="566"/>
      <c r="K58" s="566"/>
      <c r="L58" s="567"/>
      <c r="M58" s="566"/>
      <c r="N58" s="571"/>
      <c r="O58" s="566"/>
      <c r="P58" s="571"/>
      <c r="Q58" s="566"/>
      <c r="R58" s="566"/>
    </row>
    <row r="59" spans="1:18" x14ac:dyDescent="0.25">
      <c r="A59" s="567" t="s">
        <v>1713</v>
      </c>
      <c r="B59" s="568" t="s">
        <v>215</v>
      </c>
      <c r="C59" s="567">
        <v>1</v>
      </c>
      <c r="D59" s="567">
        <v>6</v>
      </c>
      <c r="E59" s="566" t="s">
        <v>476</v>
      </c>
      <c r="F59" s="569" t="s">
        <v>1714</v>
      </c>
      <c r="G59" s="566" t="s">
        <v>1715</v>
      </c>
      <c r="H59" s="286" t="s">
        <v>172</v>
      </c>
      <c r="I59" s="285" t="s">
        <v>1524</v>
      </c>
      <c r="J59" s="566" t="s">
        <v>1716</v>
      </c>
      <c r="K59" s="575" t="s">
        <v>1702</v>
      </c>
      <c r="L59" s="575" t="s">
        <v>58</v>
      </c>
      <c r="M59" s="568" t="s">
        <v>1702</v>
      </c>
      <c r="N59" s="573">
        <v>71078.73</v>
      </c>
      <c r="O59" s="568" t="s">
        <v>1702</v>
      </c>
      <c r="P59" s="573">
        <v>58392</v>
      </c>
      <c r="Q59" s="575" t="s">
        <v>480</v>
      </c>
      <c r="R59" s="575" t="s">
        <v>1717</v>
      </c>
    </row>
    <row r="60" spans="1:18" ht="25.5" x14ac:dyDescent="0.25">
      <c r="A60" s="567"/>
      <c r="B60" s="568"/>
      <c r="C60" s="567"/>
      <c r="D60" s="567"/>
      <c r="E60" s="566"/>
      <c r="F60" s="569"/>
      <c r="G60" s="566"/>
      <c r="H60" s="286" t="s">
        <v>95</v>
      </c>
      <c r="I60" s="285" t="s">
        <v>362</v>
      </c>
      <c r="J60" s="566"/>
      <c r="K60" s="575"/>
      <c r="L60" s="575"/>
      <c r="M60" s="568"/>
      <c r="N60" s="573"/>
      <c r="O60" s="568"/>
      <c r="P60" s="573"/>
      <c r="Q60" s="575"/>
      <c r="R60" s="575"/>
    </row>
    <row r="61" spans="1:18" ht="25.5" x14ac:dyDescent="0.25">
      <c r="A61" s="567"/>
      <c r="B61" s="568"/>
      <c r="C61" s="567"/>
      <c r="D61" s="567"/>
      <c r="E61" s="566"/>
      <c r="F61" s="569"/>
      <c r="G61" s="566" t="s">
        <v>65</v>
      </c>
      <c r="H61" s="286" t="s">
        <v>66</v>
      </c>
      <c r="I61" s="285" t="s">
        <v>374</v>
      </c>
      <c r="J61" s="566"/>
      <c r="K61" s="575"/>
      <c r="L61" s="575"/>
      <c r="M61" s="568"/>
      <c r="N61" s="573"/>
      <c r="O61" s="568"/>
      <c r="P61" s="573"/>
      <c r="Q61" s="575"/>
      <c r="R61" s="575"/>
    </row>
    <row r="62" spans="1:18" ht="25.5" x14ac:dyDescent="0.25">
      <c r="A62" s="567"/>
      <c r="B62" s="568"/>
      <c r="C62" s="567"/>
      <c r="D62" s="567"/>
      <c r="E62" s="566"/>
      <c r="F62" s="569"/>
      <c r="G62" s="566"/>
      <c r="H62" s="286" t="s">
        <v>68</v>
      </c>
      <c r="I62" s="287">
        <f>3*34</f>
        <v>102</v>
      </c>
      <c r="J62" s="566"/>
      <c r="K62" s="575"/>
      <c r="L62" s="575"/>
      <c r="M62" s="568"/>
      <c r="N62" s="573"/>
      <c r="O62" s="568"/>
      <c r="P62" s="573"/>
      <c r="Q62" s="575"/>
      <c r="R62" s="575"/>
    </row>
    <row r="63" spans="1:18" ht="38.25" x14ac:dyDescent="0.25">
      <c r="A63" s="567"/>
      <c r="B63" s="568"/>
      <c r="C63" s="567"/>
      <c r="D63" s="567"/>
      <c r="E63" s="566"/>
      <c r="F63" s="569"/>
      <c r="G63" s="566" t="s">
        <v>456</v>
      </c>
      <c r="H63" s="286" t="s">
        <v>1718</v>
      </c>
      <c r="I63" s="287">
        <v>1</v>
      </c>
      <c r="J63" s="566"/>
      <c r="K63" s="575"/>
      <c r="L63" s="575"/>
      <c r="M63" s="568"/>
      <c r="N63" s="573"/>
      <c r="O63" s="568"/>
      <c r="P63" s="573"/>
      <c r="Q63" s="575"/>
      <c r="R63" s="575"/>
    </row>
    <row r="64" spans="1:18" ht="38.25" x14ac:dyDescent="0.25">
      <c r="A64" s="567"/>
      <c r="B64" s="568"/>
      <c r="C64" s="567"/>
      <c r="D64" s="567"/>
      <c r="E64" s="566"/>
      <c r="F64" s="569"/>
      <c r="G64" s="566"/>
      <c r="H64" s="286" t="s">
        <v>1719</v>
      </c>
      <c r="I64" s="287">
        <v>500</v>
      </c>
      <c r="J64" s="566"/>
      <c r="K64" s="575"/>
      <c r="L64" s="575"/>
      <c r="M64" s="568"/>
      <c r="N64" s="573"/>
      <c r="O64" s="568"/>
      <c r="P64" s="573"/>
      <c r="Q64" s="575"/>
      <c r="R64" s="575"/>
    </row>
    <row r="65" spans="1:18" x14ac:dyDescent="0.25">
      <c r="A65" s="567"/>
      <c r="B65" s="568"/>
      <c r="C65" s="567"/>
      <c r="D65" s="567"/>
      <c r="E65" s="566"/>
      <c r="F65" s="569"/>
      <c r="G65" s="567" t="s">
        <v>1720</v>
      </c>
      <c r="H65" s="284" t="s">
        <v>492</v>
      </c>
      <c r="I65" s="286">
        <v>1</v>
      </c>
      <c r="J65" s="566"/>
      <c r="K65" s="575"/>
      <c r="L65" s="575"/>
      <c r="M65" s="568"/>
      <c r="N65" s="573"/>
      <c r="O65" s="568"/>
      <c r="P65" s="573"/>
      <c r="Q65" s="575"/>
      <c r="R65" s="575"/>
    </row>
    <row r="66" spans="1:18" ht="25.5" x14ac:dyDescent="0.25">
      <c r="A66" s="567"/>
      <c r="B66" s="568"/>
      <c r="C66" s="567"/>
      <c r="D66" s="567"/>
      <c r="E66" s="566"/>
      <c r="F66" s="569"/>
      <c r="G66" s="567"/>
      <c r="H66" s="286" t="s">
        <v>493</v>
      </c>
      <c r="I66" s="286">
        <v>100</v>
      </c>
      <c r="J66" s="566"/>
      <c r="K66" s="575"/>
      <c r="L66" s="575"/>
      <c r="M66" s="568"/>
      <c r="N66" s="573"/>
      <c r="O66" s="568"/>
      <c r="P66" s="573"/>
      <c r="Q66" s="575"/>
      <c r="R66" s="575"/>
    </row>
    <row r="67" spans="1:18" ht="38.25" x14ac:dyDescent="0.25">
      <c r="A67" s="567"/>
      <c r="B67" s="568"/>
      <c r="C67" s="567"/>
      <c r="D67" s="567"/>
      <c r="E67" s="566"/>
      <c r="F67" s="569"/>
      <c r="G67" s="566" t="s">
        <v>1721</v>
      </c>
      <c r="H67" s="286" t="s">
        <v>1558</v>
      </c>
      <c r="I67" s="287">
        <v>1</v>
      </c>
      <c r="J67" s="566"/>
      <c r="K67" s="575"/>
      <c r="L67" s="575"/>
      <c r="M67" s="568"/>
      <c r="N67" s="573"/>
      <c r="O67" s="568"/>
      <c r="P67" s="573"/>
      <c r="Q67" s="575"/>
      <c r="R67" s="575"/>
    </row>
    <row r="68" spans="1:18" ht="63.75" x14ac:dyDescent="0.25">
      <c r="A68" s="567"/>
      <c r="B68" s="568"/>
      <c r="C68" s="567"/>
      <c r="D68" s="567"/>
      <c r="E68" s="566"/>
      <c r="F68" s="569"/>
      <c r="G68" s="566"/>
      <c r="H68" s="286" t="s">
        <v>520</v>
      </c>
      <c r="I68" s="287">
        <v>2</v>
      </c>
      <c r="J68" s="566"/>
      <c r="K68" s="575"/>
      <c r="L68" s="575"/>
      <c r="M68" s="568"/>
      <c r="N68" s="573"/>
      <c r="O68" s="568"/>
      <c r="P68" s="573"/>
      <c r="Q68" s="575"/>
      <c r="R68" s="575"/>
    </row>
    <row r="69" spans="1:18" ht="25.5" x14ac:dyDescent="0.25">
      <c r="A69" s="567"/>
      <c r="B69" s="568"/>
      <c r="C69" s="567"/>
      <c r="D69" s="567"/>
      <c r="E69" s="566"/>
      <c r="F69" s="569"/>
      <c r="G69" s="566"/>
      <c r="H69" s="286" t="s">
        <v>471</v>
      </c>
      <c r="I69" s="288">
        <v>6000</v>
      </c>
      <c r="J69" s="566"/>
      <c r="K69" s="575"/>
      <c r="L69" s="575"/>
      <c r="M69" s="568"/>
      <c r="N69" s="573"/>
      <c r="O69" s="568"/>
      <c r="P69" s="573"/>
      <c r="Q69" s="575"/>
      <c r="R69" s="575"/>
    </row>
    <row r="70" spans="1:18" x14ac:dyDescent="0.25">
      <c r="A70" s="567"/>
      <c r="B70" s="568"/>
      <c r="C70" s="567"/>
      <c r="D70" s="567"/>
      <c r="E70" s="566"/>
      <c r="F70" s="569"/>
      <c r="G70" s="286" t="s">
        <v>543</v>
      </c>
      <c r="H70" s="286" t="s">
        <v>1722</v>
      </c>
      <c r="I70" s="287">
        <v>1</v>
      </c>
      <c r="J70" s="566"/>
      <c r="K70" s="575"/>
      <c r="L70" s="575"/>
      <c r="M70" s="568"/>
      <c r="N70" s="573"/>
      <c r="O70" s="568"/>
      <c r="P70" s="573"/>
      <c r="Q70" s="575"/>
      <c r="R70" s="575"/>
    </row>
    <row r="71" spans="1:18" ht="89.25" customHeight="1" x14ac:dyDescent="0.25">
      <c r="A71" s="567" t="s">
        <v>1723</v>
      </c>
      <c r="B71" s="568" t="s">
        <v>215</v>
      </c>
      <c r="C71" s="567">
        <v>1</v>
      </c>
      <c r="D71" s="567">
        <v>6</v>
      </c>
      <c r="E71" s="566" t="s">
        <v>1724</v>
      </c>
      <c r="F71" s="569" t="s">
        <v>3488</v>
      </c>
      <c r="G71" s="566" t="s">
        <v>93</v>
      </c>
      <c r="H71" s="289" t="s">
        <v>41</v>
      </c>
      <c r="I71" s="285" t="s">
        <v>519</v>
      </c>
      <c r="J71" s="566" t="s">
        <v>1725</v>
      </c>
      <c r="K71" s="570" t="s">
        <v>1702</v>
      </c>
      <c r="L71" s="570" t="s">
        <v>58</v>
      </c>
      <c r="M71" s="571" t="s">
        <v>1702</v>
      </c>
      <c r="N71" s="571">
        <v>21370</v>
      </c>
      <c r="O71" s="571" t="s">
        <v>1702</v>
      </c>
      <c r="P71" s="571">
        <v>7720</v>
      </c>
      <c r="Q71" s="566" t="s">
        <v>3489</v>
      </c>
      <c r="R71" s="566" t="s">
        <v>1726</v>
      </c>
    </row>
    <row r="72" spans="1:18" ht="59.25" customHeight="1" x14ac:dyDescent="0.25">
      <c r="A72" s="567"/>
      <c r="B72" s="568"/>
      <c r="C72" s="567"/>
      <c r="D72" s="567"/>
      <c r="E72" s="566"/>
      <c r="F72" s="569"/>
      <c r="G72" s="566"/>
      <c r="H72" s="289" t="s">
        <v>1712</v>
      </c>
      <c r="I72" s="285" t="s">
        <v>1602</v>
      </c>
      <c r="J72" s="566"/>
      <c r="K72" s="570"/>
      <c r="L72" s="570"/>
      <c r="M72" s="571"/>
      <c r="N72" s="571"/>
      <c r="O72" s="571"/>
      <c r="P72" s="571"/>
      <c r="Q72" s="566"/>
      <c r="R72" s="566"/>
    </row>
    <row r="73" spans="1:18" ht="63" customHeight="1" x14ac:dyDescent="0.25">
      <c r="A73" s="567"/>
      <c r="B73" s="568"/>
      <c r="C73" s="567"/>
      <c r="D73" s="567"/>
      <c r="E73" s="566"/>
      <c r="F73" s="569"/>
      <c r="G73" s="566"/>
      <c r="H73" s="289" t="s">
        <v>707</v>
      </c>
      <c r="I73" s="285" t="s">
        <v>374</v>
      </c>
      <c r="J73" s="566"/>
      <c r="K73" s="570"/>
      <c r="L73" s="570"/>
      <c r="M73" s="571"/>
      <c r="N73" s="571"/>
      <c r="O73" s="571"/>
      <c r="P73" s="571"/>
      <c r="Q73" s="566"/>
      <c r="R73" s="566"/>
    </row>
    <row r="74" spans="1:18" ht="97.5" customHeight="1" x14ac:dyDescent="0.25">
      <c r="A74" s="567" t="s">
        <v>1727</v>
      </c>
      <c r="B74" s="568" t="s">
        <v>519</v>
      </c>
      <c r="C74" s="567">
        <v>1</v>
      </c>
      <c r="D74" s="567">
        <v>6</v>
      </c>
      <c r="E74" s="566" t="s">
        <v>1728</v>
      </c>
      <c r="F74" s="569" t="s">
        <v>3490</v>
      </c>
      <c r="G74" s="566" t="s">
        <v>65</v>
      </c>
      <c r="H74" s="289" t="s">
        <v>1729</v>
      </c>
      <c r="I74" s="285" t="s">
        <v>215</v>
      </c>
      <c r="J74" s="566" t="s">
        <v>1730</v>
      </c>
      <c r="K74" s="570" t="s">
        <v>1702</v>
      </c>
      <c r="L74" s="570" t="s">
        <v>58</v>
      </c>
      <c r="M74" s="571" t="s">
        <v>1702</v>
      </c>
      <c r="N74" s="571">
        <v>25247.88</v>
      </c>
      <c r="O74" s="571" t="s">
        <v>1702</v>
      </c>
      <c r="P74" s="571">
        <v>19370.84</v>
      </c>
      <c r="Q74" s="566" t="s">
        <v>1731</v>
      </c>
      <c r="R74" s="566" t="s">
        <v>1732</v>
      </c>
    </row>
    <row r="75" spans="1:18" ht="124.5" customHeight="1" x14ac:dyDescent="0.25">
      <c r="A75" s="567"/>
      <c r="B75" s="568"/>
      <c r="C75" s="567"/>
      <c r="D75" s="567"/>
      <c r="E75" s="566"/>
      <c r="F75" s="569"/>
      <c r="G75" s="566"/>
      <c r="H75" s="289" t="s">
        <v>1733</v>
      </c>
      <c r="I75" s="285" t="s">
        <v>1734</v>
      </c>
      <c r="J75" s="566"/>
      <c r="K75" s="570"/>
      <c r="L75" s="570"/>
      <c r="M75" s="571"/>
      <c r="N75" s="571"/>
      <c r="O75" s="571"/>
      <c r="P75" s="571"/>
      <c r="Q75" s="566"/>
      <c r="R75" s="566"/>
    </row>
    <row r="76" spans="1:18" ht="125.25" customHeight="1" x14ac:dyDescent="0.25">
      <c r="A76" s="567" t="s">
        <v>1735</v>
      </c>
      <c r="B76" s="568" t="s">
        <v>215</v>
      </c>
      <c r="C76" s="567">
        <v>1</v>
      </c>
      <c r="D76" s="567">
        <v>6</v>
      </c>
      <c r="E76" s="566" t="s">
        <v>1736</v>
      </c>
      <c r="F76" s="569" t="s">
        <v>1737</v>
      </c>
      <c r="G76" s="566" t="s">
        <v>146</v>
      </c>
      <c r="H76" s="289" t="s">
        <v>49</v>
      </c>
      <c r="I76" s="285" t="s">
        <v>215</v>
      </c>
      <c r="J76" s="566" t="s">
        <v>3491</v>
      </c>
      <c r="K76" s="570" t="s">
        <v>1702</v>
      </c>
      <c r="L76" s="570" t="s">
        <v>58</v>
      </c>
      <c r="M76" s="571" t="s">
        <v>1702</v>
      </c>
      <c r="N76" s="571">
        <v>8605.5</v>
      </c>
      <c r="O76" s="571" t="s">
        <v>1702</v>
      </c>
      <c r="P76" s="571">
        <v>5094</v>
      </c>
      <c r="Q76" s="566" t="s">
        <v>1738</v>
      </c>
      <c r="R76" s="566" t="s">
        <v>3492</v>
      </c>
    </row>
    <row r="77" spans="1:18" ht="136.5" customHeight="1" x14ac:dyDescent="0.25">
      <c r="A77" s="567"/>
      <c r="B77" s="568"/>
      <c r="C77" s="567"/>
      <c r="D77" s="567"/>
      <c r="E77" s="566"/>
      <c r="F77" s="569"/>
      <c r="G77" s="566"/>
      <c r="H77" s="289" t="s">
        <v>1733</v>
      </c>
      <c r="I77" s="285" t="s">
        <v>893</v>
      </c>
      <c r="J77" s="566"/>
      <c r="K77" s="570"/>
      <c r="L77" s="570"/>
      <c r="M77" s="571"/>
      <c r="N77" s="571"/>
      <c r="O77" s="571"/>
      <c r="P77" s="571"/>
      <c r="Q77" s="566"/>
      <c r="R77" s="566"/>
    </row>
    <row r="78" spans="1:18" ht="60.75" customHeight="1" x14ac:dyDescent="0.25">
      <c r="A78" s="567" t="s">
        <v>1739</v>
      </c>
      <c r="B78" s="568" t="s">
        <v>215</v>
      </c>
      <c r="C78" s="567">
        <v>1</v>
      </c>
      <c r="D78" s="567">
        <v>6</v>
      </c>
      <c r="E78" s="566" t="s">
        <v>1740</v>
      </c>
      <c r="F78" s="569" t="s">
        <v>1741</v>
      </c>
      <c r="G78" s="566" t="s">
        <v>146</v>
      </c>
      <c r="H78" s="289" t="s">
        <v>49</v>
      </c>
      <c r="I78" s="285" t="s">
        <v>215</v>
      </c>
      <c r="J78" s="566" t="s">
        <v>1742</v>
      </c>
      <c r="K78" s="570"/>
      <c r="L78" s="570" t="s">
        <v>58</v>
      </c>
      <c r="M78" s="571"/>
      <c r="N78" s="571">
        <v>11431.5</v>
      </c>
      <c r="O78" s="571"/>
      <c r="P78" s="571">
        <v>8488</v>
      </c>
      <c r="Q78" s="566" t="s">
        <v>1738</v>
      </c>
      <c r="R78" s="566" t="s">
        <v>3492</v>
      </c>
    </row>
    <row r="79" spans="1:18" ht="151.5" customHeight="1" x14ac:dyDescent="0.25">
      <c r="A79" s="567"/>
      <c r="B79" s="568"/>
      <c r="C79" s="567"/>
      <c r="D79" s="567"/>
      <c r="E79" s="566"/>
      <c r="F79" s="569"/>
      <c r="G79" s="566"/>
      <c r="H79" s="289" t="s">
        <v>1733</v>
      </c>
      <c r="I79" s="285" t="s">
        <v>362</v>
      </c>
      <c r="J79" s="566"/>
      <c r="K79" s="570"/>
      <c r="L79" s="570"/>
      <c r="M79" s="571"/>
      <c r="N79" s="571"/>
      <c r="O79" s="571"/>
      <c r="P79" s="571"/>
      <c r="Q79" s="566"/>
      <c r="R79" s="566"/>
    </row>
    <row r="80" spans="1:18" ht="51.75" customHeight="1" x14ac:dyDescent="0.25">
      <c r="A80" s="567" t="s">
        <v>1743</v>
      </c>
      <c r="B80" s="568" t="s">
        <v>713</v>
      </c>
      <c r="C80" s="567">
        <v>1</v>
      </c>
      <c r="D80" s="567">
        <v>6</v>
      </c>
      <c r="E80" s="566" t="s">
        <v>1744</v>
      </c>
      <c r="F80" s="569" t="s">
        <v>3493</v>
      </c>
      <c r="G80" s="566" t="s">
        <v>733</v>
      </c>
      <c r="H80" s="289" t="s">
        <v>1041</v>
      </c>
      <c r="I80" s="285" t="s">
        <v>713</v>
      </c>
      <c r="J80" s="566" t="s">
        <v>1745</v>
      </c>
      <c r="K80" s="580" t="s">
        <v>1702</v>
      </c>
      <c r="L80" s="570" t="s">
        <v>1025</v>
      </c>
      <c r="M80" s="581" t="s">
        <v>1702</v>
      </c>
      <c r="N80" s="573">
        <v>20000</v>
      </c>
      <c r="O80" s="581" t="s">
        <v>1702</v>
      </c>
      <c r="P80" s="573">
        <v>20000</v>
      </c>
      <c r="Q80" s="566" t="s">
        <v>1746</v>
      </c>
      <c r="R80" s="566" t="s">
        <v>1747</v>
      </c>
    </row>
    <row r="81" spans="1:18" ht="45.75" customHeight="1" x14ac:dyDescent="0.25">
      <c r="A81" s="567"/>
      <c r="B81" s="568"/>
      <c r="C81" s="567"/>
      <c r="D81" s="567"/>
      <c r="E81" s="566"/>
      <c r="F81" s="569"/>
      <c r="G81" s="566"/>
      <c r="H81" s="289" t="s">
        <v>818</v>
      </c>
      <c r="I81" s="285" t="s">
        <v>308</v>
      </c>
      <c r="J81" s="566"/>
      <c r="K81" s="580"/>
      <c r="L81" s="570"/>
      <c r="M81" s="581"/>
      <c r="N81" s="573"/>
      <c r="O81" s="581"/>
      <c r="P81" s="573"/>
      <c r="Q81" s="566"/>
      <c r="R81" s="566"/>
    </row>
    <row r="82" spans="1:18" ht="38.25" x14ac:dyDescent="0.25">
      <c r="A82" s="567"/>
      <c r="B82" s="568"/>
      <c r="C82" s="567"/>
      <c r="D82" s="567"/>
      <c r="E82" s="566"/>
      <c r="F82" s="569"/>
      <c r="G82" s="566"/>
      <c r="H82" s="289" t="s">
        <v>1748</v>
      </c>
      <c r="I82" s="285" t="s">
        <v>850</v>
      </c>
      <c r="J82" s="566"/>
      <c r="K82" s="580"/>
      <c r="L82" s="570"/>
      <c r="M82" s="581"/>
      <c r="N82" s="573"/>
      <c r="O82" s="581"/>
      <c r="P82" s="573"/>
      <c r="Q82" s="566"/>
      <c r="R82" s="566"/>
    </row>
    <row r="83" spans="1:18" x14ac:dyDescent="0.25">
      <c r="A83" s="567"/>
      <c r="B83" s="568"/>
      <c r="C83" s="567"/>
      <c r="D83" s="567"/>
      <c r="E83" s="566"/>
      <c r="F83" s="569"/>
      <c r="G83" s="566"/>
      <c r="H83" s="289" t="s">
        <v>708</v>
      </c>
      <c r="I83" s="285" t="s">
        <v>713</v>
      </c>
      <c r="J83" s="566"/>
      <c r="K83" s="580"/>
      <c r="L83" s="570"/>
      <c r="M83" s="581"/>
      <c r="N83" s="573"/>
      <c r="O83" s="581"/>
      <c r="P83" s="573"/>
      <c r="Q83" s="566"/>
      <c r="R83" s="566"/>
    </row>
    <row r="84" spans="1:18" ht="35.25" customHeight="1" x14ac:dyDescent="0.25">
      <c r="A84" s="567"/>
      <c r="B84" s="568"/>
      <c r="C84" s="567"/>
      <c r="D84" s="567"/>
      <c r="E84" s="566"/>
      <c r="F84" s="569"/>
      <c r="G84" s="582" t="s">
        <v>1749</v>
      </c>
      <c r="H84" s="289" t="s">
        <v>1750</v>
      </c>
      <c r="I84" s="285" t="s">
        <v>713</v>
      </c>
      <c r="J84" s="566"/>
      <c r="K84" s="580"/>
      <c r="L84" s="570"/>
      <c r="M84" s="581"/>
      <c r="N84" s="573"/>
      <c r="O84" s="581"/>
      <c r="P84" s="573"/>
      <c r="Q84" s="566"/>
      <c r="R84" s="566"/>
    </row>
    <row r="85" spans="1:18" ht="38.25" x14ac:dyDescent="0.25">
      <c r="A85" s="567"/>
      <c r="B85" s="568"/>
      <c r="C85" s="567"/>
      <c r="D85" s="567"/>
      <c r="E85" s="566"/>
      <c r="F85" s="569"/>
      <c r="G85" s="582"/>
      <c r="H85" s="289" t="s">
        <v>1751</v>
      </c>
      <c r="I85" s="285" t="s">
        <v>1752</v>
      </c>
      <c r="J85" s="566"/>
      <c r="K85" s="580"/>
      <c r="L85" s="570"/>
      <c r="M85" s="581"/>
      <c r="N85" s="573"/>
      <c r="O85" s="581"/>
      <c r="P85" s="573"/>
      <c r="Q85" s="566"/>
      <c r="R85" s="566"/>
    </row>
    <row r="86" spans="1:18" ht="154.5" customHeight="1" x14ac:dyDescent="0.25">
      <c r="A86" s="567" t="s">
        <v>1753</v>
      </c>
      <c r="B86" s="567">
        <v>1</v>
      </c>
      <c r="C86" s="567">
        <v>1</v>
      </c>
      <c r="D86" s="567">
        <v>9</v>
      </c>
      <c r="E86" s="566" t="s">
        <v>1754</v>
      </c>
      <c r="F86" s="569" t="s">
        <v>1789</v>
      </c>
      <c r="G86" s="567" t="s">
        <v>77</v>
      </c>
      <c r="H86" s="286" t="s">
        <v>1352</v>
      </c>
      <c r="I86" s="286">
        <v>5</v>
      </c>
      <c r="J86" s="566" t="s">
        <v>1755</v>
      </c>
      <c r="K86" s="567" t="s">
        <v>1702</v>
      </c>
      <c r="L86" s="567" t="s">
        <v>43</v>
      </c>
      <c r="M86" s="567" t="s">
        <v>1702</v>
      </c>
      <c r="N86" s="571">
        <v>29000</v>
      </c>
      <c r="O86" s="567" t="s">
        <v>1702</v>
      </c>
      <c r="P86" s="571">
        <v>26000</v>
      </c>
      <c r="Q86" s="566" t="s">
        <v>1354</v>
      </c>
      <c r="R86" s="566" t="s">
        <v>1756</v>
      </c>
    </row>
    <row r="87" spans="1:18" ht="154.5" customHeight="1" x14ac:dyDescent="0.25">
      <c r="A87" s="567"/>
      <c r="B87" s="567"/>
      <c r="C87" s="567"/>
      <c r="D87" s="567"/>
      <c r="E87" s="566"/>
      <c r="F87" s="569"/>
      <c r="G87" s="567"/>
      <c r="H87" s="286" t="s">
        <v>168</v>
      </c>
      <c r="I87" s="286" t="s">
        <v>1357</v>
      </c>
      <c r="J87" s="566"/>
      <c r="K87" s="567"/>
      <c r="L87" s="567"/>
      <c r="M87" s="567"/>
      <c r="N87" s="571"/>
      <c r="O87" s="567"/>
      <c r="P87" s="571"/>
      <c r="Q87" s="566"/>
      <c r="R87" s="566"/>
    </row>
    <row r="88" spans="1:18" ht="110.25" customHeight="1" x14ac:dyDescent="0.25">
      <c r="A88" s="567"/>
      <c r="B88" s="567"/>
      <c r="C88" s="567"/>
      <c r="D88" s="567"/>
      <c r="E88" s="566"/>
      <c r="F88" s="569"/>
      <c r="G88" s="567"/>
      <c r="H88" s="290" t="s">
        <v>1757</v>
      </c>
      <c r="I88" s="286" t="s">
        <v>1758</v>
      </c>
      <c r="J88" s="566"/>
      <c r="K88" s="567"/>
      <c r="L88" s="567"/>
      <c r="M88" s="567"/>
      <c r="N88" s="571"/>
      <c r="O88" s="567"/>
      <c r="P88" s="571"/>
      <c r="Q88" s="566"/>
      <c r="R88" s="566"/>
    </row>
    <row r="89" spans="1:18" ht="38.25" hidden="1" x14ac:dyDescent="0.25">
      <c r="A89" s="567"/>
      <c r="B89" s="567"/>
      <c r="C89" s="567"/>
      <c r="D89" s="567"/>
      <c r="E89" s="566"/>
      <c r="F89" s="569"/>
      <c r="G89" s="286" t="s">
        <v>460</v>
      </c>
      <c r="H89" s="286" t="s">
        <v>1759</v>
      </c>
      <c r="I89" s="286">
        <v>4</v>
      </c>
      <c r="J89" s="566"/>
      <c r="K89" s="567"/>
      <c r="L89" s="567"/>
      <c r="M89" s="567"/>
      <c r="N89" s="571"/>
      <c r="O89" s="567"/>
      <c r="P89" s="571"/>
      <c r="Q89" s="566"/>
      <c r="R89" s="566"/>
    </row>
    <row r="90" spans="1:18" ht="46.5" customHeight="1" x14ac:dyDescent="0.25">
      <c r="A90" s="567" t="s">
        <v>1760</v>
      </c>
      <c r="B90" s="568" t="s">
        <v>519</v>
      </c>
      <c r="C90" s="567">
        <v>1.3</v>
      </c>
      <c r="D90" s="567">
        <v>13</v>
      </c>
      <c r="E90" s="567" t="s">
        <v>1761</v>
      </c>
      <c r="F90" s="569" t="s">
        <v>1762</v>
      </c>
      <c r="G90" s="566" t="s">
        <v>93</v>
      </c>
      <c r="H90" s="289" t="s">
        <v>41</v>
      </c>
      <c r="I90" s="285" t="s">
        <v>850</v>
      </c>
      <c r="J90" s="566" t="s">
        <v>3494</v>
      </c>
      <c r="K90" s="570" t="s">
        <v>1702</v>
      </c>
      <c r="L90" s="570" t="s">
        <v>58</v>
      </c>
      <c r="M90" s="571" t="s">
        <v>1702</v>
      </c>
      <c r="N90" s="571">
        <v>12562.9</v>
      </c>
      <c r="O90" s="571" t="s">
        <v>1702</v>
      </c>
      <c r="P90" s="571">
        <v>11318.5</v>
      </c>
      <c r="Q90" s="566" t="s">
        <v>1763</v>
      </c>
      <c r="R90" s="566" t="s">
        <v>1764</v>
      </c>
    </row>
    <row r="91" spans="1:18" ht="48" customHeight="1" x14ac:dyDescent="0.25">
      <c r="A91" s="567"/>
      <c r="B91" s="568"/>
      <c r="C91" s="567"/>
      <c r="D91" s="567"/>
      <c r="E91" s="567"/>
      <c r="F91" s="569"/>
      <c r="G91" s="566"/>
      <c r="H91" s="289" t="s">
        <v>1712</v>
      </c>
      <c r="I91" s="285" t="s">
        <v>1765</v>
      </c>
      <c r="J91" s="566"/>
      <c r="K91" s="570"/>
      <c r="L91" s="570"/>
      <c r="M91" s="571"/>
      <c r="N91" s="571"/>
      <c r="O91" s="571"/>
      <c r="P91" s="571"/>
      <c r="Q91" s="566"/>
      <c r="R91" s="566"/>
    </row>
    <row r="92" spans="1:18" ht="85.5" customHeight="1" x14ac:dyDescent="0.25">
      <c r="A92" s="567"/>
      <c r="B92" s="568"/>
      <c r="C92" s="567"/>
      <c r="D92" s="567"/>
      <c r="E92" s="567"/>
      <c r="F92" s="569"/>
      <c r="G92" s="566"/>
      <c r="H92" s="289" t="s">
        <v>707</v>
      </c>
      <c r="I92" s="285" t="s">
        <v>713</v>
      </c>
      <c r="J92" s="566"/>
      <c r="K92" s="570"/>
      <c r="L92" s="570"/>
      <c r="M92" s="571"/>
      <c r="N92" s="571"/>
      <c r="O92" s="571"/>
      <c r="P92" s="571"/>
      <c r="Q92" s="566"/>
      <c r="R92" s="566"/>
    </row>
    <row r="93" spans="1:18" ht="38.25" x14ac:dyDescent="0.25">
      <c r="A93" s="567"/>
      <c r="B93" s="568"/>
      <c r="C93" s="567"/>
      <c r="D93" s="567"/>
      <c r="E93" s="567"/>
      <c r="F93" s="569"/>
      <c r="G93" s="286" t="s">
        <v>1200</v>
      </c>
      <c r="H93" s="289" t="s">
        <v>1766</v>
      </c>
      <c r="I93" s="285" t="s">
        <v>215</v>
      </c>
      <c r="J93" s="566"/>
      <c r="K93" s="570"/>
      <c r="L93" s="570"/>
      <c r="M93" s="571"/>
      <c r="N93" s="571"/>
      <c r="O93" s="571"/>
      <c r="P93" s="571"/>
      <c r="Q93" s="566"/>
      <c r="R93" s="566"/>
    </row>
    <row r="94" spans="1:18" x14ac:dyDescent="0.25">
      <c r="A94" s="567"/>
      <c r="B94" s="568"/>
      <c r="C94" s="567"/>
      <c r="D94" s="567"/>
      <c r="E94" s="567"/>
      <c r="F94" s="569"/>
      <c r="G94" s="566" t="s">
        <v>128</v>
      </c>
      <c r="H94" s="287" t="s">
        <v>62</v>
      </c>
      <c r="I94" s="285" t="s">
        <v>713</v>
      </c>
      <c r="J94" s="566"/>
      <c r="K94" s="570"/>
      <c r="L94" s="570"/>
      <c r="M94" s="571"/>
      <c r="N94" s="571"/>
      <c r="O94" s="571"/>
      <c r="P94" s="571"/>
      <c r="Q94" s="566"/>
      <c r="R94" s="566"/>
    </row>
    <row r="95" spans="1:18" ht="45.75" customHeight="1" x14ac:dyDescent="0.25">
      <c r="A95" s="567"/>
      <c r="B95" s="568"/>
      <c r="C95" s="567"/>
      <c r="D95" s="567"/>
      <c r="E95" s="567"/>
      <c r="F95" s="569"/>
      <c r="G95" s="566"/>
      <c r="H95" s="289" t="s">
        <v>159</v>
      </c>
      <c r="I95" s="285" t="s">
        <v>819</v>
      </c>
      <c r="J95" s="566"/>
      <c r="K95" s="570"/>
      <c r="L95" s="570"/>
      <c r="M95" s="571"/>
      <c r="N95" s="571"/>
      <c r="O95" s="571"/>
      <c r="P95" s="571"/>
      <c r="Q95" s="566"/>
      <c r="R95" s="566"/>
    </row>
    <row r="96" spans="1:18" ht="60" customHeight="1" x14ac:dyDescent="0.25">
      <c r="A96" s="567" t="s">
        <v>1767</v>
      </c>
      <c r="B96" s="568" t="s">
        <v>519</v>
      </c>
      <c r="C96" s="567">
        <v>1.3</v>
      </c>
      <c r="D96" s="567">
        <v>13</v>
      </c>
      <c r="E96" s="566" t="s">
        <v>1768</v>
      </c>
      <c r="F96" s="569" t="s">
        <v>1769</v>
      </c>
      <c r="G96" s="566" t="s">
        <v>464</v>
      </c>
      <c r="H96" s="289" t="s">
        <v>1558</v>
      </c>
      <c r="I96" s="285" t="s">
        <v>331</v>
      </c>
      <c r="J96" s="566" t="s">
        <v>1770</v>
      </c>
      <c r="K96" s="570" t="s">
        <v>1702</v>
      </c>
      <c r="L96" s="570" t="s">
        <v>58</v>
      </c>
      <c r="M96" s="571" t="s">
        <v>1702</v>
      </c>
      <c r="N96" s="571">
        <v>68953.600000000006</v>
      </c>
      <c r="O96" s="571" t="s">
        <v>1702</v>
      </c>
      <c r="P96" s="571">
        <v>50440</v>
      </c>
      <c r="Q96" s="566" t="s">
        <v>454</v>
      </c>
      <c r="R96" s="566" t="s">
        <v>455</v>
      </c>
    </row>
    <row r="97" spans="1:18" ht="63.75" x14ac:dyDescent="0.25">
      <c r="A97" s="567"/>
      <c r="B97" s="568"/>
      <c r="C97" s="567"/>
      <c r="D97" s="567"/>
      <c r="E97" s="566"/>
      <c r="F97" s="569"/>
      <c r="G97" s="566"/>
      <c r="H97" s="289" t="s">
        <v>520</v>
      </c>
      <c r="I97" s="285" t="s">
        <v>850</v>
      </c>
      <c r="J97" s="566"/>
      <c r="K97" s="570"/>
      <c r="L97" s="570"/>
      <c r="M97" s="571"/>
      <c r="N97" s="571"/>
      <c r="O97" s="571"/>
      <c r="P97" s="571"/>
      <c r="Q97" s="566"/>
      <c r="R97" s="566"/>
    </row>
    <row r="98" spans="1:18" ht="103.5" customHeight="1" x14ac:dyDescent="0.25">
      <c r="A98" s="567"/>
      <c r="B98" s="568"/>
      <c r="C98" s="567"/>
      <c r="D98" s="567"/>
      <c r="E98" s="566"/>
      <c r="F98" s="569"/>
      <c r="G98" s="566"/>
      <c r="H98" s="289" t="s">
        <v>471</v>
      </c>
      <c r="I98" s="285" t="s">
        <v>1771</v>
      </c>
      <c r="J98" s="566"/>
      <c r="K98" s="570"/>
      <c r="L98" s="570"/>
      <c r="M98" s="571"/>
      <c r="N98" s="571"/>
      <c r="O98" s="571"/>
      <c r="P98" s="571"/>
      <c r="Q98" s="566"/>
      <c r="R98" s="566"/>
    </row>
    <row r="99" spans="1:18" ht="49.5" customHeight="1" x14ac:dyDescent="0.25">
      <c r="A99" s="567" t="s">
        <v>1772</v>
      </c>
      <c r="B99" s="567">
        <v>6</v>
      </c>
      <c r="C99" s="567">
        <v>1</v>
      </c>
      <c r="D99" s="567">
        <v>13</v>
      </c>
      <c r="E99" s="566" t="s">
        <v>1773</v>
      </c>
      <c r="F99" s="569" t="s">
        <v>1790</v>
      </c>
      <c r="G99" s="567" t="s">
        <v>1706</v>
      </c>
      <c r="H99" s="286" t="s">
        <v>62</v>
      </c>
      <c r="I99" s="286">
        <v>1</v>
      </c>
      <c r="J99" s="566" t="s">
        <v>1774</v>
      </c>
      <c r="K99" s="566" t="s">
        <v>1702</v>
      </c>
      <c r="L99" s="567" t="s">
        <v>58</v>
      </c>
      <c r="M99" s="566" t="s">
        <v>1702</v>
      </c>
      <c r="N99" s="571">
        <v>55038.37</v>
      </c>
      <c r="O99" s="566" t="s">
        <v>1702</v>
      </c>
      <c r="P99" s="571">
        <v>44950</v>
      </c>
      <c r="Q99" s="566" t="s">
        <v>1775</v>
      </c>
      <c r="R99" s="566" t="s">
        <v>1776</v>
      </c>
    </row>
    <row r="100" spans="1:18" ht="47.25" customHeight="1" x14ac:dyDescent="0.25">
      <c r="A100" s="567"/>
      <c r="B100" s="567"/>
      <c r="C100" s="567"/>
      <c r="D100" s="567"/>
      <c r="E100" s="566"/>
      <c r="F100" s="569"/>
      <c r="G100" s="567"/>
      <c r="H100" s="286" t="s">
        <v>63</v>
      </c>
      <c r="I100" s="286" t="s">
        <v>1777</v>
      </c>
      <c r="J100" s="566"/>
      <c r="K100" s="566"/>
      <c r="L100" s="567"/>
      <c r="M100" s="566"/>
      <c r="N100" s="571"/>
      <c r="O100" s="566"/>
      <c r="P100" s="571"/>
      <c r="Q100" s="566"/>
      <c r="R100" s="566"/>
    </row>
    <row r="101" spans="1:18" ht="38.25" x14ac:dyDescent="0.25">
      <c r="A101" s="567"/>
      <c r="B101" s="567"/>
      <c r="C101" s="567"/>
      <c r="D101" s="567"/>
      <c r="E101" s="566"/>
      <c r="F101" s="569"/>
      <c r="G101" s="284" t="s">
        <v>125</v>
      </c>
      <c r="H101" s="286" t="s">
        <v>1778</v>
      </c>
      <c r="I101" s="286">
        <v>1</v>
      </c>
      <c r="J101" s="566"/>
      <c r="K101" s="566"/>
      <c r="L101" s="567"/>
      <c r="M101" s="566"/>
      <c r="N101" s="571"/>
      <c r="O101" s="566"/>
      <c r="P101" s="571"/>
      <c r="Q101" s="566"/>
      <c r="R101" s="566"/>
    </row>
    <row r="102" spans="1:18" ht="42" customHeight="1" x14ac:dyDescent="0.25">
      <c r="A102" s="567"/>
      <c r="B102" s="567"/>
      <c r="C102" s="567"/>
      <c r="D102" s="567"/>
      <c r="E102" s="566"/>
      <c r="F102" s="569"/>
      <c r="G102" s="567" t="s">
        <v>119</v>
      </c>
      <c r="H102" s="286" t="s">
        <v>49</v>
      </c>
      <c r="I102" s="286">
        <v>1</v>
      </c>
      <c r="J102" s="566"/>
      <c r="K102" s="566"/>
      <c r="L102" s="567"/>
      <c r="M102" s="566"/>
      <c r="N102" s="571"/>
      <c r="O102" s="566"/>
      <c r="P102" s="571"/>
      <c r="Q102" s="566"/>
      <c r="R102" s="566"/>
    </row>
    <row r="103" spans="1:18" ht="25.5" x14ac:dyDescent="0.25">
      <c r="A103" s="567"/>
      <c r="B103" s="567"/>
      <c r="C103" s="567"/>
      <c r="D103" s="567"/>
      <c r="E103" s="566"/>
      <c r="F103" s="569"/>
      <c r="G103" s="567"/>
      <c r="H103" s="286" t="s">
        <v>50</v>
      </c>
      <c r="I103" s="286" t="s">
        <v>1779</v>
      </c>
      <c r="J103" s="566"/>
      <c r="K103" s="566"/>
      <c r="L103" s="567"/>
      <c r="M103" s="566"/>
      <c r="N103" s="571"/>
      <c r="O103" s="566"/>
      <c r="P103" s="571"/>
      <c r="Q103" s="566"/>
      <c r="R103" s="566"/>
    </row>
    <row r="104" spans="1:18" ht="67.5" customHeight="1" x14ac:dyDescent="0.25">
      <c r="A104" s="567" t="s">
        <v>1780</v>
      </c>
      <c r="B104" s="568" t="s">
        <v>519</v>
      </c>
      <c r="C104" s="567">
        <v>1</v>
      </c>
      <c r="D104" s="567">
        <v>13</v>
      </c>
      <c r="E104" s="566" t="s">
        <v>3495</v>
      </c>
      <c r="F104" s="569" t="s">
        <v>1781</v>
      </c>
      <c r="G104" s="566" t="s">
        <v>632</v>
      </c>
      <c r="H104" s="291" t="s">
        <v>1782</v>
      </c>
      <c r="I104" s="291">
        <v>5</v>
      </c>
      <c r="J104" s="566" t="s">
        <v>3496</v>
      </c>
      <c r="K104" s="580" t="s">
        <v>1702</v>
      </c>
      <c r="L104" s="570" t="s">
        <v>1025</v>
      </c>
      <c r="M104" s="581" t="s">
        <v>1702</v>
      </c>
      <c r="N104" s="573">
        <v>37500</v>
      </c>
      <c r="O104" s="581" t="s">
        <v>1702</v>
      </c>
      <c r="P104" s="573">
        <v>25000</v>
      </c>
      <c r="Q104" s="566" t="s">
        <v>1783</v>
      </c>
      <c r="R104" s="566" t="s">
        <v>1784</v>
      </c>
    </row>
    <row r="105" spans="1:18" ht="55.5" customHeight="1" x14ac:dyDescent="0.25">
      <c r="A105" s="567"/>
      <c r="B105" s="568"/>
      <c r="C105" s="567"/>
      <c r="D105" s="567"/>
      <c r="E105" s="566"/>
      <c r="F105" s="569"/>
      <c r="G105" s="566"/>
      <c r="H105" s="291" t="s">
        <v>1785</v>
      </c>
      <c r="I105" s="291">
        <v>1</v>
      </c>
      <c r="J105" s="566"/>
      <c r="K105" s="580"/>
      <c r="L105" s="570"/>
      <c r="M105" s="581"/>
      <c r="N105" s="573"/>
      <c r="O105" s="581"/>
      <c r="P105" s="573"/>
      <c r="Q105" s="566"/>
      <c r="R105" s="566"/>
    </row>
    <row r="106" spans="1:18" ht="76.5" customHeight="1" x14ac:dyDescent="0.25">
      <c r="A106" s="567"/>
      <c r="B106" s="568"/>
      <c r="C106" s="567"/>
      <c r="D106" s="567"/>
      <c r="E106" s="566"/>
      <c r="F106" s="569"/>
      <c r="G106" s="566"/>
      <c r="H106" s="289" t="s">
        <v>1786</v>
      </c>
      <c r="I106" s="285" t="s">
        <v>1787</v>
      </c>
      <c r="J106" s="566"/>
      <c r="K106" s="580"/>
      <c r="L106" s="570"/>
      <c r="M106" s="581"/>
      <c r="N106" s="573"/>
      <c r="O106" s="581"/>
      <c r="P106" s="573"/>
      <c r="Q106" s="566"/>
      <c r="R106" s="566"/>
    </row>
    <row r="107" spans="1:18" x14ac:dyDescent="0.25">
      <c r="A107" s="149"/>
      <c r="B107" s="15"/>
      <c r="C107" s="15"/>
      <c r="D107" s="16"/>
      <c r="E107" s="16"/>
      <c r="F107" s="16"/>
      <c r="G107" s="16"/>
      <c r="H107" s="16"/>
      <c r="I107" s="17"/>
      <c r="J107" s="16"/>
      <c r="K107" s="148"/>
      <c r="L107" s="18"/>
      <c r="M107" s="19"/>
      <c r="N107" s="19"/>
      <c r="O107" s="19"/>
      <c r="P107" s="19"/>
      <c r="Q107" s="16"/>
      <c r="R107" s="16"/>
    </row>
    <row r="108" spans="1:18" x14ac:dyDescent="0.25">
      <c r="A108" s="148"/>
      <c r="B108" s="148"/>
      <c r="C108" s="148"/>
      <c r="D108" s="148"/>
      <c r="E108" s="148"/>
      <c r="F108" s="148"/>
      <c r="G108" s="148"/>
      <c r="H108" s="148"/>
      <c r="I108" s="148"/>
      <c r="J108" s="148"/>
      <c r="K108" s="148"/>
      <c r="L108" s="148"/>
      <c r="M108" s="371"/>
      <c r="N108" s="517" t="s">
        <v>1374</v>
      </c>
      <c r="O108" s="518"/>
      <c r="P108" s="519"/>
      <c r="Q108" s="148"/>
      <c r="R108" s="148"/>
    </row>
    <row r="109" spans="1:18" x14ac:dyDescent="0.25">
      <c r="A109" s="148"/>
      <c r="B109" s="148"/>
      <c r="C109" s="148"/>
      <c r="D109" s="148"/>
      <c r="E109" s="148"/>
      <c r="F109" s="148"/>
      <c r="G109" s="148"/>
      <c r="H109" s="148"/>
      <c r="I109" s="148"/>
      <c r="J109" s="148"/>
      <c r="K109" s="148"/>
      <c r="L109" s="148"/>
      <c r="M109" s="372"/>
      <c r="N109" s="583" t="s">
        <v>36</v>
      </c>
      <c r="O109" s="517" t="s">
        <v>0</v>
      </c>
      <c r="P109" s="519"/>
      <c r="Q109" s="148"/>
      <c r="R109" s="148"/>
    </row>
    <row r="110" spans="1:18" x14ac:dyDescent="0.25">
      <c r="A110" s="148"/>
      <c r="B110" s="148"/>
      <c r="C110" s="148"/>
      <c r="D110" s="148"/>
      <c r="E110" s="148"/>
      <c r="F110" s="148"/>
      <c r="G110" s="148"/>
      <c r="H110" s="148"/>
      <c r="I110" s="148"/>
      <c r="J110" s="148"/>
      <c r="K110" s="148"/>
      <c r="L110" s="148"/>
      <c r="M110" s="373"/>
      <c r="N110" s="584"/>
      <c r="O110" s="143">
        <v>2020</v>
      </c>
      <c r="P110" s="143">
        <v>2021</v>
      </c>
      <c r="Q110" s="148"/>
      <c r="R110" s="148"/>
    </row>
    <row r="111" spans="1:18" x14ac:dyDescent="0.25">
      <c r="A111" s="148"/>
      <c r="B111" s="148"/>
      <c r="C111" s="148"/>
      <c r="D111" s="148"/>
      <c r="E111" s="148"/>
      <c r="F111" s="148"/>
      <c r="G111" s="148"/>
      <c r="H111" s="148"/>
      <c r="I111" s="148"/>
      <c r="J111" s="148"/>
      <c r="K111" s="148"/>
      <c r="L111" s="148"/>
      <c r="M111" s="143" t="s">
        <v>1135</v>
      </c>
      <c r="N111" s="140">
        <v>23</v>
      </c>
      <c r="O111" s="137">
        <f>O7+O13+O16+O19+O25+O29+O38+O40+O45+O46</f>
        <v>265114.89999999997</v>
      </c>
      <c r="P111" s="137">
        <f>P104+P99+P96+P90+P86+P80+P78+P76+P74+P71+P59+P54+P51</f>
        <v>317429.20999999996</v>
      </c>
      <c r="Q111" s="148"/>
      <c r="R111" s="148"/>
    </row>
    <row r="112" spans="1:18" x14ac:dyDescent="0.25">
      <c r="A112" s="148"/>
    </row>
    <row r="113" spans="1:15" x14ac:dyDescent="0.25">
      <c r="A113" s="148"/>
    </row>
    <row r="114" spans="1:15" x14ac:dyDescent="0.25">
      <c r="O114" s="151"/>
    </row>
  </sheetData>
  <mergeCells count="392">
    <mergeCell ref="A25:A28"/>
    <mergeCell ref="H7:H12"/>
    <mergeCell ref="G23:G24"/>
    <mergeCell ref="G21:G22"/>
    <mergeCell ref="A7:A12"/>
    <mergeCell ref="B7:B12"/>
    <mergeCell ref="C7:C12"/>
    <mergeCell ref="D7:D12"/>
    <mergeCell ref="E7:E12"/>
    <mergeCell ref="F7:F12"/>
    <mergeCell ref="G7:G12"/>
    <mergeCell ref="C13:C15"/>
    <mergeCell ref="D13:D15"/>
    <mergeCell ref="E13:E15"/>
    <mergeCell ref="F13:F15"/>
    <mergeCell ref="G13:G15"/>
    <mergeCell ref="I7:I12"/>
    <mergeCell ref="J7:J12"/>
    <mergeCell ref="K7:K12"/>
    <mergeCell ref="L7:L12"/>
    <mergeCell ref="M7:M12"/>
    <mergeCell ref="N7:N12"/>
    <mergeCell ref="O7:O12"/>
    <mergeCell ref="P7:P12"/>
    <mergeCell ref="Q7:Q12"/>
    <mergeCell ref="A29:A37"/>
    <mergeCell ref="B29:B37"/>
    <mergeCell ref="C29:C37"/>
    <mergeCell ref="D29:D37"/>
    <mergeCell ref="E29:E37"/>
    <mergeCell ref="L19:L24"/>
    <mergeCell ref="M19:M24"/>
    <mergeCell ref="A19:A24"/>
    <mergeCell ref="B19:B24"/>
    <mergeCell ref="C19:C24"/>
    <mergeCell ref="D19:D24"/>
    <mergeCell ref="E19:E24"/>
    <mergeCell ref="F19:F24"/>
    <mergeCell ref="G19:G20"/>
    <mergeCell ref="J19:J24"/>
    <mergeCell ref="K19:K24"/>
    <mergeCell ref="L25:L28"/>
    <mergeCell ref="M25:M28"/>
    <mergeCell ref="G29:G30"/>
    <mergeCell ref="J29:J37"/>
    <mergeCell ref="B25:B28"/>
    <mergeCell ref="C25:C28"/>
    <mergeCell ref="D25:D28"/>
    <mergeCell ref="E25:E28"/>
    <mergeCell ref="K2:R2"/>
    <mergeCell ref="A4:A5"/>
    <mergeCell ref="B4:B5"/>
    <mergeCell ref="C4:C5"/>
    <mergeCell ref="D4:D5"/>
    <mergeCell ref="E4:E5"/>
    <mergeCell ref="F4:F5"/>
    <mergeCell ref="G4:G5"/>
    <mergeCell ref="H4:I4"/>
    <mergeCell ref="J4:J5"/>
    <mergeCell ref="K4:L4"/>
    <mergeCell ref="M4:N4"/>
    <mergeCell ref="O4:P4"/>
    <mergeCell ref="Q4:Q5"/>
    <mergeCell ref="R4:R5"/>
    <mergeCell ref="R7:R12"/>
    <mergeCell ref="A13:A15"/>
    <mergeCell ref="B13:B15"/>
    <mergeCell ref="J16:J18"/>
    <mergeCell ref="K16:K18"/>
    <mergeCell ref="L16:L18"/>
    <mergeCell ref="M16:M18"/>
    <mergeCell ref="N16:N18"/>
    <mergeCell ref="O16:O18"/>
    <mergeCell ref="P16:P18"/>
    <mergeCell ref="Q16:Q18"/>
    <mergeCell ref="R16:R18"/>
    <mergeCell ref="A16:A18"/>
    <mergeCell ref="B16:B18"/>
    <mergeCell ref="C16:C18"/>
    <mergeCell ref="D16:D18"/>
    <mergeCell ref="E16:E18"/>
    <mergeCell ref="F16:F18"/>
    <mergeCell ref="G16:G18"/>
    <mergeCell ref="H16:H18"/>
    <mergeCell ref="I16:I18"/>
    <mergeCell ref="J13:J15"/>
    <mergeCell ref="K13:K15"/>
    <mergeCell ref="L13:L15"/>
    <mergeCell ref="F29:F37"/>
    <mergeCell ref="N19:N24"/>
    <mergeCell ref="O19:O24"/>
    <mergeCell ref="P19:P24"/>
    <mergeCell ref="Q19:Q24"/>
    <mergeCell ref="R19:R24"/>
    <mergeCell ref="P13:P15"/>
    <mergeCell ref="Q13:Q15"/>
    <mergeCell ref="R13:R15"/>
    <mergeCell ref="O13:O15"/>
    <mergeCell ref="N13:N15"/>
    <mergeCell ref="M13:M15"/>
    <mergeCell ref="F25:F28"/>
    <mergeCell ref="G25:G26"/>
    <mergeCell ref="A38:A39"/>
    <mergeCell ref="B38:B39"/>
    <mergeCell ref="C38:C39"/>
    <mergeCell ref="D38:D39"/>
    <mergeCell ref="E38:E39"/>
    <mergeCell ref="F38:F39"/>
    <mergeCell ref="J38:J39"/>
    <mergeCell ref="K38:K39"/>
    <mergeCell ref="L38:L39"/>
    <mergeCell ref="G31:G32"/>
    <mergeCell ref="G33:G34"/>
    <mergeCell ref="G35:G37"/>
    <mergeCell ref="N25:N28"/>
    <mergeCell ref="O25:O28"/>
    <mergeCell ref="P25:P28"/>
    <mergeCell ref="Q25:Q28"/>
    <mergeCell ref="R25:R28"/>
    <mergeCell ref="G27:G28"/>
    <mergeCell ref="J25:J28"/>
    <mergeCell ref="K25:K28"/>
    <mergeCell ref="K40:K44"/>
    <mergeCell ref="L40:L44"/>
    <mergeCell ref="M40:M44"/>
    <mergeCell ref="N40:N44"/>
    <mergeCell ref="O40:O44"/>
    <mergeCell ref="P40:P44"/>
    <mergeCell ref="Q40:Q44"/>
    <mergeCell ref="R40:R44"/>
    <mergeCell ref="K29:K37"/>
    <mergeCell ref="L29:L37"/>
    <mergeCell ref="M29:M37"/>
    <mergeCell ref="N29:N37"/>
    <mergeCell ref="O29:O37"/>
    <mergeCell ref="P29:P37"/>
    <mergeCell ref="Q29:Q37"/>
    <mergeCell ref="R29:R37"/>
    <mergeCell ref="M38:M39"/>
    <mergeCell ref="N38:N39"/>
    <mergeCell ref="O38:O39"/>
    <mergeCell ref="P38:P39"/>
    <mergeCell ref="Q38:Q39"/>
    <mergeCell ref="R38:R39"/>
    <mergeCell ref="K46:K50"/>
    <mergeCell ref="L46:L50"/>
    <mergeCell ref="M46:M50"/>
    <mergeCell ref="N46:N50"/>
    <mergeCell ref="O46:O50"/>
    <mergeCell ref="P46:P50"/>
    <mergeCell ref="B76:B77"/>
    <mergeCell ref="Q46:Q50"/>
    <mergeCell ref="R46:R50"/>
    <mergeCell ref="G48:G50"/>
    <mergeCell ref="G43:G44"/>
    <mergeCell ref="A46:A50"/>
    <mergeCell ref="B46:B50"/>
    <mergeCell ref="C46:C50"/>
    <mergeCell ref="D46:D50"/>
    <mergeCell ref="E46:E50"/>
    <mergeCell ref="F46:F50"/>
    <mergeCell ref="G46:G47"/>
    <mergeCell ref="J46:J50"/>
    <mergeCell ref="A40:A44"/>
    <mergeCell ref="B40:B44"/>
    <mergeCell ref="C40:C44"/>
    <mergeCell ref="D40:D44"/>
    <mergeCell ref="E40:E44"/>
    <mergeCell ref="F40:F44"/>
    <mergeCell ref="G40:G41"/>
    <mergeCell ref="J40:J44"/>
    <mergeCell ref="F59:F70"/>
    <mergeCell ref="G65:G66"/>
    <mergeCell ref="R74:R75"/>
    <mergeCell ref="A76:A77"/>
    <mergeCell ref="Q80:Q85"/>
    <mergeCell ref="M108:M110"/>
    <mergeCell ref="N108:P108"/>
    <mergeCell ref="N109:N110"/>
    <mergeCell ref="O109:P109"/>
    <mergeCell ref="C76:C77"/>
    <mergeCell ref="D76:D77"/>
    <mergeCell ref="E76:E77"/>
    <mergeCell ref="F74:F75"/>
    <mergeCell ref="K74:K75"/>
    <mergeCell ref="L78:L79"/>
    <mergeCell ref="O78:O79"/>
    <mergeCell ref="P78:P79"/>
    <mergeCell ref="K71:K73"/>
    <mergeCell ref="L74:L75"/>
    <mergeCell ref="M74:M75"/>
    <mergeCell ref="O74:O75"/>
    <mergeCell ref="P74:P75"/>
    <mergeCell ref="G74:G75"/>
    <mergeCell ref="G76:G77"/>
    <mergeCell ref="J76:J77"/>
    <mergeCell ref="K76:K77"/>
    <mergeCell ref="L76:L77"/>
    <mergeCell ref="F76:F77"/>
    <mergeCell ref="J71:J73"/>
    <mergeCell ref="R54:R58"/>
    <mergeCell ref="P54:P58"/>
    <mergeCell ref="R71:R73"/>
    <mergeCell ref="J54:J58"/>
    <mergeCell ref="K54:K58"/>
    <mergeCell ref="G57:G58"/>
    <mergeCell ref="H57:H58"/>
    <mergeCell ref="A59:A70"/>
    <mergeCell ref="B59:B70"/>
    <mergeCell ref="C59:C70"/>
    <mergeCell ref="D59:D70"/>
    <mergeCell ref="E59:E70"/>
    <mergeCell ref="J59:J70"/>
    <mergeCell ref="G63:G64"/>
    <mergeCell ref="A54:A58"/>
    <mergeCell ref="B54:B58"/>
    <mergeCell ref="C54:C58"/>
    <mergeCell ref="D54:D58"/>
    <mergeCell ref="E54:E58"/>
    <mergeCell ref="F54:F58"/>
    <mergeCell ref="G54:G56"/>
    <mergeCell ref="I57:I58"/>
    <mergeCell ref="K59:K70"/>
    <mergeCell ref="G59:G60"/>
    <mergeCell ref="M104:M106"/>
    <mergeCell ref="N104:N106"/>
    <mergeCell ref="O104:O106"/>
    <mergeCell ref="P104:P106"/>
    <mergeCell ref="Q104:Q106"/>
    <mergeCell ref="R104:R106"/>
    <mergeCell ref="A104:A106"/>
    <mergeCell ref="B104:B106"/>
    <mergeCell ref="C104:C106"/>
    <mergeCell ref="D104:D106"/>
    <mergeCell ref="E104:E106"/>
    <mergeCell ref="F104:F106"/>
    <mergeCell ref="G104:G106"/>
    <mergeCell ref="J104:J106"/>
    <mergeCell ref="K104:K106"/>
    <mergeCell ref="L104:L106"/>
    <mergeCell ref="Q86:Q89"/>
    <mergeCell ref="R80:R85"/>
    <mergeCell ref="R86:R89"/>
    <mergeCell ref="L59:L70"/>
    <mergeCell ref="M59:M70"/>
    <mergeCell ref="N59:N70"/>
    <mergeCell ref="O59:O70"/>
    <mergeCell ref="P59:P70"/>
    <mergeCell ref="Q59:Q70"/>
    <mergeCell ref="Q74:Q75"/>
    <mergeCell ref="M78:M79"/>
    <mergeCell ref="N78:N79"/>
    <mergeCell ref="R78:R79"/>
    <mergeCell ref="Q78:Q79"/>
    <mergeCell ref="Q76:Q77"/>
    <mergeCell ref="N80:N85"/>
    <mergeCell ref="L86:L89"/>
    <mergeCell ref="M86:M89"/>
    <mergeCell ref="N86:N89"/>
    <mergeCell ref="O86:O89"/>
    <mergeCell ref="P86:P89"/>
    <mergeCell ref="R59:R70"/>
    <mergeCell ref="L71:L73"/>
    <mergeCell ref="M71:M73"/>
    <mergeCell ref="R99:R103"/>
    <mergeCell ref="P96:P98"/>
    <mergeCell ref="Q96:Q98"/>
    <mergeCell ref="L96:L98"/>
    <mergeCell ref="M96:M98"/>
    <mergeCell ref="N96:N98"/>
    <mergeCell ref="O96:O98"/>
    <mergeCell ref="G102:G103"/>
    <mergeCell ref="A99:A103"/>
    <mergeCell ref="B99:B103"/>
    <mergeCell ref="C99:C103"/>
    <mergeCell ref="D99:D103"/>
    <mergeCell ref="E99:E103"/>
    <mergeCell ref="Q99:Q103"/>
    <mergeCell ref="M99:M103"/>
    <mergeCell ref="N99:N103"/>
    <mergeCell ref="O99:O103"/>
    <mergeCell ref="P99:P103"/>
    <mergeCell ref="K99:K103"/>
    <mergeCell ref="F99:F103"/>
    <mergeCell ref="G99:G100"/>
    <mergeCell ref="J99:J103"/>
    <mergeCell ref="L99:L103"/>
    <mergeCell ref="J90:J95"/>
    <mergeCell ref="K90:K95"/>
    <mergeCell ref="L80:L85"/>
    <mergeCell ref="N74:N75"/>
    <mergeCell ref="P80:P85"/>
    <mergeCell ref="J80:J85"/>
    <mergeCell ref="K80:K85"/>
    <mergeCell ref="J78:J79"/>
    <mergeCell ref="K78:K79"/>
    <mergeCell ref="M76:M77"/>
    <mergeCell ref="N76:N77"/>
    <mergeCell ref="O76:O77"/>
    <mergeCell ref="P76:P77"/>
    <mergeCell ref="J74:J75"/>
    <mergeCell ref="M80:M85"/>
    <mergeCell ref="O80:O85"/>
    <mergeCell ref="J86:J89"/>
    <mergeCell ref="K86:K89"/>
    <mergeCell ref="P51:P53"/>
    <mergeCell ref="Q51:Q53"/>
    <mergeCell ref="R51:R53"/>
    <mergeCell ref="G52:G53"/>
    <mergeCell ref="A51:A53"/>
    <mergeCell ref="B51:B53"/>
    <mergeCell ref="C51:C53"/>
    <mergeCell ref="K51:K53"/>
    <mergeCell ref="L51:L53"/>
    <mergeCell ref="D51:D53"/>
    <mergeCell ref="E51:E53"/>
    <mergeCell ref="F51:F53"/>
    <mergeCell ref="J51:J53"/>
    <mergeCell ref="M51:M53"/>
    <mergeCell ref="N51:N53"/>
    <mergeCell ref="O51:O53"/>
    <mergeCell ref="L54:L58"/>
    <mergeCell ref="N54:N58"/>
    <mergeCell ref="M54:M58"/>
    <mergeCell ref="O54:O58"/>
    <mergeCell ref="R76:R77"/>
    <mergeCell ref="A74:A75"/>
    <mergeCell ref="B74:B75"/>
    <mergeCell ref="C74:C75"/>
    <mergeCell ref="D74:D75"/>
    <mergeCell ref="E74:E75"/>
    <mergeCell ref="N71:N73"/>
    <mergeCell ref="O71:O73"/>
    <mergeCell ref="P71:P73"/>
    <mergeCell ref="Q71:Q73"/>
    <mergeCell ref="Q54:Q58"/>
    <mergeCell ref="A71:A73"/>
    <mergeCell ref="B71:B73"/>
    <mergeCell ref="C71:C73"/>
    <mergeCell ref="D71:D73"/>
    <mergeCell ref="G71:G73"/>
    <mergeCell ref="E71:E73"/>
    <mergeCell ref="F71:F73"/>
    <mergeCell ref="G67:G69"/>
    <mergeCell ref="G61:G62"/>
    <mergeCell ref="G90:G92"/>
    <mergeCell ref="C78:C79"/>
    <mergeCell ref="D78:D79"/>
    <mergeCell ref="E78:E79"/>
    <mergeCell ref="F78:F79"/>
    <mergeCell ref="G78:G79"/>
    <mergeCell ref="A78:A79"/>
    <mergeCell ref="B78:B79"/>
    <mergeCell ref="A80:A85"/>
    <mergeCell ref="B80:B85"/>
    <mergeCell ref="C80:C85"/>
    <mergeCell ref="D80:D85"/>
    <mergeCell ref="E80:E85"/>
    <mergeCell ref="A86:A89"/>
    <mergeCell ref="B86:B89"/>
    <mergeCell ref="C86:C89"/>
    <mergeCell ref="D86:D89"/>
    <mergeCell ref="E86:E89"/>
    <mergeCell ref="G86:G88"/>
    <mergeCell ref="F86:F89"/>
    <mergeCell ref="F80:F85"/>
    <mergeCell ref="G84:G85"/>
    <mergeCell ref="G80:G83"/>
    <mergeCell ref="Q90:Q95"/>
    <mergeCell ref="R90:R95"/>
    <mergeCell ref="R96:R98"/>
    <mergeCell ref="A96:A98"/>
    <mergeCell ref="B96:B98"/>
    <mergeCell ref="C96:C98"/>
    <mergeCell ref="D96:D98"/>
    <mergeCell ref="E96:E98"/>
    <mergeCell ref="F96:F98"/>
    <mergeCell ref="G96:G98"/>
    <mergeCell ref="J96:J98"/>
    <mergeCell ref="K96:K98"/>
    <mergeCell ref="L90:L95"/>
    <mergeCell ref="M90:M95"/>
    <mergeCell ref="N90:N95"/>
    <mergeCell ref="O90:O95"/>
    <mergeCell ref="P90:P95"/>
    <mergeCell ref="G94:G95"/>
    <mergeCell ref="A90:A95"/>
    <mergeCell ref="B90:B95"/>
    <mergeCell ref="C90:C95"/>
    <mergeCell ref="D90:D95"/>
    <mergeCell ref="E90:E95"/>
    <mergeCell ref="F90:F9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Anna Radzikowska</cp:lastModifiedBy>
  <cp:lastPrinted>2021-06-16T10:34:56Z</cp:lastPrinted>
  <dcterms:created xsi:type="dcterms:W3CDTF">2020-01-15T10:30:37Z</dcterms:created>
  <dcterms:modified xsi:type="dcterms:W3CDTF">2021-07-22T10:11:18Z</dcterms:modified>
</cp:coreProperties>
</file>