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rawozdawczosc\2022\roczna\"/>
    </mc:Choice>
  </mc:AlternateContent>
  <xr:revisionPtr revIDLastSave="0" documentId="13_ncr:1_{AD753243-482D-415D-9425-3C2E2836A339}" xr6:coauthVersionLast="47" xr6:coauthVersionMax="47" xr10:uidLastSave="{00000000-0000-0000-0000-000000000000}"/>
  <bookViews>
    <workbookView xWindow="-120" yWindow="-120" windowWidth="29040" windowHeight="15840" xr2:uid="{FE463118-0E9B-472D-B596-C773D0F8D31B}"/>
  </bookViews>
  <sheets>
    <sheet name="RAZEM" sheetId="39" r:id="rId1"/>
    <sheet name="Dolnośląski JR" sheetId="1" r:id="rId2"/>
    <sheet name="Kujawsko-pomorska JR" sheetId="2" r:id="rId3"/>
    <sheet name="Lubelska JR" sheetId="3" r:id="rId4"/>
    <sheet name="Lubuska JR" sheetId="4" r:id="rId5"/>
    <sheet name="Łódzka JR" sheetId="5" r:id="rId6"/>
    <sheet name="Małopolska JR" sheetId="6" r:id="rId7"/>
    <sheet name="Mazowiecka JR" sheetId="7" r:id="rId8"/>
    <sheet name="Opolska JR" sheetId="8" r:id="rId9"/>
    <sheet name="Podkarpacka JR" sheetId="9" r:id="rId10"/>
    <sheet name="Podlaska JR" sheetId="10" r:id="rId11"/>
    <sheet name="Pomorska JR" sheetId="11" r:id="rId12"/>
    <sheet name="Śląska JR" sheetId="12" r:id="rId13"/>
    <sheet name="Świętokrzyska JR" sheetId="13" r:id="rId14"/>
    <sheet name="Warmińsko-mazurska JR" sheetId="14" r:id="rId15"/>
    <sheet name="Wielkopolska JR" sheetId="15" r:id="rId16"/>
    <sheet name="Zachodniopomorska JR" sheetId="16" r:id="rId17"/>
    <sheet name="KOWR" sheetId="17" r:id="rId18"/>
    <sheet name="ARiMR" sheetId="18" r:id="rId19"/>
    <sheet name="MRiRW" sheetId="19" r:id="rId20"/>
    <sheet name="CDR (KSOW)" sheetId="37" r:id="rId21"/>
    <sheet name="CDR (SIR)" sheetId="20" r:id="rId22"/>
    <sheet name="Dolnośląski ODR" sheetId="21" r:id="rId23"/>
    <sheet name="Kujawsko-pomorski ODR" sheetId="22" r:id="rId24"/>
    <sheet name="Lubelski ODR" sheetId="23" r:id="rId25"/>
    <sheet name="Lubuski ODR" sheetId="24" r:id="rId26"/>
    <sheet name="Łódzki ODR" sheetId="25" r:id="rId27"/>
    <sheet name="Małopolski ODR" sheetId="26" r:id="rId28"/>
    <sheet name="Mazowiecki ODR" sheetId="27" r:id="rId29"/>
    <sheet name="Opolski ODR" sheetId="28" r:id="rId30"/>
    <sheet name="Podkarpacki ODR" sheetId="29" r:id="rId31"/>
    <sheet name="Podlaski ODR" sheetId="30" r:id="rId32"/>
    <sheet name="Pomorski ODR" sheetId="31" r:id="rId33"/>
    <sheet name="Ślaski ODR" sheetId="32" r:id="rId34"/>
    <sheet name="Świętokrzyski ODR" sheetId="33" r:id="rId35"/>
    <sheet name="Warmińsko-mazurski ODR" sheetId="34" r:id="rId36"/>
    <sheet name="Wielkopolski ODR" sheetId="35" r:id="rId37"/>
    <sheet name="Zachodniopomorski ODR" sheetId="36" r:id="rId38"/>
  </sheets>
  <externalReferences>
    <externalReference r:id="rId39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39" l="1"/>
  <c r="H30" i="37"/>
  <c r="H30" i="39" s="1"/>
  <c r="H29" i="37"/>
  <c r="H29" i="39" s="1"/>
  <c r="D29" i="39"/>
  <c r="H28" i="37"/>
  <c r="H28" i="39" s="1"/>
  <c r="D28" i="39"/>
  <c r="L27" i="37"/>
  <c r="L27" i="39" s="1"/>
  <c r="H27" i="37"/>
  <c r="H27" i="39" s="1"/>
  <c r="D27" i="39"/>
  <c r="H26" i="37"/>
  <c r="H26" i="39" s="1"/>
  <c r="D26" i="39"/>
  <c r="L25" i="39"/>
  <c r="H25" i="37"/>
  <c r="H25" i="39" s="1"/>
  <c r="D25" i="39"/>
  <c r="L24" i="39"/>
  <c r="H24" i="37"/>
  <c r="H24" i="39" s="1"/>
  <c r="D24" i="39"/>
  <c r="L23" i="37"/>
  <c r="L23" i="39" s="1"/>
  <c r="H23" i="37"/>
  <c r="H23" i="39" s="1"/>
  <c r="D23" i="39"/>
  <c r="L22" i="39"/>
  <c r="H22" i="37"/>
  <c r="H22" i="39" s="1"/>
  <c r="D22" i="39"/>
  <c r="L21" i="37"/>
  <c r="L21" i="39" s="1"/>
  <c r="H21" i="37"/>
  <c r="H21" i="39" s="1"/>
  <c r="D21" i="39"/>
  <c r="L20" i="37"/>
  <c r="L20" i="39" s="1"/>
  <c r="H20" i="37"/>
  <c r="H20" i="39" s="1"/>
  <c r="D20" i="39"/>
  <c r="L19" i="39"/>
  <c r="H19" i="37"/>
  <c r="H19" i="39" s="1"/>
  <c r="D19" i="39"/>
  <c r="H18" i="37"/>
  <c r="H18" i="39" s="1"/>
  <c r="D18" i="39"/>
  <c r="L17" i="37"/>
  <c r="L17" i="39" s="1"/>
  <c r="H17" i="37"/>
  <c r="H17" i="39" s="1"/>
  <c r="D17" i="39"/>
  <c r="L16" i="39"/>
  <c r="H16" i="39"/>
  <c r="D16" i="39"/>
  <c r="L15" i="39"/>
  <c r="H15" i="39"/>
  <c r="D15" i="39"/>
  <c r="L14" i="39"/>
  <c r="H14" i="37"/>
  <c r="H14" i="39" s="1"/>
  <c r="D14" i="39"/>
  <c r="L13" i="39"/>
  <c r="H13" i="37"/>
  <c r="H13" i="39" s="1"/>
  <c r="D13" i="39"/>
  <c r="L12" i="39"/>
  <c r="H12" i="39"/>
  <c r="D12" i="39"/>
  <c r="L11" i="39"/>
  <c r="H11" i="37"/>
  <c r="H11" i="39" s="1"/>
  <c r="D11" i="39"/>
  <c r="L10" i="39"/>
  <c r="H10" i="37"/>
  <c r="H10" i="39" s="1"/>
  <c r="D10" i="37"/>
  <c r="D10" i="39" s="1"/>
  <c r="L9" i="39"/>
  <c r="H9" i="37"/>
  <c r="H9" i="39" s="1"/>
  <c r="D9" i="37"/>
  <c r="D9" i="39" s="1"/>
  <c r="L8" i="39"/>
  <c r="H8" i="37"/>
  <c r="H8" i="39" s="1"/>
  <c r="D8" i="39"/>
  <c r="H7" i="37"/>
  <c r="H7" i="39" s="1"/>
  <c r="D7" i="39"/>
  <c r="H29" i="20"/>
  <c r="H28" i="20"/>
  <c r="H27" i="20"/>
  <c r="H26" i="20"/>
  <c r="H22" i="20"/>
  <c r="H21" i="20"/>
  <c r="H20" i="20"/>
  <c r="H19" i="20"/>
  <c r="H18" i="20"/>
  <c r="L12" i="20" s="1"/>
  <c r="H17" i="20"/>
  <c r="H16" i="20"/>
  <c r="L15" i="20"/>
  <c r="H15" i="20"/>
  <c r="H14" i="20"/>
  <c r="H13" i="20"/>
  <c r="H12" i="20"/>
  <c r="H11" i="20"/>
  <c r="H10" i="20"/>
  <c r="H9" i="20"/>
  <c r="L9" i="20" s="1"/>
  <c r="H8" i="20"/>
  <c r="H7" i="20"/>
  <c r="H10" i="29"/>
  <c r="H29" i="15"/>
  <c r="H28" i="15"/>
  <c r="H17" i="15"/>
  <c r="H14" i="15"/>
  <c r="H13" i="15"/>
  <c r="H12" i="15"/>
  <c r="H11" i="15"/>
  <c r="H8" i="15"/>
  <c r="H7" i="15"/>
  <c r="L26" i="27" l="1"/>
  <c r="L15" i="27"/>
  <c r="L12" i="27"/>
  <c r="L8" i="27"/>
  <c r="H21" i="22"/>
  <c r="L9" i="21"/>
  <c r="H29" i="19" l="1"/>
  <c r="H28" i="19"/>
  <c r="D28" i="19"/>
  <c r="D27" i="19"/>
  <c r="D26" i="19"/>
  <c r="H24" i="19"/>
  <c r="H22" i="19"/>
  <c r="H21" i="19"/>
  <c r="H20" i="19"/>
  <c r="H19" i="19"/>
  <c r="D19" i="19"/>
  <c r="D18" i="19"/>
  <c r="H17" i="19"/>
  <c r="D17" i="19"/>
  <c r="D15" i="19"/>
  <c r="D14" i="19"/>
  <c r="D13" i="19"/>
  <c r="L12" i="19"/>
  <c r="H12" i="19"/>
  <c r="H11" i="19"/>
  <c r="H10" i="19"/>
  <c r="L9" i="19"/>
  <c r="H9" i="19"/>
  <c r="H8" i="19"/>
  <c r="D8" i="19"/>
  <c r="H7" i="19"/>
  <c r="D7" i="19"/>
  <c r="H29" i="7"/>
  <c r="H28" i="7"/>
  <c r="H21" i="7"/>
  <c r="H20" i="7"/>
  <c r="H17" i="7"/>
  <c r="H14" i="7"/>
  <c r="H13" i="7"/>
  <c r="H10" i="7"/>
  <c r="H9" i="7"/>
  <c r="H8" i="7"/>
  <c r="H7" i="7"/>
</calcChain>
</file>

<file path=xl/sharedStrings.xml><?xml version="1.0" encoding="utf-8"?>
<sst xmlns="http://schemas.openxmlformats.org/spreadsheetml/2006/main" count="3093" uniqueCount="139">
  <si>
    <t>Efekty realizacji działań 
planu działania 
w ujęciu ilościowym</t>
  </si>
  <si>
    <t>Agencja Restrukturyzacji i Modernizacji Rolnictwa</t>
  </si>
  <si>
    <t>Dane za rok:</t>
  </si>
  <si>
    <t>REALIZACJA DZIAŁAŃ INFORMACYJNYCH I REKLAMOWYCH PROW 2014-2020 
(DZIAŁANIE 8 PLANU DZIAŁANIA KSOW - PLAN KOMUNIKACYJNY)</t>
  </si>
  <si>
    <t>REALIZACJA PLANU DZIAŁANIA KSOW W ZAKRESIE INNYM NIŻ DZIAŁANIA INFORMACYJNE I REKLAMOWE PROW 2014-2020</t>
  </si>
  <si>
    <t>USZCZEGÓŁOWIENIE WYBRANYCH DANYCH DOTYCZĄCYCH PLANU DZIAŁANIA</t>
  </si>
  <si>
    <t>Wskaźnik</t>
  </si>
  <si>
    <t>Wartość</t>
  </si>
  <si>
    <t>Szkolenia / seminaria / inne formy szkoleniowe dla potencjalnych beneficjentów i beneficjentów</t>
  </si>
  <si>
    <t>Szkolenia / seminaria / inne formy szkoleniowe</t>
  </si>
  <si>
    <t>LICZBA NARZĘDZI KOMUNIKACYJNYCH KSOW</t>
  </si>
  <si>
    <t>Uczestnicy szkoleń / seminariów / innych form szkoleniowych dla potencjalnych beneficjentów i beneficjentów</t>
  </si>
  <si>
    <t>Uczestnicy szkoleń / seminariów / innych form szkoleniowych</t>
  </si>
  <si>
    <t>Wydarzenia organizowane przez KSOW (np. konferencje, spotkania, konkursy) skoncentrowane na udostępnianiu i rozpowszechnianiu wyników Programu na podstawie systemu monitorowania i ewaluacji</t>
  </si>
  <si>
    <t>Konferencje</t>
  </si>
  <si>
    <t xml:space="preserve">Konferencje </t>
  </si>
  <si>
    <t>Wydarzenia organizowane przez KSOW (np. konferencje, spotkania, konkursy) poświęcone doradcom i / lub usługom wsparcia innowacji</t>
  </si>
  <si>
    <t>Uczestnicy konferencji</t>
  </si>
  <si>
    <t>Wydarzenia organizowane przez KSOW (np. konferencje, spotkania, konkursy) poświęcone LGD, w tym wsparciu dla współpracy</t>
  </si>
  <si>
    <t>Szkolenia / inne formy szkoleniowe dla pracowników punktów informacyjnych i doradców</t>
  </si>
  <si>
    <t>Targi, wystawy, imprezy lokalne, regionalne, krajowe 
i międzynarodowe</t>
  </si>
  <si>
    <t>Publikacje (np. ulotki, broszury, biuletyny, czasopisma, w tym e-publikacje) skoncentrowane na udostępnianiu i rozpowszechnianiu wyników Programu na podstawie systemu monitorowania i ewaluacji</t>
  </si>
  <si>
    <t>Uczestnicy szkoleń / innych form szkoleniowych dla pracowników punktów informacyjnych i doradców</t>
  </si>
  <si>
    <t>Uczestnicy targów wystaw, imprez lokalnych, regionalnych, krajowych i międzynarodowych</t>
  </si>
  <si>
    <t xml:space="preserve">Publikacje (np. ulotki, broszury, biuletyny, czasopisma, w tym e-publikacje) poświęcone doradcom i / lub usługom wsparcia innowacji </t>
  </si>
  <si>
    <t>Targi, wystawy, imprezy lokalne, regionalne, krajowe i międzynarodowe</t>
  </si>
  <si>
    <t>Krajowe wyjazdy studyjne</t>
  </si>
  <si>
    <t xml:space="preserve">Publikacje (np. ulotki, broszury, biuletyny, czasopisma, w tym e-publikacje) poświęcone LGD, w tym wsparciu dla współpracy </t>
  </si>
  <si>
    <t>Uczestnicy targów wystaw, imprez lokalnych, regionalnych, krajowych 
i międzynarodowych</t>
  </si>
  <si>
    <t>Uczestnicy krajowych wyjazdów studyjnych</t>
  </si>
  <si>
    <t>Inne narzędzia (np. strony internetowe, portale społecznościowe) skoncentrowane na udostępnianiu i rozpowszechnianiu wyników Programu na podstawie systemu monitorowania i ewaluacji</t>
  </si>
  <si>
    <t>Tytuły publikacji wydanych w formie papierowej</t>
  </si>
  <si>
    <t xml:space="preserve">Zagraniczne wyjazdy studyjne </t>
  </si>
  <si>
    <t>Inne narzędzia (np. strony internetowe, portale społecznościowe) poświęcone doradcom i / lub usługom wsparcia innowacji</t>
  </si>
  <si>
    <t>Tytuły publikacji wydanych w formie elektronicznej</t>
  </si>
  <si>
    <t>Uczestnicy zagranicznych wyjazdów studyjnych</t>
  </si>
  <si>
    <t>Inne narzędzia (np. strony internetowe, portale społecznościowe) poświęcone LGD, w tym wsparciu dla współpracy</t>
  </si>
  <si>
    <t>Artykuły / wkładki w prasie i w internecie</t>
  </si>
  <si>
    <t>Projekty, przykłady dobrych praktyk gromadzone i rozpowszechniane przez KSOW</t>
  </si>
  <si>
    <t>Audycje, programy, spoty w radio, telewizji i internecie</t>
  </si>
  <si>
    <t xml:space="preserve">LICZBA TEMATYCZYCH I ANALITYCZNYCH WYMIAN ZORGANIZOWANYCH PRZY WSPARCIU KSOW </t>
  </si>
  <si>
    <t>Słuchalność / oglądalność audycji, programów, spotów</t>
  </si>
  <si>
    <t>Artykuły/wkładki w prasie i w internecie</t>
  </si>
  <si>
    <t>Tematyczne grupy robocze skoncentrowane na udostępnianiu i rozpowszechnianiu wyników Programu na podstawie systemu monitorowania i ewaluacji</t>
  </si>
  <si>
    <t>Strona internetowa</t>
  </si>
  <si>
    <t>Tematyczne grupy robocze poświęcone doradcom i / lub usługom wsparcia innowacji</t>
  </si>
  <si>
    <t>Unikalni użytkownicy strony internetowej</t>
  </si>
  <si>
    <t>Tematyczne grupy robocze poświęcone LGD w tym wsparciu dla współpracy</t>
  </si>
  <si>
    <t>Odwiedziny strony internetowej</t>
  </si>
  <si>
    <t>Konsultacje z zainteresowanymi stronami skoncentrowane na udostępnianiu 
i rozpowszechnianiu wyników Programu na podstawie systemu monitorowania i ewaluacji</t>
  </si>
  <si>
    <t>Fora internetowe, media społecznościowe itp.</t>
  </si>
  <si>
    <t>Konsultacje z zainteresowanymi stronami poświęcone doradcom i / lub usługom wsparcia innowacji</t>
  </si>
  <si>
    <t>Unikalni użytkownicy forów internetowych, mediów społecznościowych itp.</t>
  </si>
  <si>
    <t>Konsultacje z zainteresowanymi stronami poświęcone LGD, w tym wsparciu dla współpracy</t>
  </si>
  <si>
    <t>Odwiedziny forów internetowych, mediów społecznościowych itp.</t>
  </si>
  <si>
    <t>Inne (np. szkolenia, forum internetowe) skoncentrowane na udostępnianiu 
i rozpowszechnianiu wyników Programu na podstawie systemu monitorowania i ewaluacji</t>
  </si>
  <si>
    <t>Konkursy</t>
  </si>
  <si>
    <t>Inne (np. szkolenia, forum internetowe) poświęcone doradcom i / lub usługom wsparcia innowacji</t>
  </si>
  <si>
    <t>Uczestnicy konkursów</t>
  </si>
  <si>
    <t>Inne (np. szkolenia, forum internetowe) poświęcone LGD, w tym wsparciu dla współpracy</t>
  </si>
  <si>
    <t>Udzielone konsultacje w punkcie informacyjnym PROW 2014-2020</t>
  </si>
  <si>
    <t>Materiały promocyjne</t>
  </si>
  <si>
    <t xml:space="preserve">Materiały promocyjne </t>
  </si>
  <si>
    <t>JR KSOW w woj. dolnośląskim</t>
  </si>
  <si>
    <t xml:space="preserve">KOWR </t>
  </si>
  <si>
    <t xml:space="preserve">287 GRP i 1 379 215 AMR </t>
  </si>
  <si>
    <t>Efekty realizacji Planu Działania KSOW w ujęciu ilościowym</t>
  </si>
  <si>
    <t>Województwo Kujawsko-Pomorskie</t>
  </si>
  <si>
    <t>województwo lubelskie</t>
  </si>
  <si>
    <t>Samorząd Województwa Lubuskiego</t>
  </si>
  <si>
    <t>Jednostka Regionalna KSOW Województwa Łódzkiego</t>
  </si>
  <si>
    <t>Urząd Marszałkowski Województwa Małopolskiego</t>
  </si>
  <si>
    <t>Województwo Mazowieckie</t>
  </si>
  <si>
    <t>Dane za rok: 2022</t>
  </si>
  <si>
    <t>Ministerstwo Rolnictwa i Rozwoju Wsi</t>
  </si>
  <si>
    <t>Województwo Opolskie</t>
  </si>
  <si>
    <t>Województwo Podkarpackie</t>
  </si>
  <si>
    <t>W I kwartale 2019 roku średnia widownia (4+) wynosi 96675 widzów, co daje 11,59 proc. udziałów w zasięgu odbioru stacji. Za okres listopad-kwiecień 2021/2022, wskaźnik udziału w rynku słuchalności Polskiego Radia Rzeszów wyniósł 5,5 proc.</t>
  </si>
  <si>
    <t>inne: badanie</t>
  </si>
  <si>
    <t>Jednostka Regionalna KSOW Województwa Podlaskiego</t>
  </si>
  <si>
    <t>Samorząd Województwa Pomorskiego</t>
  </si>
  <si>
    <t xml:space="preserve">Dane za rok: </t>
  </si>
  <si>
    <t>Szkolenia / seminaria / inne formy szkoleniowe dla potencjalnych beneficjentów i beneficjentów*</t>
  </si>
  <si>
    <t>Audycje, programy, spoty w radio, telewizji i internecie**</t>
  </si>
  <si>
    <t>Słuchalność / oglądalność audycji, programów, spotów***</t>
  </si>
  <si>
    <t>Strona internetowa*</t>
  </si>
  <si>
    <t>Materiały promocyjne****</t>
  </si>
  <si>
    <t>** zakładka na stronie dprow.pomorskie.eu</t>
  </si>
  <si>
    <t>*** oglądalność filmu w mediach społecznościowych (Instagram, Facebook, Youtube)</t>
  </si>
  <si>
    <t>****tablice promocyjne</t>
  </si>
  <si>
    <t>Jednostka Regionalna KSOW w województwie śląskim</t>
  </si>
  <si>
    <t>Województwo Świętokrzyskie</t>
  </si>
  <si>
    <t xml:space="preserve">Jednostka wdrażająca: </t>
  </si>
  <si>
    <t>Województwo Warmińsko-Mazurskie</t>
  </si>
  <si>
    <t>JR KSOW Wielkopolska</t>
  </si>
  <si>
    <t>b/d</t>
  </si>
  <si>
    <t>Samorząd Województwa Zachodniopomorskiego</t>
  </si>
  <si>
    <t>Kujawsko-Pomorski Ośrodek Doradztwa Rolniczego w Minikowie</t>
  </si>
  <si>
    <t>Lubelski Ośrodek Doradztwa Rolniczego w Końskowoli</t>
  </si>
  <si>
    <t>Lubuski Ośrodek Doradztwa Rolniczego w Kalsku</t>
  </si>
  <si>
    <t>Małopolski Ośrodek Doradztwa Rolniczego w Karniowicach</t>
  </si>
  <si>
    <t>Mazowiecki Ośrodek Doradztwa Rolniczego w Warszawie</t>
  </si>
  <si>
    <t>Śląski Ośrodek Doradztwa Rolniczego w Częstochowie</t>
  </si>
  <si>
    <t>Warmińsko-Mazurski ODR z s. w Olsztynie</t>
  </si>
  <si>
    <t xml:space="preserve">Zachodniopomorski Ośrodek Doradztwa Rolniczego w Barzkowicach </t>
  </si>
  <si>
    <t>Łódzki Ośrodek Doradztwa Rolniczego w Bratoszewicach</t>
  </si>
  <si>
    <t>Opolski Ośrodek Doradztwa Rolniczego</t>
  </si>
  <si>
    <t xml:space="preserve">KOMENTARZ:
1. 6 stoisk informacyjno-promocyjnych podczas Targów Ogrodniczych organizowanych przez Opolski Ośrodek Doradztwa Rolniczego 
2. 2 filmy i 4 podcasty zostały zamieszczone na stronie internetowej OODR, Facebooku, Spotify oraz YouTube. 
</t>
  </si>
  <si>
    <t>Podkarpacki Ośrodek Doradztwa Rolniczego</t>
  </si>
  <si>
    <t>Podlaski Ośrodek Doradztwa Rolniczego</t>
  </si>
  <si>
    <t xml:space="preserve"> Pomorski Ośrodek Doradztwa Rolniczego</t>
  </si>
  <si>
    <t>Świętokrzyski Ośrodek Doradztwa Rolniczego</t>
  </si>
  <si>
    <r>
      <t>Wydarzenia organizowane przez KSOW (np. konferencje, spotkania, konkursy) poświęcone doradcom i / lub usługom wsparcia innowacji</t>
    </r>
    <r>
      <rPr>
        <vertAlign val="superscript"/>
        <sz val="11"/>
        <color theme="1"/>
        <rFont val="Calibri"/>
        <family val="2"/>
        <charset val="238"/>
        <scheme val="minor"/>
      </rPr>
      <t>8</t>
    </r>
  </si>
  <si>
    <r>
      <t>Targi, wystawy, imprezy lokalne, regionalne, krajowe 
i międzynarodowe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</si>
  <si>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Uczestnicy targów wystaw, imprez lokalnych, regionalnych, krajowych i międzynarodowych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</si>
  <si>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Publikacje (np. ulotki, broszury, biuletyny, czasopisma, w tym e-publikacje) poświęcone doradcom i / lub usługom wsparcia innowacji</t>
    </r>
    <r>
      <rPr>
        <vertAlign val="superscript"/>
        <sz val="11"/>
        <color theme="1"/>
        <rFont val="Calibri"/>
        <family val="2"/>
        <charset val="238"/>
        <scheme val="minor"/>
      </rPr>
      <t>9</t>
    </r>
  </si>
  <si>
    <r>
      <t>Inne narzędzia (np. strony internetowe, portale społecznościowe) poświęcone doradcom i / lub usługom wsparcia innowacji</t>
    </r>
    <r>
      <rPr>
        <vertAlign val="superscript"/>
        <sz val="11"/>
        <color theme="1"/>
        <rFont val="Calibri"/>
        <family val="2"/>
        <charset val="238"/>
        <scheme val="minor"/>
      </rPr>
      <t>10</t>
    </r>
  </si>
  <si>
    <r>
      <t>Tytuły publikacji wydanych w formie papierowej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</si>
  <si>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Tytuły publikacji wydanych w formie elektronicznej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</si>
  <si>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Artykuły/wkładki w prasie i w internecie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</si>
  <si>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Audycje, programy, spoty w radio, telewizji i internecie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</si>
  <si>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Słuchalność / oglądalność audycji, programów, spotów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</si>
  <si>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Strona internetowa</t>
    </r>
    <r>
      <rPr>
        <vertAlign val="superscript"/>
        <sz val="12"/>
        <color theme="1"/>
        <rFont val="Calibri"/>
        <family val="2"/>
        <charset val="238"/>
        <scheme val="minor"/>
      </rPr>
      <t>5</t>
    </r>
  </si>
  <si>
    <r>
      <t>Unikalni użytkownicy strony internetowej</t>
    </r>
    <r>
      <rPr>
        <vertAlign val="superscript"/>
        <sz val="12"/>
        <color theme="1"/>
        <rFont val="Calibri"/>
        <family val="2"/>
        <charset val="238"/>
        <scheme val="minor"/>
      </rPr>
      <t>5</t>
    </r>
  </si>
  <si>
    <r>
      <t>Odwiedziny strony internetowej</t>
    </r>
    <r>
      <rPr>
        <vertAlign val="superscript"/>
        <sz val="12"/>
        <color theme="1"/>
        <rFont val="Calibri"/>
        <family val="2"/>
        <charset val="238"/>
        <scheme val="minor"/>
      </rPr>
      <t>5</t>
    </r>
  </si>
  <si>
    <r>
      <t>Pokazy</t>
    </r>
    <r>
      <rPr>
        <vertAlign val="superscript"/>
        <sz val="12"/>
        <color theme="1"/>
        <rFont val="Calibri"/>
        <family val="2"/>
        <charset val="238"/>
        <scheme val="minor"/>
      </rPr>
      <t>6</t>
    </r>
  </si>
  <si>
    <r>
      <t>Uczestnicy pokazów</t>
    </r>
    <r>
      <rPr>
        <vertAlign val="superscript"/>
        <sz val="12"/>
        <color theme="1"/>
        <rFont val="Calibri"/>
        <family val="2"/>
        <charset val="238"/>
        <scheme val="minor"/>
      </rPr>
      <t>6</t>
    </r>
  </si>
  <si>
    <r>
      <t>Inne formy</t>
    </r>
    <r>
      <rPr>
        <vertAlign val="superscript"/>
        <sz val="12"/>
        <color theme="1"/>
        <rFont val="Calibri"/>
        <family val="2"/>
        <charset val="238"/>
        <scheme val="minor"/>
      </rPr>
      <t>7</t>
    </r>
  </si>
  <si>
    <t xml:space="preserve"> Wielkopolski Ośrodek Doradztwa Rolniczego w Poznaniu</t>
  </si>
  <si>
    <t>Centrum Doradztwa Rolniczego w Brwinowie</t>
  </si>
  <si>
    <t xml:space="preserve"> Jednostka Centralna (KSOW)</t>
  </si>
  <si>
    <t>Załącznik nr 2 do sprawozdania rocznego z Planu działania KSOW na lata 2014-2020 za rok 2022</t>
  </si>
  <si>
    <r>
      <t xml:space="preserve">Uwagi/komentarze:
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zorganizowano 1 wystawę zwierząt hodowlanych, przypisana liczba uczestników tj. 100 osób, odnosi się do odbiorców związanych z merytoryczną organizacją wystawy (hodowcy/rolnicy, partnerzy, przedstawiciele związków hodowców itp.), a nie osoby zwiedzające 
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wydano te same publikacje w formie drukowanej (700 egz.) i elektronicznej
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3 </t>
    </r>
    <r>
      <rPr>
        <sz val="11"/>
        <color theme="1"/>
        <rFont val="Calibri"/>
        <family val="2"/>
        <charset val="238"/>
        <scheme val="minor"/>
      </rPr>
      <t xml:space="preserve">artykuły zamieszczane bez kosztowo w periodyku ODR i w zakładce SIR na stronie ODR
</t>
    </r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przy realizacji operacji własnych opracowano bez kosztowo 4 filmy, w ramach wkładu własnego/przy wykorzystaniu własnego zaplecza technicznego ŚODR, będące podsumowaniem/wideo relacją ze zrealizowanych wydarzeń, oglądalność na podstawie danych z kanału YouTube
</t>
    </r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statystyka podana dla strony internetowej ODR, brak możliwości wyodrębnienia danych dla podstrony SIR, która znajduje się w jednej domenie, co strona ODR
</t>
    </r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w ramach jednej z operacji własnej przeprowadzono 2 pokazy polowe dla 130 osób
</t>
    </r>
    <r>
      <rPr>
        <vertAlign val="super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 xml:space="preserve"> w ramach jednej z operacji własnej przeprowadzono proces certyfikacji i weryfikacji podmiotów szlaku tematycznego - procesy te dotyczyły 112 odbiorców
 </t>
    </r>
  </si>
  <si>
    <r>
      <t xml:space="preserve">Uwagi/komentarze:
</t>
    </r>
    <r>
      <rPr>
        <vertAlign val="super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brano udział w szkoleniach realizowanych przez ŚODR Modliszewice, na których popularyzowano SIR, innowacje i informowano o działaniu "Współpraca" (był to szkolenia również dla kadry własnej); wydarzenia te realizowano poza operacjami z PO
</t>
    </r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 xml:space="preserve"> ujęto tu 4 publikacje opracowane w ramach 1 operacji własnej oraz aktualizację 1 publikacji nt. SIR w woj. świętokrzyskim (udostępniona bezkosztowo)
</t>
    </r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 xml:space="preserve"> prowadzona jest zakładka SIR na stronie internetowej ŚODR Modliszewice</t>
    </r>
  </si>
  <si>
    <t>Jednostka wdrażająca:</t>
  </si>
  <si>
    <t>* 13 spotkań o charakterze szkoleniowym, w tym 2 w ramach których SWP nie był głównym organizatorem</t>
  </si>
  <si>
    <t>** 1 film powstały na potrzeby kampanii medialnej w mediach społecznościowych</t>
  </si>
  <si>
    <t>Dolnośląski Ośrodka Doradztwa Rolniczego z siedzibą we Wrocławiu</t>
  </si>
  <si>
    <t xml:space="preserve">Jednostka wdrażająca: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</si>
</sst>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4" fillId="0" borderId="4" xfId="0" applyFont="1" applyBorder="1"/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2" borderId="4" xfId="0" applyFill="1" applyBorder="1" applyAlignment="1">
      <alignment wrapText="1"/>
    </xf>
    <xf numFmtId="0" fontId="0" fillId="0" borderId="4" xfId="0" applyBorder="1"/>
    <xf numFmtId="0" fontId="0" fillId="2" borderId="4" xfId="0" applyFill="1" applyBorder="1" applyAlignment="1">
      <alignment vertical="center" wrapText="1"/>
    </xf>
    <xf numFmtId="0" fontId="2" fillId="2" borderId="2" xfId="0" applyFont="1" applyFill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2" borderId="4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3" fillId="2" borderId="0" xfId="0" applyFont="1" applyFill="1" applyAlignment="1">
      <alignment horizontal="center"/>
    </xf>
    <xf numFmtId="0" fontId="0" fillId="0" borderId="4" xfId="0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3" borderId="4" xfId="0" applyFont="1" applyFill="1" applyBorder="1"/>
    <xf numFmtId="0" fontId="4" fillId="3" borderId="0" xfId="0" applyFont="1" applyFill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0" fillId="3" borderId="4" xfId="0" applyFill="1" applyBorder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4" xfId="0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prawozdawczosc\2022\roczna\wska&#378;niki\efekty_realizacji%20ZBIROCZO%20CDR%20KSOW.xlsx" TargetMode="External"/><Relationship Id="rId1" Type="http://schemas.openxmlformats.org/officeDocument/2006/relationships/externalLinkPath" Target="CDR%20KSOW/wska&#378;niki/efekty_realizacji%20ZBIROCZO%20CDR%20KS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BIORCZY"/>
      <sheetName val="Arkusz1"/>
      <sheetName val="Arkusz3"/>
      <sheetName val="Arkusz4"/>
      <sheetName val="Arkusz5"/>
      <sheetName val="Arkusz6"/>
      <sheetName val="Arkusz7"/>
      <sheetName val="Arkusz8"/>
      <sheetName val="Arkusz9"/>
      <sheetName val="Arkusz10"/>
      <sheetName val="Arkusz11"/>
      <sheetName val="Arkusz12"/>
      <sheetName val="Arkusz13"/>
      <sheetName val="Arkusz16"/>
      <sheetName val="Arkusz14"/>
      <sheetName val="Arkusz15"/>
    </sheetNames>
    <sheetDataSet>
      <sheetData sheetId="0"/>
      <sheetData sheetId="1">
        <row r="7">
          <cell r="D7"/>
          <cell r="H7">
            <v>40</v>
          </cell>
        </row>
        <row r="8">
          <cell r="H8">
            <v>484</v>
          </cell>
        </row>
        <row r="9">
          <cell r="D9"/>
          <cell r="H9"/>
        </row>
        <row r="10">
          <cell r="D10"/>
          <cell r="H10"/>
        </row>
        <row r="11">
          <cell r="H11"/>
        </row>
        <row r="13">
          <cell r="H13"/>
        </row>
        <row r="14">
          <cell r="H14"/>
        </row>
        <row r="17">
          <cell r="H17">
            <v>2</v>
          </cell>
          <cell r="L17"/>
        </row>
        <row r="18">
          <cell r="H18"/>
        </row>
        <row r="19">
          <cell r="H19"/>
        </row>
        <row r="20">
          <cell r="H20">
            <v>9</v>
          </cell>
          <cell r="L20"/>
        </row>
        <row r="21">
          <cell r="H21">
            <v>275080</v>
          </cell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/>
        </row>
      </sheetData>
      <sheetData sheetId="2">
        <row r="7">
          <cell r="D7"/>
          <cell r="H7"/>
        </row>
        <row r="8">
          <cell r="H8"/>
        </row>
        <row r="9">
          <cell r="D9"/>
          <cell r="H9"/>
        </row>
        <row r="10">
          <cell r="D10"/>
          <cell r="H10"/>
        </row>
        <row r="11">
          <cell r="H11"/>
        </row>
        <row r="13">
          <cell r="H13"/>
        </row>
        <row r="14">
          <cell r="H14"/>
        </row>
        <row r="17">
          <cell r="H17"/>
          <cell r="L17">
            <v>55</v>
          </cell>
        </row>
        <row r="18">
          <cell r="H18">
            <v>1</v>
          </cell>
        </row>
        <row r="19">
          <cell r="H19"/>
        </row>
        <row r="20">
          <cell r="H20"/>
          <cell r="L20"/>
        </row>
        <row r="21">
          <cell r="H21"/>
          <cell r="L21"/>
        </row>
        <row r="22">
          <cell r="H22">
            <v>1</v>
          </cell>
        </row>
        <row r="23">
          <cell r="H23">
            <v>176</v>
          </cell>
          <cell r="L23"/>
        </row>
        <row r="24">
          <cell r="H24">
            <v>856</v>
          </cell>
        </row>
        <row r="25">
          <cell r="H25">
            <v>1</v>
          </cell>
        </row>
        <row r="26">
          <cell r="H26"/>
        </row>
        <row r="27">
          <cell r="H27">
            <v>39440</v>
          </cell>
          <cell r="L27">
            <v>1</v>
          </cell>
        </row>
        <row r="28">
          <cell r="H28"/>
        </row>
        <row r="29">
          <cell r="H29"/>
        </row>
        <row r="30">
          <cell r="H30"/>
        </row>
      </sheetData>
      <sheetData sheetId="3">
        <row r="7">
          <cell r="D7"/>
          <cell r="H7">
            <v>2</v>
          </cell>
        </row>
        <row r="8">
          <cell r="H8">
            <v>61</v>
          </cell>
        </row>
        <row r="9">
          <cell r="D9"/>
          <cell r="H9"/>
        </row>
        <row r="10">
          <cell r="D10"/>
          <cell r="H10"/>
        </row>
        <row r="11">
          <cell r="H11"/>
        </row>
        <row r="13">
          <cell r="H13"/>
        </row>
        <row r="14">
          <cell r="H14"/>
        </row>
        <row r="17">
          <cell r="H17">
            <v>1</v>
          </cell>
          <cell r="L17">
            <v>47</v>
          </cell>
        </row>
        <row r="18">
          <cell r="H18"/>
        </row>
        <row r="19">
          <cell r="H19">
            <v>15</v>
          </cell>
        </row>
        <row r="20">
          <cell r="H20">
            <v>5</v>
          </cell>
          <cell r="L20"/>
        </row>
        <row r="21">
          <cell r="H21">
            <v>516331</v>
          </cell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>
            <v>5</v>
          </cell>
        </row>
        <row r="29">
          <cell r="H29">
            <v>47</v>
          </cell>
        </row>
        <row r="30">
          <cell r="H30"/>
        </row>
      </sheetData>
      <sheetData sheetId="4">
        <row r="7">
          <cell r="D7"/>
          <cell r="H7">
            <v>4</v>
          </cell>
        </row>
        <row r="8">
          <cell r="H8">
            <v>66</v>
          </cell>
        </row>
        <row r="9">
          <cell r="D9"/>
          <cell r="H9"/>
        </row>
        <row r="10">
          <cell r="D10"/>
          <cell r="H10"/>
        </row>
        <row r="11">
          <cell r="H11"/>
        </row>
        <row r="13">
          <cell r="H13"/>
        </row>
        <row r="14">
          <cell r="H14"/>
        </row>
        <row r="17">
          <cell r="H17"/>
          <cell r="L17"/>
        </row>
        <row r="18">
          <cell r="H18"/>
        </row>
        <row r="19">
          <cell r="H19"/>
        </row>
        <row r="20">
          <cell r="H20">
            <v>4</v>
          </cell>
          <cell r="L20"/>
        </row>
        <row r="21">
          <cell r="H21">
            <v>4757</v>
          </cell>
          <cell r="L21"/>
        </row>
        <row r="22">
          <cell r="H22">
            <v>1</v>
          </cell>
        </row>
        <row r="23">
          <cell r="L23"/>
        </row>
        <row r="24">
          <cell r="H24">
            <v>244000</v>
          </cell>
        </row>
        <row r="25">
          <cell r="H25">
            <v>1</v>
          </cell>
        </row>
        <row r="26">
          <cell r="H26">
            <v>206</v>
          </cell>
        </row>
        <row r="27">
          <cell r="H27"/>
          <cell r="L27"/>
        </row>
        <row r="28">
          <cell r="H28"/>
        </row>
        <row r="29">
          <cell r="H29"/>
        </row>
        <row r="30">
          <cell r="H30"/>
        </row>
      </sheetData>
      <sheetData sheetId="5">
        <row r="7">
          <cell r="D7"/>
          <cell r="H7">
            <v>15</v>
          </cell>
        </row>
        <row r="8">
          <cell r="H8">
            <v>255</v>
          </cell>
        </row>
        <row r="9">
          <cell r="D9"/>
          <cell r="H9"/>
        </row>
        <row r="10">
          <cell r="D10"/>
          <cell r="H10"/>
        </row>
        <row r="11">
          <cell r="H11"/>
        </row>
        <row r="13">
          <cell r="H13">
            <v>3</v>
          </cell>
        </row>
        <row r="14">
          <cell r="H14">
            <v>76</v>
          </cell>
        </row>
        <row r="17">
          <cell r="H17">
            <v>1</v>
          </cell>
          <cell r="L17"/>
        </row>
        <row r="18">
          <cell r="H18"/>
        </row>
        <row r="19">
          <cell r="H19"/>
        </row>
        <row r="20">
          <cell r="H20"/>
          <cell r="L20"/>
        </row>
        <row r="21">
          <cell r="H21"/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/>
        </row>
      </sheetData>
      <sheetData sheetId="6">
        <row r="7">
          <cell r="D7"/>
          <cell r="H7">
            <v>8</v>
          </cell>
        </row>
        <row r="8">
          <cell r="H8">
            <v>120</v>
          </cell>
        </row>
        <row r="9">
          <cell r="D9"/>
          <cell r="H9">
            <v>2</v>
          </cell>
        </row>
        <row r="10">
          <cell r="D10"/>
          <cell r="H10">
            <v>220</v>
          </cell>
        </row>
        <row r="11">
          <cell r="H11"/>
        </row>
        <row r="13">
          <cell r="H13">
            <v>5</v>
          </cell>
        </row>
        <row r="14">
          <cell r="H14">
            <v>180</v>
          </cell>
        </row>
        <row r="17">
          <cell r="H17">
            <v>3</v>
          </cell>
          <cell r="L17"/>
        </row>
        <row r="18">
          <cell r="H18">
            <v>3</v>
          </cell>
        </row>
        <row r="19">
          <cell r="H19"/>
        </row>
        <row r="20">
          <cell r="H20"/>
          <cell r="L20"/>
        </row>
        <row r="21">
          <cell r="H21"/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/>
        </row>
      </sheetData>
      <sheetData sheetId="7">
        <row r="7">
          <cell r="D7"/>
          <cell r="H7">
            <v>16</v>
          </cell>
        </row>
        <row r="8">
          <cell r="H8">
            <v>310</v>
          </cell>
        </row>
        <row r="9">
          <cell r="D9"/>
          <cell r="H9">
            <v>1</v>
          </cell>
        </row>
        <row r="10">
          <cell r="D10"/>
          <cell r="H10">
            <v>124</v>
          </cell>
        </row>
        <row r="11">
          <cell r="H11"/>
        </row>
        <row r="13">
          <cell r="H13"/>
        </row>
        <row r="14">
          <cell r="H14"/>
        </row>
        <row r="17">
          <cell r="H17"/>
          <cell r="L17"/>
        </row>
        <row r="18">
          <cell r="H18"/>
        </row>
        <row r="19">
          <cell r="H19"/>
        </row>
        <row r="20">
          <cell r="H20"/>
          <cell r="L20">
            <v>1</v>
          </cell>
        </row>
        <row r="21">
          <cell r="H21"/>
          <cell r="L21"/>
        </row>
        <row r="22">
          <cell r="H22"/>
        </row>
        <row r="23">
          <cell r="H23"/>
          <cell r="L23">
            <v>1</v>
          </cell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>
            <v>8</v>
          </cell>
        </row>
      </sheetData>
      <sheetData sheetId="8">
        <row r="7">
          <cell r="D7"/>
          <cell r="H7">
            <v>9</v>
          </cell>
        </row>
        <row r="8">
          <cell r="H8">
            <v>837</v>
          </cell>
        </row>
        <row r="9">
          <cell r="D9"/>
          <cell r="H9">
            <v>2</v>
          </cell>
        </row>
        <row r="10">
          <cell r="D10"/>
          <cell r="H10">
            <v>249</v>
          </cell>
        </row>
        <row r="11">
          <cell r="H11"/>
        </row>
        <row r="13">
          <cell r="H13">
            <v>2</v>
          </cell>
        </row>
        <row r="14">
          <cell r="H14">
            <v>99</v>
          </cell>
        </row>
        <row r="17">
          <cell r="H17">
            <v>10</v>
          </cell>
          <cell r="L17"/>
        </row>
        <row r="18">
          <cell r="H18"/>
        </row>
        <row r="19">
          <cell r="H19"/>
        </row>
        <row r="20">
          <cell r="H20">
            <v>30</v>
          </cell>
          <cell r="L20"/>
        </row>
        <row r="21">
          <cell r="H21">
            <v>0</v>
          </cell>
          <cell r="L21">
            <v>2</v>
          </cell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/>
        </row>
      </sheetData>
      <sheetData sheetId="9">
        <row r="7">
          <cell r="D7"/>
          <cell r="H7">
            <v>31</v>
          </cell>
        </row>
        <row r="8">
          <cell r="H8">
            <v>700</v>
          </cell>
        </row>
        <row r="9">
          <cell r="D9"/>
          <cell r="H9">
            <v>1</v>
          </cell>
        </row>
        <row r="10">
          <cell r="D10"/>
          <cell r="H10">
            <v>350</v>
          </cell>
        </row>
        <row r="11">
          <cell r="H11"/>
        </row>
        <row r="13">
          <cell r="H13">
            <v>10</v>
          </cell>
        </row>
        <row r="14">
          <cell r="H14">
            <v>350</v>
          </cell>
        </row>
        <row r="17">
          <cell r="H17"/>
          <cell r="L17"/>
        </row>
        <row r="18">
          <cell r="H18"/>
        </row>
        <row r="19">
          <cell r="H19"/>
        </row>
        <row r="20">
          <cell r="H20">
            <v>2</v>
          </cell>
          <cell r="L20"/>
        </row>
        <row r="21">
          <cell r="H21"/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>
            <v>5</v>
          </cell>
        </row>
      </sheetData>
      <sheetData sheetId="10">
        <row r="7">
          <cell r="D7"/>
          <cell r="H7">
            <v>49</v>
          </cell>
        </row>
        <row r="8">
          <cell r="H8">
            <v>558</v>
          </cell>
        </row>
        <row r="9">
          <cell r="D9"/>
          <cell r="H9"/>
        </row>
        <row r="10">
          <cell r="D10"/>
          <cell r="H10"/>
        </row>
        <row r="11">
          <cell r="H11"/>
        </row>
        <row r="13">
          <cell r="H13"/>
        </row>
        <row r="14">
          <cell r="H14"/>
        </row>
        <row r="17">
          <cell r="H17"/>
          <cell r="L17"/>
        </row>
        <row r="18">
          <cell r="H18"/>
        </row>
        <row r="19">
          <cell r="H19"/>
        </row>
        <row r="20">
          <cell r="H20"/>
          <cell r="L20"/>
        </row>
        <row r="21">
          <cell r="H21"/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/>
        </row>
      </sheetData>
      <sheetData sheetId="11">
        <row r="7">
          <cell r="D7"/>
          <cell r="H7"/>
        </row>
        <row r="8">
          <cell r="H8"/>
        </row>
        <row r="9">
          <cell r="D9"/>
          <cell r="H9">
            <v>5</v>
          </cell>
        </row>
        <row r="10">
          <cell r="D10"/>
          <cell r="H10">
            <v>658</v>
          </cell>
        </row>
        <row r="11">
          <cell r="H11">
            <v>1</v>
          </cell>
        </row>
        <row r="13">
          <cell r="H13">
            <v>1</v>
          </cell>
        </row>
        <row r="14">
          <cell r="H14">
            <v>46</v>
          </cell>
        </row>
        <row r="17">
          <cell r="H17">
            <v>8</v>
          </cell>
          <cell r="L17"/>
        </row>
        <row r="18">
          <cell r="H18">
            <v>1</v>
          </cell>
        </row>
        <row r="19">
          <cell r="H19"/>
        </row>
        <row r="20">
          <cell r="H20">
            <v>1</v>
          </cell>
          <cell r="L20"/>
        </row>
        <row r="21">
          <cell r="H21"/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>
            <v>59</v>
          </cell>
        </row>
        <row r="29">
          <cell r="H29">
            <v>840</v>
          </cell>
        </row>
        <row r="30">
          <cell r="H30">
            <v>7</v>
          </cell>
        </row>
      </sheetData>
      <sheetData sheetId="12">
        <row r="7">
          <cell r="D7"/>
          <cell r="H7">
            <v>5</v>
          </cell>
        </row>
        <row r="8">
          <cell r="H8">
            <v>353</v>
          </cell>
        </row>
        <row r="9">
          <cell r="D9">
            <v>1</v>
          </cell>
          <cell r="H9">
            <v>1</v>
          </cell>
        </row>
        <row r="10">
          <cell r="D10">
            <v>293</v>
          </cell>
          <cell r="H10">
            <v>293</v>
          </cell>
        </row>
        <row r="11">
          <cell r="H11"/>
        </row>
        <row r="13">
          <cell r="H13">
            <v>1</v>
          </cell>
        </row>
        <row r="14">
          <cell r="H14">
            <v>25</v>
          </cell>
        </row>
        <row r="17">
          <cell r="H17">
            <v>5</v>
          </cell>
          <cell r="L17"/>
        </row>
        <row r="18">
          <cell r="H18"/>
        </row>
        <row r="19">
          <cell r="H19"/>
        </row>
        <row r="20">
          <cell r="H20"/>
          <cell r="L20"/>
        </row>
        <row r="21">
          <cell r="H21"/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/>
        </row>
      </sheetData>
      <sheetData sheetId="13">
        <row r="7">
          <cell r="D7"/>
          <cell r="H7">
            <v>2</v>
          </cell>
        </row>
        <row r="8">
          <cell r="H8">
            <v>76</v>
          </cell>
        </row>
        <row r="9">
          <cell r="D9"/>
          <cell r="H9"/>
        </row>
        <row r="10">
          <cell r="D10"/>
          <cell r="H10"/>
        </row>
        <row r="11">
          <cell r="H11"/>
        </row>
        <row r="13">
          <cell r="H13"/>
        </row>
        <row r="14">
          <cell r="H14"/>
        </row>
        <row r="17">
          <cell r="H17">
            <v>1</v>
          </cell>
          <cell r="L17"/>
        </row>
        <row r="18">
          <cell r="H18"/>
        </row>
        <row r="19">
          <cell r="H19"/>
        </row>
        <row r="20">
          <cell r="H20"/>
          <cell r="L20"/>
        </row>
        <row r="21">
          <cell r="H21"/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/>
        </row>
      </sheetData>
      <sheetData sheetId="14">
        <row r="7">
          <cell r="D7"/>
          <cell r="H7"/>
        </row>
        <row r="8">
          <cell r="H8"/>
        </row>
        <row r="9">
          <cell r="D9"/>
          <cell r="H9">
            <v>1</v>
          </cell>
        </row>
        <row r="10">
          <cell r="D10"/>
          <cell r="H10">
            <v>533</v>
          </cell>
        </row>
        <row r="11">
          <cell r="H11"/>
        </row>
        <row r="13">
          <cell r="H13"/>
        </row>
        <row r="14">
          <cell r="H14"/>
        </row>
        <row r="17">
          <cell r="H17">
            <v>1</v>
          </cell>
          <cell r="L17"/>
        </row>
        <row r="18">
          <cell r="H18"/>
        </row>
        <row r="19">
          <cell r="H19"/>
        </row>
        <row r="20">
          <cell r="H20"/>
          <cell r="L20"/>
        </row>
        <row r="21">
          <cell r="H21"/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/>
        </row>
        <row r="29">
          <cell r="H29"/>
        </row>
        <row r="30">
          <cell r="H30">
            <v>7</v>
          </cell>
        </row>
      </sheetData>
      <sheetData sheetId="15">
        <row r="7">
          <cell r="D7"/>
          <cell r="H7"/>
        </row>
        <row r="8">
          <cell r="H8"/>
        </row>
        <row r="9">
          <cell r="D9"/>
          <cell r="H9">
            <v>1</v>
          </cell>
        </row>
        <row r="10">
          <cell r="D10"/>
          <cell r="H10">
            <v>136</v>
          </cell>
        </row>
        <row r="11">
          <cell r="H11"/>
        </row>
        <row r="13">
          <cell r="H13"/>
        </row>
        <row r="14">
          <cell r="H14"/>
        </row>
        <row r="17">
          <cell r="H17">
            <v>4</v>
          </cell>
          <cell r="L17"/>
        </row>
        <row r="18">
          <cell r="H18"/>
        </row>
        <row r="19">
          <cell r="H19"/>
        </row>
        <row r="20">
          <cell r="H20">
            <v>2</v>
          </cell>
          <cell r="L20"/>
        </row>
        <row r="21">
          <cell r="H21">
            <v>2671</v>
          </cell>
          <cell r="L21"/>
        </row>
        <row r="22">
          <cell r="H22"/>
        </row>
        <row r="23">
          <cell r="H23"/>
          <cell r="L23"/>
        </row>
        <row r="24">
          <cell r="H24"/>
        </row>
        <row r="25">
          <cell r="H25"/>
        </row>
        <row r="26">
          <cell r="H26"/>
        </row>
        <row r="27">
          <cell r="H27"/>
          <cell r="L27"/>
        </row>
        <row r="28">
          <cell r="H28">
            <v>1</v>
          </cell>
        </row>
        <row r="29">
          <cell r="H29">
            <v>40</v>
          </cell>
        </row>
        <row r="30">
          <cell r="H30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69E8-96EE-443F-BAA1-FF157A82DDD5}">
  <dimension ref="B1:L30"/>
  <sheetViews>
    <sheetView tabSelected="1" workbookViewId="0">
      <selection activeCell="B17" sqref="B17:C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2" ht="15.75" x14ac:dyDescent="0.25">
      <c r="B1" s="1" t="s">
        <v>131</v>
      </c>
    </row>
    <row r="2" spans="2:12" ht="15.75" x14ac:dyDescent="0.25">
      <c r="B2" s="1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</row>
    <row r="3" spans="2:12" ht="15.75" x14ac:dyDescent="0.25">
      <c r="B3" s="1"/>
      <c r="C3" s="95"/>
      <c r="D3" s="95"/>
      <c r="E3" s="3"/>
      <c r="F3" s="2"/>
      <c r="G3" s="2"/>
      <c r="H3" s="2"/>
      <c r="I3" s="2"/>
      <c r="J3" s="2"/>
      <c r="K3" s="2"/>
      <c r="L3" s="2"/>
    </row>
    <row r="4" spans="2:12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</row>
    <row r="5" spans="2:12" ht="45.7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</row>
    <row r="6" spans="2:12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</row>
    <row r="7" spans="2:12" ht="15.75" x14ac:dyDescent="0.25">
      <c r="B7" s="91" t="s">
        <v>8</v>
      </c>
      <c r="C7" s="92"/>
      <c r="D7" s="25">
        <f>SUM('Dolnośląski JR:Zachodniopomorski ODR'!D7)</f>
        <v>50</v>
      </c>
      <c r="E7" s="2"/>
      <c r="F7" s="2"/>
      <c r="G7" s="13" t="s">
        <v>9</v>
      </c>
      <c r="H7" s="25">
        <f>SUM('Dolnośląski JR:Zachodniopomorski ODR'!H7)</f>
        <v>1218</v>
      </c>
      <c r="I7" s="15"/>
      <c r="J7" s="2"/>
      <c r="K7" s="93" t="s">
        <v>10</v>
      </c>
      <c r="L7" s="94"/>
    </row>
    <row r="8" spans="2:12" ht="45" x14ac:dyDescent="0.25">
      <c r="B8" s="91" t="s">
        <v>11</v>
      </c>
      <c r="C8" s="92"/>
      <c r="D8" s="25">
        <f>SUM('Dolnośląski JR:Zachodniopomorski ODR'!D8)</f>
        <v>6061</v>
      </c>
      <c r="E8" s="2"/>
      <c r="F8" s="2"/>
      <c r="G8" s="13" t="s">
        <v>12</v>
      </c>
      <c r="H8" s="25">
        <f>SUM('Dolnośląski JR:Zachodniopomorski ODR'!H8)</f>
        <v>34192</v>
      </c>
      <c r="I8" s="15"/>
      <c r="J8" s="2"/>
      <c r="K8" s="16" t="s">
        <v>13</v>
      </c>
      <c r="L8" s="74">
        <f>SUM('Dolnośląski JR:Zachodniopomorski ODR'!L8)</f>
        <v>106</v>
      </c>
    </row>
    <row r="9" spans="2:12" ht="30" x14ac:dyDescent="0.25">
      <c r="B9" s="91" t="s">
        <v>14</v>
      </c>
      <c r="C9" s="92"/>
      <c r="D9" s="25">
        <f>SUM('Dolnośląski JR:Zachodniopomorski ODR'!D9)</f>
        <v>10</v>
      </c>
      <c r="E9" s="2"/>
      <c r="F9" s="2"/>
      <c r="G9" s="13" t="s">
        <v>15</v>
      </c>
      <c r="H9" s="25">
        <f>SUM('Dolnośląski JR:Zachodniopomorski ODR'!H9)</f>
        <v>153</v>
      </c>
      <c r="I9" s="15"/>
      <c r="J9" s="2"/>
      <c r="K9" s="16" t="s">
        <v>16</v>
      </c>
      <c r="L9" s="74">
        <f>SUM('Dolnośląski JR:Zachodniopomorski ODR'!L9)</f>
        <v>399</v>
      </c>
    </row>
    <row r="10" spans="2:12" ht="30" x14ac:dyDescent="0.25">
      <c r="B10" s="91" t="s">
        <v>17</v>
      </c>
      <c r="C10" s="92"/>
      <c r="D10" s="25">
        <f>SUM('Dolnośląski JR:Zachodniopomorski ODR'!D10)</f>
        <v>1220</v>
      </c>
      <c r="E10" s="2"/>
      <c r="F10" s="2"/>
      <c r="G10" s="13" t="s">
        <v>17</v>
      </c>
      <c r="H10" s="25">
        <f>SUM('Dolnośląski JR:Zachodniopomorski ODR'!H10)</f>
        <v>17574</v>
      </c>
      <c r="I10" s="15"/>
      <c r="J10" s="2"/>
      <c r="K10" s="16" t="s">
        <v>18</v>
      </c>
      <c r="L10" s="74">
        <f>SUM('Dolnośląski JR:Zachodniopomorski ODR'!L10)</f>
        <v>17</v>
      </c>
    </row>
    <row r="11" spans="2:12" ht="45" x14ac:dyDescent="0.25">
      <c r="B11" s="91" t="s">
        <v>19</v>
      </c>
      <c r="C11" s="92"/>
      <c r="D11" s="25">
        <f>SUM('Dolnośląski JR:Zachodniopomorski ODR'!D11)</f>
        <v>5</v>
      </c>
      <c r="E11" s="2"/>
      <c r="F11" s="2"/>
      <c r="G11" s="13" t="s">
        <v>20</v>
      </c>
      <c r="H11" s="25">
        <f>SUM('Dolnośląski JR:Zachodniopomorski ODR'!H11)</f>
        <v>161</v>
      </c>
      <c r="I11" s="15"/>
      <c r="J11" s="2"/>
      <c r="K11" s="16" t="s">
        <v>21</v>
      </c>
      <c r="L11" s="74">
        <f>SUM('Dolnośląski JR:Zachodniopomorski ODR'!L11)</f>
        <v>1</v>
      </c>
    </row>
    <row r="12" spans="2:12" ht="31.5" x14ac:dyDescent="0.25">
      <c r="B12" s="91" t="s">
        <v>22</v>
      </c>
      <c r="C12" s="92"/>
      <c r="D12" s="25">
        <f>SUM('Dolnośląski JR:Zachodniopomorski ODR'!D12)</f>
        <v>59</v>
      </c>
      <c r="E12" s="2"/>
      <c r="F12" s="2"/>
      <c r="G12" s="13" t="s">
        <v>23</v>
      </c>
      <c r="H12" s="25">
        <f>SUM('Dolnośląski JR:Zachodniopomorski ODR'!H12)</f>
        <v>922641</v>
      </c>
      <c r="I12" s="15"/>
      <c r="J12" s="2"/>
      <c r="K12" s="16" t="s">
        <v>24</v>
      </c>
      <c r="L12" s="74">
        <f>SUM('Dolnośląski JR:Zachodniopomorski ODR'!L12)</f>
        <v>8271</v>
      </c>
    </row>
    <row r="13" spans="2:12" ht="30" x14ac:dyDescent="0.25">
      <c r="B13" s="91" t="s">
        <v>25</v>
      </c>
      <c r="C13" s="92"/>
      <c r="D13" s="25">
        <f>SUM('Dolnośląski JR:Zachodniopomorski ODR'!D13)</f>
        <v>44</v>
      </c>
      <c r="E13" s="2"/>
      <c r="F13" s="2"/>
      <c r="G13" s="13" t="s">
        <v>26</v>
      </c>
      <c r="H13" s="25">
        <f>SUM('Dolnośląski JR:Zachodniopomorski ODR'!H13)</f>
        <v>220</v>
      </c>
      <c r="I13" s="15"/>
      <c r="J13" s="2"/>
      <c r="K13" s="16" t="s">
        <v>27</v>
      </c>
      <c r="L13" s="74">
        <f>SUM('Dolnośląski JR:Zachodniopomorski ODR'!L13)</f>
        <v>3</v>
      </c>
    </row>
    <row r="14" spans="2:12" ht="45" x14ac:dyDescent="0.25">
      <c r="B14" s="91" t="s">
        <v>28</v>
      </c>
      <c r="C14" s="92"/>
      <c r="D14" s="25">
        <f>SUM('Dolnośląski JR:Zachodniopomorski ODR'!D14)</f>
        <v>439571</v>
      </c>
      <c r="E14" s="2"/>
      <c r="F14" s="2"/>
      <c r="G14" s="13" t="s">
        <v>29</v>
      </c>
      <c r="H14" s="25">
        <f>SUM('Dolnośląski JR:Zachodniopomorski ODR'!H14)</f>
        <v>6805</v>
      </c>
      <c r="I14" s="15"/>
      <c r="J14" s="2"/>
      <c r="K14" s="16" t="s">
        <v>30</v>
      </c>
      <c r="L14" s="74">
        <f>SUM('Dolnośląski JR:Zachodniopomorski ODR'!L14)</f>
        <v>4</v>
      </c>
    </row>
    <row r="15" spans="2:12" ht="30" x14ac:dyDescent="0.25">
      <c r="B15" s="91" t="s">
        <v>31</v>
      </c>
      <c r="C15" s="92"/>
      <c r="D15" s="25">
        <f>SUM('Dolnośląski JR:Zachodniopomorski ODR'!D15)</f>
        <v>2</v>
      </c>
      <c r="E15" s="2"/>
      <c r="F15" s="2"/>
      <c r="G15" s="13" t="s">
        <v>32</v>
      </c>
      <c r="H15" s="25">
        <f>SUM('Dolnośląski JR:Zachodniopomorski ODR'!H15)</f>
        <v>19</v>
      </c>
      <c r="I15" s="15"/>
      <c r="J15" s="2"/>
      <c r="K15" s="16" t="s">
        <v>33</v>
      </c>
      <c r="L15" s="74">
        <f>SUM('Dolnośląski JR:Zachodniopomorski ODR'!L15)</f>
        <v>36</v>
      </c>
    </row>
    <row r="16" spans="2:12" ht="30" x14ac:dyDescent="0.25">
      <c r="B16" s="91" t="s">
        <v>34</v>
      </c>
      <c r="C16" s="92"/>
      <c r="D16" s="25">
        <f>SUM('Dolnośląski JR:Zachodniopomorski ODR'!D16)</f>
        <v>0</v>
      </c>
      <c r="E16" s="2"/>
      <c r="F16" s="2"/>
      <c r="G16" s="13" t="s">
        <v>35</v>
      </c>
      <c r="H16" s="25">
        <f>SUM('Dolnośląski JR:Zachodniopomorski ODR'!H16)</f>
        <v>503</v>
      </c>
      <c r="I16" s="15"/>
      <c r="J16" s="2"/>
      <c r="K16" s="16" t="s">
        <v>36</v>
      </c>
      <c r="L16" s="74">
        <f>SUM('Dolnośląski JR:Zachodniopomorski ODR'!L16)</f>
        <v>0</v>
      </c>
    </row>
    <row r="17" spans="2:12" ht="30" x14ac:dyDescent="0.25">
      <c r="B17" s="91" t="s">
        <v>37</v>
      </c>
      <c r="C17" s="92"/>
      <c r="D17" s="25">
        <f>SUM('Dolnośląski JR:Zachodniopomorski ODR'!D17)</f>
        <v>71</v>
      </c>
      <c r="E17" s="2"/>
      <c r="F17" s="2"/>
      <c r="G17" s="13" t="s">
        <v>31</v>
      </c>
      <c r="H17" s="25">
        <f>SUM('Dolnośląski JR:Zachodniopomorski ODR'!H17)</f>
        <v>179</v>
      </c>
      <c r="I17" s="15"/>
      <c r="J17" s="2"/>
      <c r="K17" s="18" t="s">
        <v>38</v>
      </c>
      <c r="L17" s="74">
        <f>SUM('Dolnośląski JR:Zachodniopomorski ODR'!L17)</f>
        <v>169</v>
      </c>
    </row>
    <row r="18" spans="2:12" ht="15.75" x14ac:dyDescent="0.25">
      <c r="B18" s="91" t="s">
        <v>39</v>
      </c>
      <c r="C18" s="92"/>
      <c r="D18" s="25">
        <f>SUM('Dolnośląski JR:Zachodniopomorski ODR'!D18)</f>
        <v>833</v>
      </c>
      <c r="E18" s="2"/>
      <c r="F18" s="2"/>
      <c r="G18" s="13" t="s">
        <v>34</v>
      </c>
      <c r="H18" s="25">
        <f>SUM('Dolnośląski JR:Zachodniopomorski ODR'!H18)</f>
        <v>245</v>
      </c>
      <c r="I18" s="15"/>
      <c r="J18" s="2"/>
      <c r="K18" s="97" t="s">
        <v>40</v>
      </c>
      <c r="L18" s="98"/>
    </row>
    <row r="19" spans="2:12" ht="45" x14ac:dyDescent="0.25">
      <c r="B19" s="91" t="s">
        <v>41</v>
      </c>
      <c r="C19" s="92"/>
      <c r="D19" s="25">
        <f>SUM('Dolnośląski JR:Zachodniopomorski ODR'!D19)</f>
        <v>72210898</v>
      </c>
      <c r="E19" s="2"/>
      <c r="F19" s="2"/>
      <c r="G19" s="13" t="s">
        <v>42</v>
      </c>
      <c r="H19" s="25">
        <f>SUM('Dolnośląski JR:Zachodniopomorski ODR'!H19)</f>
        <v>783</v>
      </c>
      <c r="I19" s="15"/>
      <c r="J19" s="2"/>
      <c r="K19" s="16" t="s">
        <v>43</v>
      </c>
      <c r="L19" s="74">
        <f>SUM('Dolnośląski JR:Zachodniopomorski ODR'!L19)</f>
        <v>2</v>
      </c>
    </row>
    <row r="20" spans="2:12" ht="30" x14ac:dyDescent="0.25">
      <c r="B20" s="91" t="s">
        <v>44</v>
      </c>
      <c r="C20" s="92"/>
      <c r="D20" s="25">
        <f>SUM('Dolnośląski JR:Zachodniopomorski ODR'!D20)</f>
        <v>19</v>
      </c>
      <c r="E20" s="2"/>
      <c r="F20" s="2"/>
      <c r="G20" s="13" t="s">
        <v>39</v>
      </c>
      <c r="H20" s="25">
        <f>SUM('Dolnośląski JR:Zachodniopomorski ODR'!H20)</f>
        <v>545</v>
      </c>
      <c r="I20" s="15"/>
      <c r="J20" s="2"/>
      <c r="K20" s="16" t="s">
        <v>45</v>
      </c>
      <c r="L20" s="74">
        <f>SUM('Dolnośląski JR:Zachodniopomorski ODR'!L20)</f>
        <v>4</v>
      </c>
    </row>
    <row r="21" spans="2:12" ht="15.75" x14ac:dyDescent="0.25">
      <c r="B21" s="91" t="s">
        <v>46</v>
      </c>
      <c r="C21" s="92"/>
      <c r="D21" s="25">
        <f>SUM('Dolnośląski JR:Zachodniopomorski ODR'!D21)</f>
        <v>263108</v>
      </c>
      <c r="E21" s="2"/>
      <c r="F21" s="2"/>
      <c r="G21" s="13" t="s">
        <v>41</v>
      </c>
      <c r="H21" s="25">
        <f>SUM('Dolnośląski JR:Zachodniopomorski ODR'!H21)</f>
        <v>42924225.077799998</v>
      </c>
      <c r="I21" s="15"/>
      <c r="J21" s="2"/>
      <c r="K21" s="16" t="s">
        <v>47</v>
      </c>
      <c r="L21" s="74">
        <f>SUM('Dolnośląski JR:Zachodniopomorski ODR'!L21)</f>
        <v>2</v>
      </c>
    </row>
    <row r="22" spans="2:12" ht="60" x14ac:dyDescent="0.25">
      <c r="B22" s="91" t="s">
        <v>48</v>
      </c>
      <c r="C22" s="92"/>
      <c r="D22" s="25">
        <f>SUM('Dolnośląski JR:Zachodniopomorski ODR'!D22)</f>
        <v>196991</v>
      </c>
      <c r="E22" s="2"/>
      <c r="F22" s="2"/>
      <c r="G22" s="13" t="s">
        <v>44</v>
      </c>
      <c r="H22" s="25">
        <f>SUM('Dolnośląski JR:Zachodniopomorski ODR'!H22)</f>
        <v>29</v>
      </c>
      <c r="I22" s="15"/>
      <c r="J22" s="2"/>
      <c r="K22" s="18" t="s">
        <v>49</v>
      </c>
      <c r="L22" s="74">
        <f>SUM('Dolnośląski JR:Zachodniopomorski ODR'!L22)</f>
        <v>25</v>
      </c>
    </row>
    <row r="23" spans="2:12" ht="30" x14ac:dyDescent="0.25">
      <c r="B23" s="91" t="s">
        <v>50</v>
      </c>
      <c r="C23" s="92"/>
      <c r="D23" s="25">
        <f>SUM('Dolnośląski JR:Zachodniopomorski ODR'!D23)</f>
        <v>4</v>
      </c>
      <c r="E23" s="2"/>
      <c r="F23" s="2"/>
      <c r="G23" s="13" t="s">
        <v>46</v>
      </c>
      <c r="H23" s="25">
        <f>SUM('Dolnośląski JR:Zachodniopomorski ODR'!H23)</f>
        <v>518272</v>
      </c>
      <c r="I23" s="15"/>
      <c r="J23" s="2"/>
      <c r="K23" s="16" t="s">
        <v>51</v>
      </c>
      <c r="L23" s="74">
        <f>SUM('Dolnośląski JR:Zachodniopomorski ODR'!L23)</f>
        <v>1255</v>
      </c>
    </row>
    <row r="24" spans="2:12" ht="30" x14ac:dyDescent="0.25">
      <c r="B24" s="91" t="s">
        <v>52</v>
      </c>
      <c r="C24" s="92"/>
      <c r="D24" s="25">
        <f>SUM('Dolnośląski JR:Zachodniopomorski ODR'!D24)</f>
        <v>19643</v>
      </c>
      <c r="E24" s="2"/>
      <c r="F24" s="2"/>
      <c r="G24" s="13" t="s">
        <v>48</v>
      </c>
      <c r="H24" s="25">
        <f>SUM('Dolnośląski JR:Zachodniopomorski ODR'!H24)</f>
        <v>5148205</v>
      </c>
      <c r="I24" s="15"/>
      <c r="J24" s="2"/>
      <c r="K24" s="16" t="s">
        <v>53</v>
      </c>
      <c r="L24" s="74">
        <f>SUM('Dolnośląski JR:Zachodniopomorski ODR'!L24)</f>
        <v>211</v>
      </c>
    </row>
    <row r="25" spans="2:12" ht="45" x14ac:dyDescent="0.25">
      <c r="B25" s="91" t="s">
        <v>54</v>
      </c>
      <c r="C25" s="92"/>
      <c r="D25" s="25">
        <f>SUM('Dolnośląski JR:Zachodniopomorski ODR'!D25)</f>
        <v>2507494</v>
      </c>
      <c r="E25" s="2"/>
      <c r="F25" s="2"/>
      <c r="G25" s="13" t="s">
        <v>50</v>
      </c>
      <c r="H25" s="25">
        <f>SUM('Dolnośląski JR:Zachodniopomorski ODR'!H25)</f>
        <v>19</v>
      </c>
      <c r="I25" s="15"/>
      <c r="J25" s="2"/>
      <c r="K25" s="16" t="s">
        <v>55</v>
      </c>
      <c r="L25" s="74">
        <f>SUM('Dolnośląski JR:Zachodniopomorski ODR'!L25)</f>
        <v>0</v>
      </c>
    </row>
    <row r="26" spans="2:12" ht="31.5" x14ac:dyDescent="0.25">
      <c r="B26" s="91" t="s">
        <v>56</v>
      </c>
      <c r="C26" s="92"/>
      <c r="D26" s="25">
        <f>SUM('Dolnośląski JR:Zachodniopomorski ODR'!D26)</f>
        <v>4</v>
      </c>
      <c r="E26" s="2"/>
      <c r="F26" s="2"/>
      <c r="G26" s="13" t="s">
        <v>52</v>
      </c>
      <c r="H26" s="25">
        <f>SUM('Dolnośląski JR:Zachodniopomorski ODR'!H26)</f>
        <v>583980</v>
      </c>
      <c r="I26" s="15"/>
      <c r="J26" s="2"/>
      <c r="K26" s="16" t="s">
        <v>57</v>
      </c>
      <c r="L26" s="74">
        <f>SUM('Dolnośląski JR:Zachodniopomorski ODR'!L26)</f>
        <v>285</v>
      </c>
    </row>
    <row r="27" spans="2:12" ht="31.5" x14ac:dyDescent="0.25">
      <c r="B27" s="91" t="s">
        <v>58</v>
      </c>
      <c r="C27" s="92"/>
      <c r="D27" s="25">
        <f>SUM('Dolnośląski JR:Zachodniopomorski ODR'!D27)</f>
        <v>699</v>
      </c>
      <c r="E27" s="2"/>
      <c r="F27" s="2"/>
      <c r="G27" s="13" t="s">
        <v>54</v>
      </c>
      <c r="H27" s="25">
        <f>SUM('Dolnośląski JR:Zachodniopomorski ODR'!H27)</f>
        <v>3459122</v>
      </c>
      <c r="I27" s="15"/>
      <c r="J27" s="2"/>
      <c r="K27" s="16" t="s">
        <v>59</v>
      </c>
      <c r="L27" s="74">
        <f>SUM('Dolnośląski JR:Zachodniopomorski ODR'!L27)</f>
        <v>10</v>
      </c>
    </row>
    <row r="28" spans="2:12" ht="15.75" x14ac:dyDescent="0.25">
      <c r="B28" s="91" t="s">
        <v>60</v>
      </c>
      <c r="C28" s="92"/>
      <c r="D28" s="25">
        <f>SUM('Dolnośląski JR:Zachodniopomorski ODR'!D28)</f>
        <v>31342</v>
      </c>
      <c r="E28" s="2"/>
      <c r="F28" s="2"/>
      <c r="G28" s="13" t="s">
        <v>56</v>
      </c>
      <c r="H28" s="25">
        <f>SUM('Dolnośląski JR:Zachodniopomorski ODR'!H28)</f>
        <v>215</v>
      </c>
      <c r="I28" s="15"/>
      <c r="J28" s="2"/>
      <c r="K28" s="2"/>
      <c r="L28" s="2"/>
    </row>
    <row r="29" spans="2:12" ht="15.75" x14ac:dyDescent="0.25">
      <c r="B29" s="91" t="s">
        <v>61</v>
      </c>
      <c r="C29" s="92"/>
      <c r="D29" s="25">
        <f>SUM('Dolnośląski JR:Zachodniopomorski ODR'!D29)</f>
        <v>235</v>
      </c>
      <c r="E29" s="2"/>
      <c r="F29" s="2"/>
      <c r="G29" s="13" t="s">
        <v>58</v>
      </c>
      <c r="H29" s="25">
        <f>SUM('Dolnośląski JR:Zachodniopomorski ODR'!H29)</f>
        <v>28162</v>
      </c>
      <c r="I29" s="15"/>
      <c r="J29" s="2"/>
      <c r="K29" s="2"/>
      <c r="L29" s="2"/>
    </row>
    <row r="30" spans="2:12" ht="15.75" x14ac:dyDescent="0.25">
      <c r="G30" s="18" t="s">
        <v>62</v>
      </c>
      <c r="H30" s="25">
        <f>SUM('Dolnośląski JR:Zachodniopomorski ODR'!H30)</f>
        <v>189</v>
      </c>
      <c r="I30" s="21"/>
    </row>
  </sheetData>
  <mergeCells count="30"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B11:C11"/>
    <mergeCell ref="C3:D3"/>
    <mergeCell ref="B5:D5"/>
    <mergeCell ref="B8:C8"/>
    <mergeCell ref="B9:C9"/>
    <mergeCell ref="B10:C10"/>
    <mergeCell ref="B12:C12"/>
    <mergeCell ref="B13:C13"/>
    <mergeCell ref="B14:C14"/>
    <mergeCell ref="B15:C15"/>
    <mergeCell ref="B16:C16"/>
    <mergeCell ref="G5:H5"/>
    <mergeCell ref="K5:L5"/>
    <mergeCell ref="B6:C6"/>
    <mergeCell ref="B7:C7"/>
    <mergeCell ref="K7:L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E454-42AD-42E5-84CA-BC1EB9F83E02}">
  <dimension ref="B1:R31"/>
  <sheetViews>
    <sheetView workbookViewId="0">
      <selection activeCell="B19" sqref="B19:C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9" width="16.5703125" customWidth="1"/>
    <col min="10" max="10" width="9.28515625" customWidth="1"/>
    <col min="12" max="12" width="69.5703125" customWidth="1"/>
    <col min="13" max="13" width="16" customWidth="1"/>
  </cols>
  <sheetData>
    <row r="1" spans="2:18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5.75" x14ac:dyDescent="0.25">
      <c r="B2" s="1" t="s">
        <v>92</v>
      </c>
      <c r="C2" s="95" t="s">
        <v>76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6"/>
      <c r="K5" s="2"/>
      <c r="L5" s="88" t="s">
        <v>5</v>
      </c>
      <c r="M5" s="88"/>
      <c r="N5" s="2"/>
      <c r="O5" s="2"/>
      <c r="P5" s="2"/>
      <c r="Q5" s="2"/>
      <c r="R5" s="2"/>
    </row>
    <row r="6" spans="2:18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45"/>
      <c r="J6" s="7"/>
      <c r="K6" s="2"/>
      <c r="L6" s="10" t="s">
        <v>6</v>
      </c>
      <c r="M6" s="11" t="s">
        <v>7</v>
      </c>
      <c r="N6" s="2"/>
      <c r="O6" s="2"/>
      <c r="P6" s="2"/>
      <c r="Q6" s="2"/>
      <c r="R6" s="2"/>
    </row>
    <row r="7" spans="2:18" ht="31.5" customHeight="1" x14ac:dyDescent="0.25">
      <c r="B7" s="91" t="s">
        <v>8</v>
      </c>
      <c r="C7" s="92"/>
      <c r="D7" s="63">
        <v>3</v>
      </c>
      <c r="E7" s="2"/>
      <c r="F7" s="2"/>
      <c r="G7" s="13" t="s">
        <v>9</v>
      </c>
      <c r="H7" s="79">
        <v>30</v>
      </c>
      <c r="I7" s="15"/>
      <c r="J7" s="15"/>
      <c r="K7" s="2"/>
      <c r="L7" s="93" t="s">
        <v>10</v>
      </c>
      <c r="M7" s="94"/>
      <c r="N7" s="2"/>
      <c r="O7" s="2"/>
      <c r="P7" s="2"/>
      <c r="Q7" s="2"/>
      <c r="R7" s="2"/>
    </row>
    <row r="8" spans="2:18" ht="45" x14ac:dyDescent="0.25">
      <c r="B8" s="91" t="s">
        <v>11</v>
      </c>
      <c r="C8" s="92"/>
      <c r="D8" s="63">
        <v>385</v>
      </c>
      <c r="E8" s="2"/>
      <c r="F8" s="2"/>
      <c r="G8" s="13" t="s">
        <v>12</v>
      </c>
      <c r="H8" s="79">
        <v>1703</v>
      </c>
      <c r="I8" s="15"/>
      <c r="J8" s="15"/>
      <c r="K8" s="2"/>
      <c r="L8" s="16" t="s">
        <v>13</v>
      </c>
      <c r="M8" s="48"/>
      <c r="N8" s="2"/>
      <c r="O8" s="2"/>
      <c r="P8" s="2"/>
      <c r="Q8" s="2"/>
      <c r="R8" s="2"/>
    </row>
    <row r="9" spans="2:18" ht="30" x14ac:dyDescent="0.25">
      <c r="B9" s="91" t="s">
        <v>14</v>
      </c>
      <c r="C9" s="92"/>
      <c r="D9" s="23"/>
      <c r="E9" s="2"/>
      <c r="F9" s="2"/>
      <c r="G9" s="13" t="s">
        <v>15</v>
      </c>
      <c r="H9" s="79">
        <v>4</v>
      </c>
      <c r="I9" s="15"/>
      <c r="J9" s="15"/>
      <c r="K9" s="2"/>
      <c r="L9" s="16" t="s">
        <v>16</v>
      </c>
      <c r="M9" s="48"/>
      <c r="N9" s="2"/>
      <c r="O9" s="2"/>
      <c r="P9" s="2"/>
      <c r="Q9" s="2"/>
      <c r="R9" s="2"/>
    </row>
    <row r="10" spans="2:18" ht="30" x14ac:dyDescent="0.25">
      <c r="B10" s="91" t="s">
        <v>17</v>
      </c>
      <c r="C10" s="92"/>
      <c r="D10" s="23"/>
      <c r="E10" s="2"/>
      <c r="F10" s="2"/>
      <c r="G10" s="13" t="s">
        <v>17</v>
      </c>
      <c r="H10" s="79">
        <v>480</v>
      </c>
      <c r="I10" s="15"/>
      <c r="J10" s="15"/>
      <c r="K10" s="2"/>
      <c r="L10" s="16" t="s">
        <v>18</v>
      </c>
      <c r="M10" s="48">
        <v>4</v>
      </c>
      <c r="N10" s="2"/>
      <c r="O10" s="2"/>
      <c r="P10" s="2"/>
      <c r="Q10" s="2"/>
      <c r="R10" s="2"/>
    </row>
    <row r="11" spans="2:18" ht="45" x14ac:dyDescent="0.25">
      <c r="B11" s="91" t="s">
        <v>19</v>
      </c>
      <c r="C11" s="92"/>
      <c r="D11" s="23"/>
      <c r="E11" s="2"/>
      <c r="F11" s="2"/>
      <c r="G11" s="13" t="s">
        <v>20</v>
      </c>
      <c r="H11" s="79">
        <v>2</v>
      </c>
      <c r="I11" s="15"/>
      <c r="J11" s="15"/>
      <c r="K11" s="2"/>
      <c r="L11" s="16" t="s">
        <v>21</v>
      </c>
      <c r="M11" s="48"/>
      <c r="N11" s="2"/>
      <c r="O11" s="2"/>
      <c r="P11" s="2"/>
      <c r="Q11" s="2"/>
      <c r="R11" s="2"/>
    </row>
    <row r="12" spans="2:18" ht="31.5" x14ac:dyDescent="0.25">
      <c r="B12" s="91" t="s">
        <v>22</v>
      </c>
      <c r="C12" s="92"/>
      <c r="D12" s="23"/>
      <c r="E12" s="2"/>
      <c r="F12" s="2"/>
      <c r="G12" s="13" t="s">
        <v>23</v>
      </c>
      <c r="H12" s="79">
        <v>25000</v>
      </c>
      <c r="I12" s="15"/>
      <c r="J12" s="15"/>
      <c r="K12" s="2"/>
      <c r="L12" s="16" t="s">
        <v>24</v>
      </c>
      <c r="M12" s="48"/>
      <c r="N12" s="2"/>
      <c r="O12" s="2"/>
      <c r="P12" s="2"/>
      <c r="Q12" s="2"/>
      <c r="R12" s="2"/>
    </row>
    <row r="13" spans="2:18" ht="31.5" customHeight="1" x14ac:dyDescent="0.25">
      <c r="B13" s="91" t="s">
        <v>25</v>
      </c>
      <c r="C13" s="92"/>
      <c r="D13" s="23"/>
      <c r="E13" s="2"/>
      <c r="F13" s="2"/>
      <c r="G13" s="13" t="s">
        <v>26</v>
      </c>
      <c r="H13" s="79">
        <v>12</v>
      </c>
      <c r="I13" s="15"/>
      <c r="J13" s="15"/>
      <c r="K13" s="2"/>
      <c r="L13" s="16" t="s">
        <v>27</v>
      </c>
      <c r="M13" s="48"/>
      <c r="N13" s="2"/>
      <c r="O13" s="2"/>
      <c r="P13" s="2"/>
      <c r="Q13" s="2"/>
      <c r="R13" s="2"/>
    </row>
    <row r="14" spans="2:18" ht="47.25" customHeight="1" x14ac:dyDescent="0.25">
      <c r="B14" s="91" t="s">
        <v>28</v>
      </c>
      <c r="C14" s="92"/>
      <c r="D14" s="23"/>
      <c r="E14" s="2"/>
      <c r="F14" s="2"/>
      <c r="G14" s="13" t="s">
        <v>29</v>
      </c>
      <c r="H14" s="79">
        <v>732</v>
      </c>
      <c r="I14" s="15"/>
      <c r="J14" s="15"/>
      <c r="K14" s="2"/>
      <c r="L14" s="16" t="s">
        <v>30</v>
      </c>
      <c r="M14" s="48"/>
      <c r="N14" s="2"/>
      <c r="O14" s="2"/>
      <c r="P14" s="2"/>
      <c r="Q14" s="2"/>
      <c r="R14" s="2"/>
    </row>
    <row r="15" spans="2:18" ht="30" x14ac:dyDescent="0.25">
      <c r="B15" s="91" t="s">
        <v>31</v>
      </c>
      <c r="C15" s="92"/>
      <c r="D15" s="23"/>
      <c r="E15" s="2"/>
      <c r="F15" s="2"/>
      <c r="G15" s="13" t="s">
        <v>32</v>
      </c>
      <c r="H15" s="29"/>
      <c r="I15" s="15"/>
      <c r="J15" s="15"/>
      <c r="K15" s="2"/>
      <c r="L15" s="16" t="s">
        <v>33</v>
      </c>
      <c r="M15" s="48"/>
      <c r="N15" s="2"/>
      <c r="O15" s="2"/>
      <c r="P15" s="2"/>
      <c r="Q15" s="2"/>
      <c r="R15" s="2"/>
    </row>
    <row r="16" spans="2:18" ht="30" x14ac:dyDescent="0.25">
      <c r="B16" s="91" t="s">
        <v>34</v>
      </c>
      <c r="C16" s="92"/>
      <c r="D16" s="23"/>
      <c r="E16" s="2"/>
      <c r="F16" s="2"/>
      <c r="G16" s="13" t="s">
        <v>35</v>
      </c>
      <c r="H16" s="29"/>
      <c r="I16" s="15"/>
      <c r="J16" s="15"/>
      <c r="K16" s="2"/>
      <c r="L16" s="16" t="s">
        <v>36</v>
      </c>
      <c r="M16" s="48">
        <v>1</v>
      </c>
      <c r="N16" s="2"/>
      <c r="O16" s="2"/>
      <c r="P16" s="2"/>
      <c r="Q16" s="2"/>
      <c r="R16" s="2"/>
    </row>
    <row r="17" spans="2:18" ht="30" x14ac:dyDescent="0.25">
      <c r="B17" s="91" t="s">
        <v>37</v>
      </c>
      <c r="C17" s="92"/>
      <c r="D17" s="23"/>
      <c r="E17" s="2"/>
      <c r="F17" s="2"/>
      <c r="G17" s="13" t="s">
        <v>31</v>
      </c>
      <c r="H17" s="29">
        <v>3</v>
      </c>
      <c r="I17" s="15"/>
      <c r="J17" s="15"/>
      <c r="K17" s="2"/>
      <c r="L17" s="18" t="s">
        <v>38</v>
      </c>
      <c r="M17" s="48">
        <v>0</v>
      </c>
      <c r="N17" s="2"/>
      <c r="O17" s="2"/>
      <c r="P17" s="2"/>
      <c r="Q17" s="2"/>
      <c r="R17" s="2"/>
    </row>
    <row r="18" spans="2:18" ht="15.75" x14ac:dyDescent="0.25">
      <c r="B18" s="91" t="s">
        <v>39</v>
      </c>
      <c r="C18" s="92"/>
      <c r="D18" s="63">
        <v>10</v>
      </c>
      <c r="E18" s="2"/>
      <c r="F18" s="2"/>
      <c r="G18" s="13" t="s">
        <v>34</v>
      </c>
      <c r="H18" s="29">
        <v>1</v>
      </c>
      <c r="I18" s="15"/>
      <c r="J18" s="15"/>
      <c r="K18" s="2"/>
      <c r="L18" s="97" t="s">
        <v>40</v>
      </c>
      <c r="M18" s="98"/>
      <c r="N18" s="2"/>
      <c r="O18" s="2"/>
      <c r="P18" s="2"/>
      <c r="Q18" s="2"/>
      <c r="R18" s="2"/>
    </row>
    <row r="19" spans="2:18" ht="146.25" x14ac:dyDescent="0.25">
      <c r="B19" s="91" t="s">
        <v>41</v>
      </c>
      <c r="C19" s="92"/>
      <c r="D19" s="78" t="s">
        <v>77</v>
      </c>
      <c r="E19" s="2"/>
      <c r="F19" s="2"/>
      <c r="G19" s="13" t="s">
        <v>42</v>
      </c>
      <c r="H19" s="29">
        <v>1</v>
      </c>
      <c r="I19" s="15"/>
      <c r="J19" s="15"/>
      <c r="K19" s="2"/>
      <c r="L19" s="16" t="s">
        <v>43</v>
      </c>
      <c r="M19" s="17"/>
      <c r="N19" s="2"/>
      <c r="O19" s="2"/>
      <c r="P19" s="2"/>
      <c r="Q19" s="2"/>
      <c r="R19" s="2"/>
    </row>
    <row r="20" spans="2:18" ht="30" x14ac:dyDescent="0.25">
      <c r="B20" s="91" t="s">
        <v>44</v>
      </c>
      <c r="C20" s="92"/>
      <c r="D20" s="23">
        <v>2</v>
      </c>
      <c r="E20" s="2"/>
      <c r="F20" s="2"/>
      <c r="G20" s="13" t="s">
        <v>39</v>
      </c>
      <c r="H20" s="29">
        <v>5</v>
      </c>
      <c r="I20" s="15"/>
      <c r="J20" s="15"/>
      <c r="K20" s="2"/>
      <c r="L20" s="16" t="s">
        <v>45</v>
      </c>
      <c r="M20" s="17"/>
      <c r="N20" s="2"/>
      <c r="O20" s="2"/>
      <c r="P20" s="2"/>
      <c r="Q20" s="2"/>
      <c r="R20" s="2"/>
    </row>
    <row r="21" spans="2:18" ht="146.25" x14ac:dyDescent="0.25">
      <c r="B21" s="91" t="s">
        <v>46</v>
      </c>
      <c r="C21" s="92"/>
      <c r="D21" s="23">
        <v>95487</v>
      </c>
      <c r="E21" s="2"/>
      <c r="F21" s="2"/>
      <c r="G21" s="13" t="s">
        <v>41</v>
      </c>
      <c r="H21" s="78" t="s">
        <v>77</v>
      </c>
      <c r="I21" s="15"/>
      <c r="J21" s="15"/>
      <c r="K21" s="2"/>
      <c r="L21" s="16" t="s">
        <v>47</v>
      </c>
      <c r="M21" s="17"/>
      <c r="N21" s="2"/>
      <c r="O21" s="2"/>
      <c r="P21" s="2"/>
      <c r="Q21" s="2"/>
      <c r="R21" s="2"/>
    </row>
    <row r="22" spans="2:18" ht="50.25" customHeight="1" x14ac:dyDescent="0.25">
      <c r="B22" s="91" t="s">
        <v>48</v>
      </c>
      <c r="C22" s="92"/>
      <c r="D22" s="23"/>
      <c r="E22" s="2"/>
      <c r="F22" s="2"/>
      <c r="G22" s="13" t="s">
        <v>44</v>
      </c>
      <c r="H22" s="29"/>
      <c r="I22" s="15"/>
      <c r="J22" s="15"/>
      <c r="K22" s="2"/>
      <c r="L22" s="18" t="s">
        <v>49</v>
      </c>
      <c r="M22" s="17"/>
      <c r="N22" s="2"/>
      <c r="O22" s="2"/>
      <c r="P22" s="2"/>
      <c r="Q22" s="2"/>
      <c r="R22" s="2"/>
    </row>
    <row r="23" spans="2:18" ht="30" x14ac:dyDescent="0.25">
      <c r="B23" s="91" t="s">
        <v>50</v>
      </c>
      <c r="C23" s="92"/>
      <c r="D23" s="23"/>
      <c r="E23" s="2"/>
      <c r="F23" s="2"/>
      <c r="G23" s="13" t="s">
        <v>46</v>
      </c>
      <c r="H23" s="29"/>
      <c r="I23" s="15"/>
      <c r="J23" s="15"/>
      <c r="K23" s="2"/>
      <c r="L23" s="16" t="s">
        <v>51</v>
      </c>
      <c r="M23" s="17"/>
      <c r="N23" s="2"/>
      <c r="O23" s="2"/>
      <c r="P23" s="2"/>
      <c r="Q23" s="2"/>
      <c r="R23" s="2"/>
    </row>
    <row r="24" spans="2:18" ht="31.5" customHeight="1" x14ac:dyDescent="0.25">
      <c r="B24" s="91" t="s">
        <v>52</v>
      </c>
      <c r="C24" s="92"/>
      <c r="D24" s="23"/>
      <c r="E24" s="2"/>
      <c r="F24" s="2"/>
      <c r="G24" s="13" t="s">
        <v>48</v>
      </c>
      <c r="H24" s="29"/>
      <c r="I24" s="15"/>
      <c r="J24" s="15"/>
      <c r="K24" s="2"/>
      <c r="L24" s="16" t="s">
        <v>53</v>
      </c>
      <c r="M24" s="17"/>
      <c r="N24" s="2"/>
      <c r="O24" s="2"/>
      <c r="P24" s="2"/>
      <c r="Q24" s="2"/>
      <c r="R24" s="2"/>
    </row>
    <row r="25" spans="2:18" ht="45" x14ac:dyDescent="0.25">
      <c r="B25" s="91" t="s">
        <v>54</v>
      </c>
      <c r="C25" s="92"/>
      <c r="D25" s="23"/>
      <c r="E25" s="2"/>
      <c r="F25" s="2"/>
      <c r="G25" s="13" t="s">
        <v>50</v>
      </c>
      <c r="H25" s="29"/>
      <c r="I25" s="15"/>
      <c r="J25" s="15"/>
      <c r="K25" s="2"/>
      <c r="L25" s="16" t="s">
        <v>55</v>
      </c>
      <c r="M25" s="17"/>
      <c r="N25" s="2"/>
      <c r="O25" s="2"/>
      <c r="P25" s="2"/>
      <c r="Q25" s="2"/>
      <c r="R25" s="2"/>
    </row>
    <row r="26" spans="2:18" ht="31.5" x14ac:dyDescent="0.25">
      <c r="B26" s="91" t="s">
        <v>56</v>
      </c>
      <c r="C26" s="92"/>
      <c r="D26" s="23"/>
      <c r="E26" s="2"/>
      <c r="F26" s="2"/>
      <c r="G26" s="13" t="s">
        <v>52</v>
      </c>
      <c r="H26" s="29"/>
      <c r="I26" s="15"/>
      <c r="J26" s="15"/>
      <c r="K26" s="2"/>
      <c r="L26" s="16" t="s">
        <v>57</v>
      </c>
      <c r="M26" s="17"/>
      <c r="N26" s="2"/>
      <c r="O26" s="2"/>
      <c r="P26" s="2"/>
      <c r="Q26" s="2"/>
      <c r="R26" s="2"/>
    </row>
    <row r="27" spans="2:18" ht="31.5" x14ac:dyDescent="0.25">
      <c r="B27" s="91" t="s">
        <v>58</v>
      </c>
      <c r="C27" s="92"/>
      <c r="D27" s="23"/>
      <c r="E27" s="2"/>
      <c r="F27" s="2"/>
      <c r="G27" s="13" t="s">
        <v>54</v>
      </c>
      <c r="H27" s="29"/>
      <c r="I27" s="15"/>
      <c r="J27" s="15"/>
      <c r="K27" s="2"/>
      <c r="L27" s="16" t="s">
        <v>59</v>
      </c>
      <c r="M27" s="17"/>
      <c r="N27" s="2"/>
      <c r="O27" s="2"/>
      <c r="P27" s="2"/>
      <c r="Q27" s="2"/>
      <c r="R27" s="2"/>
    </row>
    <row r="28" spans="2:18" ht="15.75" x14ac:dyDescent="0.25">
      <c r="B28" s="91" t="s">
        <v>60</v>
      </c>
      <c r="C28" s="92"/>
      <c r="D28" s="23">
        <v>965</v>
      </c>
      <c r="E28" s="2"/>
      <c r="F28" s="2"/>
      <c r="G28" s="13" t="s">
        <v>56</v>
      </c>
      <c r="H28" s="29">
        <v>14</v>
      </c>
      <c r="I28" s="15"/>
      <c r="J28" s="15"/>
      <c r="K28" s="2"/>
      <c r="L28" s="2"/>
      <c r="M28" s="2"/>
      <c r="N28" s="2"/>
      <c r="O28" s="2"/>
      <c r="P28" s="2"/>
      <c r="Q28" s="2"/>
      <c r="R28" s="2"/>
    </row>
    <row r="29" spans="2:18" ht="15.75" x14ac:dyDescent="0.25">
      <c r="B29" s="91" t="s">
        <v>61</v>
      </c>
      <c r="C29" s="92"/>
      <c r="D29" s="23">
        <v>76</v>
      </c>
      <c r="E29" s="2"/>
      <c r="F29" s="2"/>
      <c r="G29" s="13" t="s">
        <v>58</v>
      </c>
      <c r="H29" s="29">
        <v>955</v>
      </c>
      <c r="I29" s="15"/>
      <c r="J29" s="15"/>
      <c r="K29" s="2"/>
      <c r="L29" s="2"/>
      <c r="M29" s="2"/>
      <c r="N29" s="2"/>
      <c r="O29" s="2"/>
      <c r="P29" s="2"/>
      <c r="Q29" s="2"/>
      <c r="R29" s="2"/>
    </row>
    <row r="30" spans="2:18" x14ac:dyDescent="0.25">
      <c r="G30" s="18" t="s">
        <v>62</v>
      </c>
      <c r="H30" s="50"/>
      <c r="I30" s="21"/>
      <c r="J30" s="21"/>
    </row>
    <row r="31" spans="2:18" x14ac:dyDescent="0.25">
      <c r="G31" s="46" t="s">
        <v>78</v>
      </c>
      <c r="H31" s="50">
        <v>1</v>
      </c>
      <c r="I31" s="21"/>
      <c r="J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L5:M5"/>
    <mergeCell ref="B6:C6"/>
    <mergeCell ref="B11:C11"/>
    <mergeCell ref="L7:M7"/>
    <mergeCell ref="B8:C8"/>
    <mergeCell ref="B9:C9"/>
    <mergeCell ref="B10:C10"/>
    <mergeCell ref="B12:C12"/>
    <mergeCell ref="B13:C13"/>
    <mergeCell ref="B14:C14"/>
    <mergeCell ref="B15:C15"/>
    <mergeCell ref="B16:C16"/>
    <mergeCell ref="L18:M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C6B5B-6158-4D2E-8578-3C2BF37F5594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style="30" customWidth="1"/>
    <col min="5" max="5" width="8.42578125" customWidth="1"/>
    <col min="6" max="6" width="8.140625" customWidth="1"/>
    <col min="7" max="7" width="61.140625" customWidth="1"/>
    <col min="8" max="8" width="28.140625" style="30" customWidth="1"/>
    <col min="9" max="9" width="9.28515625" customWidth="1"/>
    <col min="11" max="11" width="85.5703125" customWidth="1"/>
    <col min="12" max="12" width="16" style="30" customWidth="1"/>
  </cols>
  <sheetData>
    <row r="1" spans="2:17" ht="15.75" x14ac:dyDescent="0.25">
      <c r="B1" s="1" t="s">
        <v>0</v>
      </c>
      <c r="C1" s="1"/>
      <c r="D1" s="27"/>
      <c r="E1" s="2"/>
      <c r="F1" s="2"/>
      <c r="G1" s="2"/>
      <c r="H1" s="27"/>
      <c r="I1" s="2"/>
      <c r="J1" s="2"/>
      <c r="K1" s="2"/>
      <c r="L1" s="27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79</v>
      </c>
      <c r="D2" s="95"/>
      <c r="E2" s="3"/>
      <c r="F2" s="2"/>
      <c r="G2" s="2"/>
      <c r="H2" s="27"/>
      <c r="I2" s="2"/>
      <c r="J2" s="2"/>
      <c r="K2" s="2"/>
      <c r="L2" s="27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7"/>
      <c r="I3" s="2"/>
      <c r="J3" s="2"/>
      <c r="K3" s="2"/>
      <c r="L3" s="27"/>
      <c r="M3" s="2"/>
      <c r="N3" s="2"/>
      <c r="O3" s="2"/>
      <c r="P3" s="2"/>
      <c r="Q3" s="2"/>
    </row>
    <row r="4" spans="2:17" ht="15.75" x14ac:dyDescent="0.25">
      <c r="B4" s="4"/>
      <c r="C4" s="4"/>
      <c r="D4" s="27"/>
      <c r="E4" s="2"/>
      <c r="F4" s="2"/>
      <c r="G4" s="2"/>
      <c r="H4" s="27"/>
      <c r="I4" s="2"/>
      <c r="J4" s="2"/>
      <c r="K4" s="2"/>
      <c r="L4" s="27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28" t="s">
        <v>7</v>
      </c>
      <c r="E6" s="7"/>
      <c r="F6" s="2"/>
      <c r="G6" s="9" t="s">
        <v>6</v>
      </c>
      <c r="H6" s="28" t="s">
        <v>7</v>
      </c>
      <c r="I6" s="7"/>
      <c r="J6" s="2"/>
      <c r="K6" s="10" t="s">
        <v>6</v>
      </c>
      <c r="L6" s="47" t="s">
        <v>7</v>
      </c>
      <c r="M6" s="2"/>
      <c r="N6" s="2"/>
      <c r="O6" s="2"/>
      <c r="P6" s="2"/>
      <c r="Q6" s="2"/>
    </row>
    <row r="7" spans="2:17" ht="31.5" customHeight="1" x14ac:dyDescent="0.25">
      <c r="B7" s="91" t="s">
        <v>8</v>
      </c>
      <c r="C7" s="92"/>
      <c r="D7" s="23">
        <v>6</v>
      </c>
      <c r="E7" s="2"/>
      <c r="F7" s="2"/>
      <c r="G7" s="13" t="s">
        <v>9</v>
      </c>
      <c r="H7" s="29">
        <v>47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>
        <v>357</v>
      </c>
      <c r="E8" s="2"/>
      <c r="F8" s="2"/>
      <c r="G8" s="13" t="s">
        <v>12</v>
      </c>
      <c r="H8" s="29">
        <v>2215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>
        <v>1</v>
      </c>
      <c r="E9" s="2"/>
      <c r="F9" s="2"/>
      <c r="G9" s="13" t="s">
        <v>15</v>
      </c>
      <c r="H9" s="29">
        <v>7</v>
      </c>
      <c r="I9" s="15"/>
      <c r="J9" s="2"/>
      <c r="K9" s="16" t="s">
        <v>16</v>
      </c>
      <c r="L9" s="48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>
        <v>436</v>
      </c>
      <c r="E10" s="2"/>
      <c r="F10" s="2"/>
      <c r="G10" s="13" t="s">
        <v>17</v>
      </c>
      <c r="H10" s="29">
        <v>860</v>
      </c>
      <c r="I10" s="15"/>
      <c r="J10" s="2"/>
      <c r="K10" s="16" t="s">
        <v>18</v>
      </c>
      <c r="L10" s="48">
        <v>2</v>
      </c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>
        <v>1</v>
      </c>
      <c r="E11" s="2"/>
      <c r="F11" s="2"/>
      <c r="G11" s="13" t="s">
        <v>20</v>
      </c>
      <c r="H11" s="29"/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>
        <v>9</v>
      </c>
      <c r="E12" s="2"/>
      <c r="F12" s="2"/>
      <c r="G12" s="13" t="s">
        <v>23</v>
      </c>
      <c r="H12" s="29"/>
      <c r="I12" s="15"/>
      <c r="J12" s="2"/>
      <c r="K12" s="16" t="s">
        <v>24</v>
      </c>
      <c r="L12" s="48"/>
      <c r="M12" s="2"/>
      <c r="N12" s="2"/>
      <c r="O12" s="2"/>
      <c r="P12" s="2"/>
      <c r="Q12" s="2"/>
    </row>
    <row r="13" spans="2:17" ht="31.5" customHeight="1" x14ac:dyDescent="0.25">
      <c r="B13" s="91" t="s">
        <v>25</v>
      </c>
      <c r="C13" s="92"/>
      <c r="D13" s="23"/>
      <c r="E13" s="2"/>
      <c r="F13" s="2"/>
      <c r="G13" s="13" t="s">
        <v>26</v>
      </c>
      <c r="H13" s="29">
        <v>9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23"/>
      <c r="E14" s="2"/>
      <c r="F14" s="2"/>
      <c r="G14" s="13" t="s">
        <v>29</v>
      </c>
      <c r="H14" s="29">
        <v>277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/>
      <c r="I15" s="15"/>
      <c r="J15" s="2"/>
      <c r="K15" s="16" t="s">
        <v>33</v>
      </c>
      <c r="L15" s="48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/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104.25" customHeight="1" x14ac:dyDescent="0.25">
      <c r="B17" s="91" t="s">
        <v>37</v>
      </c>
      <c r="C17" s="92"/>
      <c r="D17" s="23"/>
      <c r="E17" s="2"/>
      <c r="F17" s="2"/>
      <c r="G17" s="13" t="s">
        <v>31</v>
      </c>
      <c r="H17" s="29">
        <v>2</v>
      </c>
      <c r="I17" s="15"/>
      <c r="J17" s="2"/>
      <c r="K17" s="18" t="s">
        <v>38</v>
      </c>
      <c r="L17" s="48">
        <v>2</v>
      </c>
      <c r="M17" s="2"/>
      <c r="N17" s="2"/>
      <c r="O17" s="2"/>
      <c r="P17" s="2"/>
      <c r="Q17" s="2"/>
    </row>
    <row r="18" spans="2:17" ht="221.25" customHeight="1" x14ac:dyDescent="0.25">
      <c r="B18" s="91" t="s">
        <v>39</v>
      </c>
      <c r="C18" s="92"/>
      <c r="D18" s="23">
        <v>4</v>
      </c>
      <c r="E18" s="2"/>
      <c r="F18" s="2"/>
      <c r="G18" s="13" t="s">
        <v>34</v>
      </c>
      <c r="H18" s="29">
        <v>4</v>
      </c>
      <c r="I18" s="15"/>
      <c r="J18" s="2"/>
      <c r="K18" s="19" t="s">
        <v>40</v>
      </c>
      <c r="L18" s="49"/>
      <c r="M18" s="2"/>
      <c r="N18" s="2"/>
      <c r="O18" s="2"/>
      <c r="P18" s="2"/>
      <c r="Q18" s="2"/>
    </row>
    <row r="19" spans="2:17" ht="30" x14ac:dyDescent="0.25">
      <c r="B19" s="91" t="s">
        <v>41</v>
      </c>
      <c r="C19" s="92"/>
      <c r="D19" s="23"/>
      <c r="E19" s="2"/>
      <c r="F19" s="2"/>
      <c r="G19" s="13" t="s">
        <v>42</v>
      </c>
      <c r="H19" s="29"/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15.75" x14ac:dyDescent="0.25">
      <c r="B20" s="91" t="s">
        <v>44</v>
      </c>
      <c r="C20" s="92"/>
      <c r="D20" s="23">
        <v>2</v>
      </c>
      <c r="E20" s="2"/>
      <c r="F20" s="2"/>
      <c r="G20" s="13" t="s">
        <v>39</v>
      </c>
      <c r="H20" s="29">
        <v>27</v>
      </c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/>
      <c r="E21" s="2"/>
      <c r="F21" s="2"/>
      <c r="G21" s="13" t="s">
        <v>41</v>
      </c>
      <c r="H21" s="29"/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23"/>
      <c r="E22" s="2"/>
      <c r="F22" s="2"/>
      <c r="G22" s="13" t="s">
        <v>44</v>
      </c>
      <c r="H22" s="29"/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9"/>
      <c r="I23" s="15"/>
      <c r="J23" s="2"/>
      <c r="K23" s="16" t="s">
        <v>51</v>
      </c>
      <c r="L23" s="48"/>
      <c r="M23" s="2"/>
      <c r="N23" s="2"/>
      <c r="O23" s="2"/>
      <c r="P23" s="2"/>
      <c r="Q23" s="2"/>
    </row>
    <row r="24" spans="2:17" ht="31.5" customHeight="1" x14ac:dyDescent="0.25">
      <c r="B24" s="91" t="s">
        <v>52</v>
      </c>
      <c r="C24" s="92"/>
      <c r="D24" s="23"/>
      <c r="E24" s="2"/>
      <c r="F24" s="2"/>
      <c r="G24" s="13" t="s">
        <v>48</v>
      </c>
      <c r="H24" s="29"/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30" x14ac:dyDescent="0.25">
      <c r="B25" s="91" t="s">
        <v>54</v>
      </c>
      <c r="C25" s="92"/>
      <c r="D25" s="23"/>
      <c r="E25" s="2"/>
      <c r="F25" s="2"/>
      <c r="G25" s="13" t="s">
        <v>50</v>
      </c>
      <c r="H25" s="29"/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>
        <v>1</v>
      </c>
      <c r="E26" s="2"/>
      <c r="F26" s="2"/>
      <c r="G26" s="13" t="s">
        <v>52</v>
      </c>
      <c r="H26" s="29"/>
      <c r="I26" s="15"/>
      <c r="J26" s="2"/>
      <c r="K26" s="16" t="s">
        <v>57</v>
      </c>
      <c r="L26" s="48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>
        <v>15</v>
      </c>
      <c r="E27" s="2"/>
      <c r="F27" s="2"/>
      <c r="G27" s="13" t="s">
        <v>54</v>
      </c>
      <c r="H27" s="29"/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>
        <v>126</v>
      </c>
      <c r="E28" s="2"/>
      <c r="F28" s="2"/>
      <c r="G28" s="13" t="s">
        <v>56</v>
      </c>
      <c r="H28" s="29">
        <v>12</v>
      </c>
      <c r="I28" s="15"/>
      <c r="J28" s="2"/>
      <c r="K28" s="2"/>
      <c r="L28" s="27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39">
        <v>19</v>
      </c>
      <c r="E29" s="2"/>
      <c r="F29" s="2"/>
      <c r="G29" s="13" t="s">
        <v>58</v>
      </c>
      <c r="H29" s="29">
        <v>429</v>
      </c>
      <c r="I29" s="15"/>
      <c r="J29" s="2"/>
      <c r="K29" s="2"/>
      <c r="L29" s="27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33"/>
      <c r="I31" s="21"/>
    </row>
  </sheetData>
  <mergeCells count="30">
    <mergeCell ref="C2:D2"/>
    <mergeCell ref="C3:D3"/>
    <mergeCell ref="B5:D5"/>
    <mergeCell ref="B13:C13"/>
    <mergeCell ref="B14:C14"/>
    <mergeCell ref="B9:C9"/>
    <mergeCell ref="B10:C10"/>
    <mergeCell ref="B11:C11"/>
    <mergeCell ref="K7:L7"/>
    <mergeCell ref="B8:C8"/>
    <mergeCell ref="K5:L5"/>
    <mergeCell ref="B17:C17"/>
    <mergeCell ref="B7:C7"/>
    <mergeCell ref="B12:C12"/>
    <mergeCell ref="B16:C16"/>
    <mergeCell ref="B6:C6"/>
    <mergeCell ref="G5:H5"/>
    <mergeCell ref="B15:C15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8F53-B4C0-49D4-A023-4613CCEB0916}">
  <dimension ref="B1:Q34"/>
  <sheetViews>
    <sheetView workbookViewId="0">
      <selection activeCell="G31" sqref="G3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80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81</v>
      </c>
      <c r="C3" s="95">
        <v>2023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31.5" customHeight="1" x14ac:dyDescent="0.25">
      <c r="B7" s="91" t="s">
        <v>82</v>
      </c>
      <c r="C7" s="92"/>
      <c r="D7" s="23">
        <v>13</v>
      </c>
      <c r="E7" s="2"/>
      <c r="F7" s="2"/>
      <c r="G7" s="13" t="s">
        <v>9</v>
      </c>
      <c r="H7" s="29">
        <v>49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63">
        <v>299</v>
      </c>
      <c r="E8" s="2"/>
      <c r="F8" s="2"/>
      <c r="G8" s="13" t="s">
        <v>12</v>
      </c>
      <c r="H8" s="29">
        <v>916</v>
      </c>
      <c r="I8" s="15"/>
      <c r="J8" s="2"/>
      <c r="K8" s="16" t="s">
        <v>13</v>
      </c>
      <c r="L8" s="51"/>
      <c r="M8" s="34"/>
      <c r="N8" s="34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v>4</v>
      </c>
      <c r="I9" s="15"/>
      <c r="J9" s="2"/>
      <c r="K9" s="16" t="s">
        <v>16</v>
      </c>
      <c r="L9" s="51"/>
      <c r="M9" s="34"/>
      <c r="N9" s="34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29">
        <v>403</v>
      </c>
      <c r="I10" s="15"/>
      <c r="J10" s="2"/>
      <c r="K10" s="16" t="s">
        <v>18</v>
      </c>
      <c r="L10" s="73">
        <v>1</v>
      </c>
      <c r="M10" s="34"/>
      <c r="N10" s="34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v>2</v>
      </c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9">
        <v>1000</v>
      </c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1.5" customHeight="1" x14ac:dyDescent="0.25">
      <c r="B13" s="91" t="s">
        <v>25</v>
      </c>
      <c r="C13" s="92"/>
      <c r="D13" s="23"/>
      <c r="E13" s="2"/>
      <c r="F13" s="2"/>
      <c r="G13" s="13" t="s">
        <v>26</v>
      </c>
      <c r="H13" s="29">
        <v>5</v>
      </c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23"/>
      <c r="E14" s="2"/>
      <c r="F14" s="2"/>
      <c r="G14" s="13" t="s">
        <v>29</v>
      </c>
      <c r="H14" s="29">
        <v>121</v>
      </c>
      <c r="I14" s="15"/>
      <c r="J14" s="2"/>
      <c r="K14" s="16" t="s">
        <v>30</v>
      </c>
      <c r="L14" s="51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/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/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/>
      <c r="E17" s="2"/>
      <c r="F17" s="2"/>
      <c r="G17" s="13" t="s">
        <v>31</v>
      </c>
      <c r="H17" s="29">
        <v>2</v>
      </c>
      <c r="I17" s="15"/>
      <c r="J17" s="2"/>
      <c r="K17" s="18" t="s">
        <v>38</v>
      </c>
      <c r="L17" s="73">
        <v>3</v>
      </c>
      <c r="M17" s="2"/>
      <c r="N17" s="2"/>
      <c r="O17" s="2"/>
      <c r="P17" s="2"/>
      <c r="Q17" s="2"/>
    </row>
    <row r="18" spans="2:17" ht="15.75" x14ac:dyDescent="0.25">
      <c r="B18" s="91" t="s">
        <v>83</v>
      </c>
      <c r="C18" s="92"/>
      <c r="D18" s="23">
        <v>1</v>
      </c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84</v>
      </c>
      <c r="C19" s="92"/>
      <c r="D19" s="25">
        <v>365536</v>
      </c>
      <c r="E19" s="2"/>
      <c r="F19" s="2"/>
      <c r="G19" s="13" t="s">
        <v>42</v>
      </c>
      <c r="H19" s="29"/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63">
        <v>1</v>
      </c>
      <c r="E20" s="2"/>
      <c r="F20" s="2"/>
      <c r="G20" s="13" t="s">
        <v>39</v>
      </c>
      <c r="H20" s="29">
        <v>8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63">
        <v>2379</v>
      </c>
      <c r="E21" s="2"/>
      <c r="F21" s="2"/>
      <c r="G21" s="13" t="s">
        <v>41</v>
      </c>
      <c r="H21" s="29">
        <v>6445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63">
        <v>3079</v>
      </c>
      <c r="E22" s="2"/>
      <c r="F22" s="2"/>
      <c r="G22" s="13" t="s">
        <v>85</v>
      </c>
      <c r="H22" s="72">
        <v>1</v>
      </c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80"/>
      <c r="E23" s="2"/>
      <c r="F23" s="2"/>
      <c r="G23" s="13" t="s">
        <v>46</v>
      </c>
      <c r="H23" s="72">
        <v>195</v>
      </c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1.5" customHeight="1" x14ac:dyDescent="0.25">
      <c r="B24" s="91" t="s">
        <v>52</v>
      </c>
      <c r="C24" s="92"/>
      <c r="D24" s="80"/>
      <c r="E24" s="2"/>
      <c r="F24" s="2"/>
      <c r="G24" s="13" t="s">
        <v>48</v>
      </c>
      <c r="H24" s="72">
        <v>288</v>
      </c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80"/>
      <c r="E25" s="2"/>
      <c r="F25" s="2"/>
      <c r="G25" s="13" t="s">
        <v>50</v>
      </c>
      <c r="H25" s="72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72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72"/>
      <c r="I27" s="15"/>
      <c r="J27" s="2"/>
      <c r="K27" s="16" t="s">
        <v>59</v>
      </c>
      <c r="L27" s="48">
        <v>1</v>
      </c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>
        <v>46</v>
      </c>
      <c r="E28" s="2"/>
      <c r="F28" s="2"/>
      <c r="G28" s="13" t="s">
        <v>56</v>
      </c>
      <c r="H28" s="29">
        <v>7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86</v>
      </c>
      <c r="C29" s="92"/>
      <c r="D29" s="23">
        <v>17</v>
      </c>
      <c r="E29" s="2"/>
      <c r="F29" s="2"/>
      <c r="G29" s="13" t="s">
        <v>58</v>
      </c>
      <c r="H29" s="29">
        <v>538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5</v>
      </c>
      <c r="I30" s="21"/>
    </row>
    <row r="31" spans="2:17" ht="21.75" customHeight="1" x14ac:dyDescent="0.25">
      <c r="B31" t="s">
        <v>135</v>
      </c>
      <c r="G31" s="22"/>
      <c r="H31" s="21"/>
      <c r="I31" s="21"/>
    </row>
    <row r="32" spans="2:17" ht="15.75" x14ac:dyDescent="0.25">
      <c r="B32" t="s">
        <v>136</v>
      </c>
      <c r="G32" s="52" t="s">
        <v>87</v>
      </c>
    </row>
    <row r="33" spans="2:2" x14ac:dyDescent="0.25">
      <c r="B33" t="s">
        <v>88</v>
      </c>
    </row>
    <row r="34" spans="2:2" x14ac:dyDescent="0.25">
      <c r="B34" t="s">
        <v>89</v>
      </c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5281-900B-4389-A99D-157B8245EC5E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90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/>
      <c r="E7" s="2"/>
      <c r="F7" s="2"/>
      <c r="G7" s="13" t="s">
        <v>9</v>
      </c>
      <c r="H7" s="29">
        <v>2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/>
      <c r="E8" s="2"/>
      <c r="F8" s="2"/>
      <c r="G8" s="13" t="s">
        <v>12</v>
      </c>
      <c r="H8" s="29">
        <v>53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v>3</v>
      </c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29">
        <v>300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v>1</v>
      </c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35" t="s">
        <v>23</v>
      </c>
      <c r="H12" s="24">
        <v>12060</v>
      </c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/>
      <c r="E13" s="2"/>
      <c r="F13" s="2"/>
      <c r="G13" s="13" t="s">
        <v>26</v>
      </c>
      <c r="H13" s="29">
        <v>6</v>
      </c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/>
      <c r="E14" s="2"/>
      <c r="F14" s="2"/>
      <c r="G14" s="13" t="s">
        <v>29</v>
      </c>
      <c r="H14" s="29">
        <v>189</v>
      </c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/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/>
      <c r="E17" s="2"/>
      <c r="F17" s="2"/>
      <c r="G17" s="13" t="s">
        <v>31</v>
      </c>
      <c r="H17" s="29">
        <v>2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>
        <v>12</v>
      </c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106" t="s">
        <v>41</v>
      </c>
      <c r="C19" s="107"/>
      <c r="D19" s="25">
        <v>416399</v>
      </c>
      <c r="E19" s="2"/>
      <c r="F19" s="2"/>
      <c r="G19" s="13" t="s">
        <v>42</v>
      </c>
      <c r="H19" s="29"/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>
        <v>1</v>
      </c>
      <c r="E20" s="2"/>
      <c r="F20" s="2"/>
      <c r="G20" s="13" t="s">
        <v>39</v>
      </c>
      <c r="H20" s="29"/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5">
        <v>13090</v>
      </c>
      <c r="E21" s="2"/>
      <c r="F21" s="2"/>
      <c r="G21" s="13" t="s">
        <v>41</v>
      </c>
      <c r="H21" s="29"/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5">
        <v>38432</v>
      </c>
      <c r="E22" s="2"/>
      <c r="F22" s="2"/>
      <c r="G22" s="13" t="s">
        <v>44</v>
      </c>
      <c r="H22" s="29"/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9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/>
      <c r="E24" s="2"/>
      <c r="F24" s="2"/>
      <c r="G24" s="13" t="s">
        <v>48</v>
      </c>
      <c r="H24" s="29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9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29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29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5">
        <v>1300</v>
      </c>
      <c r="E28" s="2"/>
      <c r="F28" s="2"/>
      <c r="G28" s="13" t="s">
        <v>56</v>
      </c>
      <c r="H28" s="29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/>
      <c r="E29" s="2"/>
      <c r="F29" s="2"/>
      <c r="G29" s="13" t="s">
        <v>58</v>
      </c>
      <c r="H29" s="29">
        <v>28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90EB-271F-4A8F-9FB0-DF40666C0865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91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31.5" customHeight="1" x14ac:dyDescent="0.25">
      <c r="B7" s="91" t="s">
        <v>8</v>
      </c>
      <c r="C7" s="92"/>
      <c r="D7" s="23">
        <v>2</v>
      </c>
      <c r="E7" s="2"/>
      <c r="F7" s="2"/>
      <c r="G7" s="13" t="s">
        <v>9</v>
      </c>
      <c r="H7" s="29">
        <v>9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>
        <v>80</v>
      </c>
      <c r="E8" s="2"/>
      <c r="F8" s="2"/>
      <c r="G8" s="13" t="s">
        <v>12</v>
      </c>
      <c r="H8" s="29">
        <v>955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v>6</v>
      </c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29">
        <v>715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/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9"/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1.5" customHeight="1" x14ac:dyDescent="0.25">
      <c r="B13" s="91" t="s">
        <v>25</v>
      </c>
      <c r="C13" s="92"/>
      <c r="D13" s="23"/>
      <c r="E13" s="2"/>
      <c r="F13" s="2"/>
      <c r="G13" s="13" t="s">
        <v>26</v>
      </c>
      <c r="H13" s="29">
        <v>6</v>
      </c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23"/>
      <c r="E14" s="2"/>
      <c r="F14" s="2"/>
      <c r="G14" s="13" t="s">
        <v>29</v>
      </c>
      <c r="H14" s="29">
        <v>250</v>
      </c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/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/>
      <c r="E17" s="2"/>
      <c r="F17" s="2"/>
      <c r="G17" s="13" t="s">
        <v>31</v>
      </c>
      <c r="H17" s="29"/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>
        <v>13</v>
      </c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>
        <v>166936</v>
      </c>
      <c r="E19" s="2"/>
      <c r="F19" s="2"/>
      <c r="G19" s="13" t="s">
        <v>42</v>
      </c>
      <c r="H19" s="29"/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>
        <v>1</v>
      </c>
      <c r="E20" s="2"/>
      <c r="F20" s="2"/>
      <c r="G20" s="13" t="s">
        <v>39</v>
      </c>
      <c r="H20" s="29"/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5">
        <v>7242</v>
      </c>
      <c r="E21" s="2"/>
      <c r="F21" s="2"/>
      <c r="G21" s="13" t="s">
        <v>41</v>
      </c>
      <c r="H21" s="29"/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25">
        <v>16335</v>
      </c>
      <c r="E22" s="2"/>
      <c r="F22" s="2"/>
      <c r="G22" s="13" t="s">
        <v>44</v>
      </c>
      <c r="H22" s="29"/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9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1.5" customHeight="1" x14ac:dyDescent="0.25">
      <c r="B24" s="91" t="s">
        <v>52</v>
      </c>
      <c r="C24" s="92"/>
      <c r="D24" s="23"/>
      <c r="E24" s="2"/>
      <c r="F24" s="2"/>
      <c r="G24" s="13" t="s">
        <v>48</v>
      </c>
      <c r="H24" s="29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9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29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29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>
        <v>3500</v>
      </c>
      <c r="E28" s="2"/>
      <c r="F28" s="2"/>
      <c r="G28" s="13" t="s">
        <v>56</v>
      </c>
      <c r="H28" s="29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>
        <v>4</v>
      </c>
      <c r="E29" s="2"/>
      <c r="F29" s="2"/>
      <c r="G29" s="13" t="s">
        <v>58</v>
      </c>
      <c r="H29" s="29">
        <v>46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46316-45A3-4995-BC1E-CF3E2CCB654C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108"/>
      <c r="E1" s="10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1" t="s">
        <v>93</v>
      </c>
      <c r="D2" s="108"/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81</v>
      </c>
      <c r="C3" s="1">
        <v>2022</v>
      </c>
      <c r="D3" s="108"/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108"/>
      <c r="E4" s="10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>
        <v>1</v>
      </c>
      <c r="E7" s="2"/>
      <c r="F7" s="2"/>
      <c r="G7" s="13" t="s">
        <v>9</v>
      </c>
      <c r="H7" s="29">
        <v>5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61">
        <v>57</v>
      </c>
      <c r="E8" s="2"/>
      <c r="F8" s="2"/>
      <c r="G8" s="13" t="s">
        <v>12</v>
      </c>
      <c r="H8" s="29">
        <v>292</v>
      </c>
      <c r="I8" s="15"/>
      <c r="J8" s="2"/>
      <c r="K8" s="16" t="s">
        <v>13</v>
      </c>
      <c r="L8" s="23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v>4</v>
      </c>
      <c r="I9" s="15"/>
      <c r="J9" s="2"/>
      <c r="K9" s="16" t="s">
        <v>16</v>
      </c>
      <c r="L9" s="23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60">
        <v>417</v>
      </c>
      <c r="I10" s="15"/>
      <c r="J10" s="2"/>
      <c r="K10" s="16" t="s">
        <v>18</v>
      </c>
      <c r="L10" s="23">
        <v>1</v>
      </c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v>1</v>
      </c>
      <c r="I11" s="15"/>
      <c r="J11" s="2"/>
      <c r="K11" s="16" t="s">
        <v>21</v>
      </c>
      <c r="L11" s="23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82">
        <v>30</v>
      </c>
      <c r="I12" s="15"/>
      <c r="J12" s="2"/>
      <c r="K12" s="16" t="s">
        <v>24</v>
      </c>
      <c r="L12" s="23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/>
      <c r="E13" s="2"/>
      <c r="F13" s="2"/>
      <c r="G13" s="13" t="s">
        <v>26</v>
      </c>
      <c r="H13" s="29">
        <v>3</v>
      </c>
      <c r="I13" s="15"/>
      <c r="J13" s="2"/>
      <c r="K13" s="16" t="s">
        <v>27</v>
      </c>
      <c r="L13" s="23">
        <v>2</v>
      </c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/>
      <c r="E14" s="2"/>
      <c r="F14" s="2"/>
      <c r="G14" s="13" t="s">
        <v>29</v>
      </c>
      <c r="H14" s="29">
        <v>96</v>
      </c>
      <c r="I14" s="15"/>
      <c r="J14" s="2"/>
      <c r="K14" s="16" t="s">
        <v>30</v>
      </c>
      <c r="L14" s="23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>
        <v>1</v>
      </c>
      <c r="I15" s="15"/>
      <c r="J15" s="2"/>
      <c r="K15" s="16" t="s">
        <v>33</v>
      </c>
      <c r="L15" s="23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60">
        <v>37</v>
      </c>
      <c r="I16" s="15"/>
      <c r="J16" s="2"/>
      <c r="K16" s="16" t="s">
        <v>36</v>
      </c>
      <c r="L16" s="23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>
        <v>2</v>
      </c>
      <c r="E17" s="2"/>
      <c r="F17" s="2"/>
      <c r="G17" s="13" t="s">
        <v>31</v>
      </c>
      <c r="H17" s="29"/>
      <c r="I17" s="15"/>
      <c r="J17" s="2"/>
      <c r="K17" s="18" t="s">
        <v>38</v>
      </c>
      <c r="L17" s="23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/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/>
      <c r="E19" s="2"/>
      <c r="F19" s="2"/>
      <c r="G19" s="13" t="s">
        <v>42</v>
      </c>
      <c r="H19" s="29"/>
      <c r="I19" s="15"/>
      <c r="J19" s="2"/>
      <c r="K19" s="16" t="s">
        <v>43</v>
      </c>
      <c r="L19" s="55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61">
        <v>1</v>
      </c>
      <c r="E20" s="2"/>
      <c r="F20" s="2"/>
      <c r="G20" s="13" t="s">
        <v>39</v>
      </c>
      <c r="H20" s="29"/>
      <c r="I20" s="15"/>
      <c r="J20" s="2"/>
      <c r="K20" s="16" t="s">
        <v>45</v>
      </c>
      <c r="L20" s="55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81">
        <v>23514</v>
      </c>
      <c r="E21" s="2"/>
      <c r="F21" s="2"/>
      <c r="G21" s="13" t="s">
        <v>41</v>
      </c>
      <c r="H21" s="24"/>
      <c r="I21" s="15"/>
      <c r="J21" s="2"/>
      <c r="K21" s="16" t="s">
        <v>47</v>
      </c>
      <c r="L21" s="55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81">
        <v>41524</v>
      </c>
      <c r="E22" s="2"/>
      <c r="F22" s="2"/>
      <c r="G22" s="13" t="s">
        <v>44</v>
      </c>
      <c r="H22" s="23"/>
      <c r="I22" s="15"/>
      <c r="J22" s="2"/>
      <c r="K22" s="18" t="s">
        <v>49</v>
      </c>
      <c r="L22" s="55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3"/>
      <c r="I23" s="15"/>
      <c r="J23" s="2"/>
      <c r="K23" s="16" t="s">
        <v>51</v>
      </c>
      <c r="L23" s="55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/>
      <c r="E24" s="2"/>
      <c r="F24" s="2"/>
      <c r="G24" s="13" t="s">
        <v>48</v>
      </c>
      <c r="H24" s="23"/>
      <c r="I24" s="15"/>
      <c r="J24" s="2"/>
      <c r="K24" s="16" t="s">
        <v>53</v>
      </c>
      <c r="L24" s="55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3"/>
      <c r="I25" s="15"/>
      <c r="J25" s="2"/>
      <c r="K25" s="16" t="s">
        <v>55</v>
      </c>
      <c r="L25" s="55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23"/>
      <c r="I26" s="15"/>
      <c r="J26" s="2"/>
      <c r="K26" s="16" t="s">
        <v>57</v>
      </c>
      <c r="L26" s="55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23"/>
      <c r="I27" s="15"/>
      <c r="J27" s="2"/>
      <c r="K27" s="16" t="s">
        <v>59</v>
      </c>
      <c r="L27" s="55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61">
        <v>450</v>
      </c>
      <c r="E28" s="2"/>
      <c r="F28" s="2"/>
      <c r="G28" s="13" t="s">
        <v>56</v>
      </c>
      <c r="H28" s="29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5"/>
      <c r="E29" s="2"/>
      <c r="F29" s="2"/>
      <c r="G29" s="13" t="s">
        <v>58</v>
      </c>
      <c r="H29" s="60">
        <v>92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21"/>
      <c r="I31" s="21"/>
    </row>
  </sheetData>
  <mergeCells count="30">
    <mergeCell ref="B7:C7"/>
    <mergeCell ref="K7:L7"/>
    <mergeCell ref="D1:E4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3131-56F7-468D-84F6-7C1E0B2711FA}">
  <dimension ref="B1:Q31"/>
  <sheetViews>
    <sheetView workbookViewId="0">
      <selection activeCell="K22" sqref="K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style="56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94</v>
      </c>
      <c r="D2" s="95"/>
      <c r="E2" s="3"/>
      <c r="F2" s="2"/>
      <c r="G2" s="2"/>
      <c r="H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57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58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38.25" customHeight="1" x14ac:dyDescent="0.25">
      <c r="B7" s="91" t="s">
        <v>8</v>
      </c>
      <c r="C7" s="92"/>
      <c r="D7" s="23">
        <v>1</v>
      </c>
      <c r="E7" s="2"/>
      <c r="F7" s="2"/>
      <c r="G7" s="13" t="s">
        <v>9</v>
      </c>
      <c r="H7" s="29">
        <f>2+2+4+1+4+41+6+6+1+7+1+6+4</f>
        <v>85</v>
      </c>
      <c r="I7" s="59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>
        <v>89</v>
      </c>
      <c r="E8" s="2"/>
      <c r="F8" s="2"/>
      <c r="G8" s="13" t="s">
        <v>12</v>
      </c>
      <c r="H8" s="29">
        <f>261+138+120+662+119+1441+240+85+200+67+150+180+125</f>
        <v>3788</v>
      </c>
      <c r="I8" s="59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>
        <v>1</v>
      </c>
      <c r="E9" s="2"/>
      <c r="F9" s="2"/>
      <c r="G9" s="13" t="s">
        <v>15</v>
      </c>
      <c r="H9" s="29">
        <v>1</v>
      </c>
      <c r="I9" s="59"/>
      <c r="J9" s="2"/>
      <c r="K9" s="16" t="s">
        <v>16</v>
      </c>
      <c r="L9" s="48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>
        <v>75</v>
      </c>
      <c r="E10" s="2"/>
      <c r="F10" s="2"/>
      <c r="G10" s="13" t="s">
        <v>17</v>
      </c>
      <c r="H10" s="29">
        <v>300</v>
      </c>
      <c r="I10" s="59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f>6+1+7+1+1+1</f>
        <v>17</v>
      </c>
      <c r="I11" s="59"/>
      <c r="J11" s="2"/>
      <c r="K11" s="16" t="s">
        <v>21</v>
      </c>
      <c r="L11" s="48">
        <v>1</v>
      </c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9">
        <f>3000+10000+2206+1000+14400</f>
        <v>30606</v>
      </c>
      <c r="I12" s="59"/>
      <c r="J12" s="2"/>
      <c r="K12" s="16" t="s">
        <v>24</v>
      </c>
      <c r="L12" s="48"/>
      <c r="M12" s="2"/>
      <c r="N12" s="2"/>
      <c r="O12" s="2"/>
      <c r="P12" s="2"/>
      <c r="Q12" s="2"/>
    </row>
    <row r="13" spans="2:17" ht="39.75" customHeight="1" x14ac:dyDescent="0.25">
      <c r="B13" s="91" t="s">
        <v>25</v>
      </c>
      <c r="C13" s="92"/>
      <c r="D13" s="23">
        <v>2</v>
      </c>
      <c r="E13" s="2"/>
      <c r="F13" s="2"/>
      <c r="G13" s="13" t="s">
        <v>26</v>
      </c>
      <c r="H13" s="29">
        <f>1+1+3+1+1+1+1+1+1+1+1</f>
        <v>13</v>
      </c>
      <c r="I13" s="59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23">
        <v>2250</v>
      </c>
      <c r="E14" s="2"/>
      <c r="F14" s="2"/>
      <c r="G14" s="13" t="s">
        <v>29</v>
      </c>
      <c r="H14" s="29">
        <f>80+30+110+20+35+15+50+50+39+100+25</f>
        <v>554</v>
      </c>
      <c r="I14" s="59"/>
      <c r="J14" s="2"/>
      <c r="K14" s="16" t="s">
        <v>30</v>
      </c>
      <c r="L14" s="48">
        <v>1</v>
      </c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>
        <v>1</v>
      </c>
      <c r="E15" s="2"/>
      <c r="F15" s="2"/>
      <c r="G15" s="13" t="s">
        <v>32</v>
      </c>
      <c r="H15" s="29"/>
      <c r="I15" s="59"/>
      <c r="J15" s="2"/>
      <c r="K15" s="16" t="s">
        <v>33</v>
      </c>
      <c r="L15" s="48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>
        <v>0</v>
      </c>
      <c r="E16" s="2"/>
      <c r="F16" s="2"/>
      <c r="G16" s="13" t="s">
        <v>35</v>
      </c>
      <c r="H16" s="29"/>
      <c r="I16" s="59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>
        <v>37</v>
      </c>
      <c r="E17" s="2"/>
      <c r="F17" s="2"/>
      <c r="G17" s="13" t="s">
        <v>31</v>
      </c>
      <c r="H17" s="29">
        <f>1+1+1+4</f>
        <v>7</v>
      </c>
      <c r="I17" s="59"/>
      <c r="J17" s="2"/>
      <c r="K17" s="18" t="s">
        <v>38</v>
      </c>
      <c r="L17" s="48">
        <v>14</v>
      </c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>
        <v>2</v>
      </c>
      <c r="E18" s="2"/>
      <c r="F18" s="2"/>
      <c r="G18" s="13" t="s">
        <v>34</v>
      </c>
      <c r="H18" s="29"/>
      <c r="I18" s="59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 t="s">
        <v>95</v>
      </c>
      <c r="E19" s="2"/>
      <c r="F19" s="2"/>
      <c r="G19" s="13" t="s">
        <v>42</v>
      </c>
      <c r="H19" s="29">
        <v>11</v>
      </c>
      <c r="I19" s="59"/>
      <c r="J19" s="2"/>
      <c r="K19" s="16" t="s">
        <v>43</v>
      </c>
      <c r="L19" s="48">
        <v>1</v>
      </c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>
        <v>1</v>
      </c>
      <c r="E20" s="2"/>
      <c r="F20" s="2"/>
      <c r="G20" s="13" t="s">
        <v>39</v>
      </c>
      <c r="H20" s="29"/>
      <c r="I20" s="59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 t="s">
        <v>95</v>
      </c>
      <c r="E21" s="2"/>
      <c r="F21" s="2"/>
      <c r="G21" s="13" t="s">
        <v>41</v>
      </c>
      <c r="H21" s="29"/>
      <c r="I21" s="59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23" t="s">
        <v>95</v>
      </c>
      <c r="E22" s="2"/>
      <c r="F22" s="2"/>
      <c r="G22" s="13" t="s">
        <v>44</v>
      </c>
      <c r="H22" s="29"/>
      <c r="I22" s="59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9"/>
      <c r="I23" s="59"/>
      <c r="J23" s="2"/>
      <c r="K23" s="16" t="s">
        <v>51</v>
      </c>
      <c r="L23" s="48"/>
      <c r="M23" s="2"/>
      <c r="N23" s="2"/>
      <c r="O23" s="2"/>
      <c r="P23" s="2"/>
      <c r="Q23" s="2"/>
    </row>
    <row r="24" spans="2:17" ht="31.5" customHeight="1" x14ac:dyDescent="0.25">
      <c r="B24" s="91" t="s">
        <v>52</v>
      </c>
      <c r="C24" s="92"/>
      <c r="D24" s="23"/>
      <c r="E24" s="2"/>
      <c r="F24" s="2"/>
      <c r="G24" s="13" t="s">
        <v>48</v>
      </c>
      <c r="H24" s="29"/>
      <c r="I24" s="59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9"/>
      <c r="I25" s="59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29"/>
      <c r="I26" s="59"/>
      <c r="J26" s="2"/>
      <c r="K26" s="16" t="s">
        <v>57</v>
      </c>
      <c r="L26" s="48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29"/>
      <c r="I27" s="59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>
        <v>157</v>
      </c>
      <c r="E28" s="2"/>
      <c r="F28" s="2"/>
      <c r="G28" s="13" t="s">
        <v>56</v>
      </c>
      <c r="H28" s="60">
        <f>2+1+ 1+6+4+10+1+2+2+2+1+5+1+1</f>
        <v>39</v>
      </c>
      <c r="I28" s="59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61">
        <v>17</v>
      </c>
      <c r="E29" s="2"/>
      <c r="F29" s="2"/>
      <c r="G29" s="13" t="s">
        <v>58</v>
      </c>
      <c r="H29" s="60">
        <f>32+27+26+65+61+200+12+25+14+99+7+92+107+72</f>
        <v>839</v>
      </c>
      <c r="I29" s="62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59"/>
    </row>
    <row r="31" spans="2:17" x14ac:dyDescent="0.25">
      <c r="G31" s="22"/>
      <c r="H31" s="21"/>
      <c r="I31" s="5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0CC69-368A-465C-9F41-FB81125D748B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96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31.5" customHeight="1" x14ac:dyDescent="0.25">
      <c r="B7" s="91" t="s">
        <v>8</v>
      </c>
      <c r="C7" s="92"/>
      <c r="D7" s="23">
        <v>2</v>
      </c>
      <c r="E7" s="2"/>
      <c r="F7" s="2"/>
      <c r="G7" s="13" t="s">
        <v>9</v>
      </c>
      <c r="H7" s="29">
        <v>36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63">
        <v>115</v>
      </c>
      <c r="E8" s="2"/>
      <c r="F8" s="2"/>
      <c r="G8" s="13" t="s">
        <v>12</v>
      </c>
      <c r="H8" s="29">
        <v>1696</v>
      </c>
      <c r="I8" s="15"/>
      <c r="J8" s="2"/>
      <c r="K8" s="16" t="s">
        <v>13</v>
      </c>
      <c r="L8" s="48">
        <v>1</v>
      </c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>
        <v>1</v>
      </c>
      <c r="E9" s="2"/>
      <c r="F9" s="2"/>
      <c r="G9" s="13" t="s">
        <v>15</v>
      </c>
      <c r="H9" s="29">
        <v>5</v>
      </c>
      <c r="I9" s="15"/>
      <c r="J9" s="2"/>
      <c r="K9" s="16" t="s">
        <v>16</v>
      </c>
      <c r="L9" s="48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>
        <v>80</v>
      </c>
      <c r="E10" s="2"/>
      <c r="F10" s="2"/>
      <c r="G10" s="13" t="s">
        <v>17</v>
      </c>
      <c r="H10" s="29">
        <v>372</v>
      </c>
      <c r="I10" s="15"/>
      <c r="J10" s="2"/>
      <c r="K10" s="16" t="s">
        <v>18</v>
      </c>
      <c r="L10" s="48">
        <v>2</v>
      </c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53"/>
      <c r="E11" s="2"/>
      <c r="F11" s="2"/>
      <c r="G11" s="13" t="s">
        <v>20</v>
      </c>
      <c r="H11" s="29">
        <v>8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53"/>
      <c r="E12" s="2"/>
      <c r="F12" s="2"/>
      <c r="G12" s="13" t="s">
        <v>23</v>
      </c>
      <c r="H12" s="29">
        <v>55862</v>
      </c>
      <c r="I12" s="15"/>
      <c r="J12" s="2"/>
      <c r="K12" s="16" t="s">
        <v>24</v>
      </c>
      <c r="L12" s="48"/>
      <c r="M12" s="2"/>
      <c r="N12" s="2"/>
      <c r="O12" s="2"/>
      <c r="P12" s="2"/>
      <c r="Q12" s="2"/>
    </row>
    <row r="13" spans="2:17" ht="31.5" customHeight="1" x14ac:dyDescent="0.25">
      <c r="B13" s="91" t="s">
        <v>25</v>
      </c>
      <c r="C13" s="92"/>
      <c r="D13" s="23">
        <v>1</v>
      </c>
      <c r="E13" s="2"/>
      <c r="F13" s="2"/>
      <c r="G13" s="13" t="s">
        <v>26</v>
      </c>
      <c r="H13" s="29">
        <v>2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53"/>
      <c r="E14" s="2"/>
      <c r="F14" s="2"/>
      <c r="G14" s="13" t="s">
        <v>29</v>
      </c>
      <c r="H14" s="29">
        <v>49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53"/>
      <c r="E15" s="2"/>
      <c r="F15" s="2"/>
      <c r="G15" s="13" t="s">
        <v>32</v>
      </c>
      <c r="H15" s="29"/>
      <c r="I15" s="15"/>
      <c r="J15" s="2"/>
      <c r="K15" s="16" t="s">
        <v>33</v>
      </c>
      <c r="L15" s="48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53"/>
      <c r="E16" s="2"/>
      <c r="F16" s="2"/>
      <c r="G16" s="13" t="s">
        <v>35</v>
      </c>
      <c r="H16" s="29"/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>
        <v>1</v>
      </c>
      <c r="E17" s="2"/>
      <c r="F17" s="2"/>
      <c r="G17" s="13" t="s">
        <v>31</v>
      </c>
      <c r="H17" s="29">
        <v>1</v>
      </c>
      <c r="I17" s="15"/>
      <c r="J17" s="2"/>
      <c r="K17" s="18" t="s">
        <v>38</v>
      </c>
      <c r="L17" s="48">
        <v>3</v>
      </c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53"/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53"/>
      <c r="E19" s="2"/>
      <c r="F19" s="2"/>
      <c r="G19" s="13" t="s">
        <v>42</v>
      </c>
      <c r="H19" s="29">
        <v>3</v>
      </c>
      <c r="I19" s="15"/>
      <c r="J19" s="2"/>
      <c r="K19" s="16" t="s">
        <v>43</v>
      </c>
      <c r="L19" s="48">
        <v>1</v>
      </c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>
        <v>1</v>
      </c>
      <c r="E20" s="2"/>
      <c r="F20" s="2"/>
      <c r="G20" s="13" t="s">
        <v>39</v>
      </c>
      <c r="H20" s="29">
        <v>3</v>
      </c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>
        <v>5420</v>
      </c>
      <c r="E21" s="2"/>
      <c r="F21" s="2"/>
      <c r="G21" s="13" t="s">
        <v>41</v>
      </c>
      <c r="H21" s="29">
        <v>122500</v>
      </c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23">
        <v>12606</v>
      </c>
      <c r="E22" s="2"/>
      <c r="F22" s="2"/>
      <c r="G22" s="13" t="s">
        <v>44</v>
      </c>
      <c r="H22" s="29"/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53"/>
      <c r="E23" s="2"/>
      <c r="F23" s="2"/>
      <c r="G23" s="13" t="s">
        <v>46</v>
      </c>
      <c r="H23" s="29"/>
      <c r="I23" s="15"/>
      <c r="J23" s="2"/>
      <c r="K23" s="16" t="s">
        <v>51</v>
      </c>
      <c r="L23" s="48"/>
      <c r="M23" s="2"/>
      <c r="N23" s="2"/>
      <c r="O23" s="2"/>
      <c r="P23" s="2"/>
      <c r="Q23" s="2"/>
    </row>
    <row r="24" spans="2:17" ht="31.5" customHeight="1" x14ac:dyDescent="0.25">
      <c r="B24" s="91" t="s">
        <v>52</v>
      </c>
      <c r="C24" s="92"/>
      <c r="D24" s="53"/>
      <c r="E24" s="2"/>
      <c r="F24" s="2"/>
      <c r="G24" s="13" t="s">
        <v>48</v>
      </c>
      <c r="H24" s="29"/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53"/>
      <c r="E25" s="2"/>
      <c r="F25" s="2"/>
      <c r="G25" s="13" t="s">
        <v>50</v>
      </c>
      <c r="H25" s="29"/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53"/>
      <c r="E26" s="2"/>
      <c r="F26" s="2"/>
      <c r="G26" s="13" t="s">
        <v>52</v>
      </c>
      <c r="H26" s="29"/>
      <c r="I26" s="15"/>
      <c r="J26" s="2"/>
      <c r="K26" s="16" t="s">
        <v>57</v>
      </c>
      <c r="L26" s="48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53"/>
      <c r="E27" s="2"/>
      <c r="F27" s="2"/>
      <c r="G27" s="13" t="s">
        <v>54</v>
      </c>
      <c r="H27" s="29"/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>
        <v>95</v>
      </c>
      <c r="E28" s="2"/>
      <c r="F28" s="2"/>
      <c r="G28" s="13" t="s">
        <v>56</v>
      </c>
      <c r="H28" s="29">
        <v>5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/>
      <c r="E29" s="2"/>
      <c r="F29" s="2"/>
      <c r="G29" s="13" t="s">
        <v>58</v>
      </c>
      <c r="H29" s="29">
        <v>144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5</v>
      </c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923D-959F-4423-8975-989D02A0C152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style="30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64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2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/>
      <c r="E7" s="2"/>
      <c r="F7" s="2"/>
      <c r="G7" s="13" t="s">
        <v>9</v>
      </c>
      <c r="H7" s="14"/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/>
      <c r="E8" s="2"/>
      <c r="F8" s="2"/>
      <c r="G8" s="13" t="s">
        <v>12</v>
      </c>
      <c r="H8" s="14"/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14"/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14"/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>
        <v>3</v>
      </c>
      <c r="E11" s="2"/>
      <c r="F11" s="2"/>
      <c r="G11" s="13" t="s">
        <v>20</v>
      </c>
      <c r="H11" s="14"/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>
        <v>16</v>
      </c>
      <c r="E12" s="2"/>
      <c r="F12" s="2"/>
      <c r="G12" s="13" t="s">
        <v>23</v>
      </c>
      <c r="H12" s="14"/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/>
      <c r="E13" s="2"/>
      <c r="F13" s="2"/>
      <c r="G13" s="13" t="s">
        <v>26</v>
      </c>
      <c r="H13" s="14"/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/>
      <c r="E14" s="2"/>
      <c r="F14" s="2"/>
      <c r="G14" s="13" t="s">
        <v>29</v>
      </c>
      <c r="H14" s="14"/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14"/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14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>
        <v>8</v>
      </c>
      <c r="E17" s="2"/>
      <c r="F17" s="2"/>
      <c r="G17" s="13" t="s">
        <v>31</v>
      </c>
      <c r="H17" s="14"/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>
        <v>5</v>
      </c>
      <c r="E18" s="2"/>
      <c r="F18" s="2"/>
      <c r="G18" s="13" t="s">
        <v>34</v>
      </c>
      <c r="H18" s="14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9" t="s">
        <v>65</v>
      </c>
      <c r="E19" s="2"/>
      <c r="F19" s="2"/>
      <c r="G19" s="13" t="s">
        <v>42</v>
      </c>
      <c r="H19" s="14"/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>
        <v>1</v>
      </c>
      <c r="E20" s="2"/>
      <c r="F20" s="2"/>
      <c r="G20" s="13" t="s">
        <v>39</v>
      </c>
      <c r="H20" s="14"/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5">
        <v>9168</v>
      </c>
      <c r="E21" s="2"/>
      <c r="F21" s="2"/>
      <c r="G21" s="13" t="s">
        <v>41</v>
      </c>
      <c r="H21" s="14"/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5">
        <v>12055</v>
      </c>
      <c r="E22" s="2"/>
      <c r="F22" s="2"/>
      <c r="G22" s="13" t="s">
        <v>44</v>
      </c>
      <c r="H22" s="14"/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14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/>
      <c r="E24" s="2"/>
      <c r="F24" s="2"/>
      <c r="G24" s="13" t="s">
        <v>48</v>
      </c>
      <c r="H24" s="14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14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14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14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/>
      <c r="E28" s="2"/>
      <c r="F28" s="2"/>
      <c r="G28" s="13" t="s">
        <v>56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/>
      <c r="E29" s="2"/>
      <c r="F29" s="2"/>
      <c r="G29" s="13" t="s">
        <v>58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20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88BE-EF4B-4216-BBB9-EF0124C5CB03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24.28515625" bestFit="1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14"/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14"/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14"/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14"/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14"/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14"/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/>
      <c r="E13" s="2"/>
      <c r="F13" s="2"/>
      <c r="G13" s="13" t="s">
        <v>26</v>
      </c>
      <c r="H13" s="14"/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/>
      <c r="E14" s="2"/>
      <c r="F14" s="2"/>
      <c r="G14" s="13" t="s">
        <v>29</v>
      </c>
      <c r="H14" s="14"/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14"/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14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>
        <v>15</v>
      </c>
      <c r="E17" s="2"/>
      <c r="F17" s="2"/>
      <c r="G17" s="13" t="s">
        <v>31</v>
      </c>
      <c r="H17" s="14"/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>
        <v>96</v>
      </c>
      <c r="E18" s="2"/>
      <c r="F18" s="2"/>
      <c r="G18" s="13" t="s">
        <v>34</v>
      </c>
      <c r="H18" s="14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9">
        <v>25705000</v>
      </c>
      <c r="E19" s="2"/>
      <c r="F19" s="2"/>
      <c r="G19" s="13" t="s">
        <v>42</v>
      </c>
      <c r="H19" s="14"/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/>
      <c r="E20" s="2"/>
      <c r="F20" s="2"/>
      <c r="G20" s="13" t="s">
        <v>39</v>
      </c>
      <c r="H20" s="14"/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/>
      <c r="E21" s="2"/>
      <c r="F21" s="2"/>
      <c r="G21" s="13" t="s">
        <v>41</v>
      </c>
      <c r="H21" s="14"/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3"/>
      <c r="E22" s="2"/>
      <c r="F22" s="2"/>
      <c r="G22" s="13" t="s">
        <v>44</v>
      </c>
      <c r="H22" s="14"/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14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/>
      <c r="E24" s="2"/>
      <c r="F24" s="2"/>
      <c r="G24" s="13" t="s">
        <v>48</v>
      </c>
      <c r="H24" s="14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14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14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14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14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14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20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87491-F00A-4331-A061-1B3B844982A4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63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>
        <v>1</v>
      </c>
      <c r="E7" s="2"/>
      <c r="F7" s="2"/>
      <c r="G7" s="13" t="s">
        <v>9</v>
      </c>
      <c r="H7" s="24">
        <v>15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>
        <v>45</v>
      </c>
      <c r="E8" s="2"/>
      <c r="F8" s="2"/>
      <c r="G8" s="13" t="s">
        <v>12</v>
      </c>
      <c r="H8" s="24">
        <v>434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>
        <v>1</v>
      </c>
      <c r="E9" s="2"/>
      <c r="F9" s="2"/>
      <c r="G9" s="13" t="s">
        <v>15</v>
      </c>
      <c r="H9" s="24">
        <v>4</v>
      </c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>
        <v>118</v>
      </c>
      <c r="E10" s="2"/>
      <c r="F10" s="2"/>
      <c r="G10" s="13" t="s">
        <v>17</v>
      </c>
      <c r="H10" s="24">
        <v>302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4">
        <v>3</v>
      </c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4">
        <v>2000</v>
      </c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/>
      <c r="E13" s="2"/>
      <c r="F13" s="2"/>
      <c r="G13" s="13" t="s">
        <v>26</v>
      </c>
      <c r="H13" s="24">
        <v>2</v>
      </c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/>
      <c r="E14" s="2"/>
      <c r="F14" s="2"/>
      <c r="G14" s="13" t="s">
        <v>29</v>
      </c>
      <c r="H14" s="24">
        <v>62</v>
      </c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4"/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4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/>
      <c r="E17" s="2"/>
      <c r="F17" s="2"/>
      <c r="G17" s="13" t="s">
        <v>31</v>
      </c>
      <c r="H17" s="24">
        <v>1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>
        <v>5</v>
      </c>
      <c r="E18" s="2"/>
      <c r="F18" s="2"/>
      <c r="G18" s="13" t="s">
        <v>34</v>
      </c>
      <c r="H18" s="24">
        <v>1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5">
        <v>91000</v>
      </c>
      <c r="E19" s="2"/>
      <c r="F19" s="2"/>
      <c r="G19" s="13" t="s">
        <v>42</v>
      </c>
      <c r="H19" s="24">
        <v>29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>
        <v>1</v>
      </c>
      <c r="E20" s="2"/>
      <c r="F20" s="2"/>
      <c r="G20" s="13" t="s">
        <v>39</v>
      </c>
      <c r="H20" s="24">
        <v>12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5">
        <v>656</v>
      </c>
      <c r="E21" s="2"/>
      <c r="F21" s="2"/>
      <c r="G21" s="13" t="s">
        <v>41</v>
      </c>
      <c r="H21" s="24">
        <v>316325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5">
        <v>2389</v>
      </c>
      <c r="E22" s="2"/>
      <c r="F22" s="2"/>
      <c r="G22" s="13" t="s">
        <v>44</v>
      </c>
      <c r="H22" s="24"/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4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/>
      <c r="E24" s="2"/>
      <c r="F24" s="2"/>
      <c r="G24" s="13" t="s">
        <v>48</v>
      </c>
      <c r="H24" s="24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4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24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24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/>
      <c r="E28" s="2"/>
      <c r="F28" s="2"/>
      <c r="G28" s="13" t="s">
        <v>56</v>
      </c>
      <c r="H28" s="24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>
        <v>3</v>
      </c>
      <c r="E29" s="2"/>
      <c r="F29" s="2"/>
      <c r="G29" s="13" t="s">
        <v>58</v>
      </c>
      <c r="H29" s="24">
        <v>52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26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990D9-040C-40FE-A5B6-65697A3367AF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7109375" customWidth="1"/>
    <col min="3" max="3" width="42.28515625" customWidth="1"/>
    <col min="4" max="4" width="16.42578125" customWidth="1"/>
    <col min="5" max="5" width="8.42578125" customWidth="1"/>
    <col min="6" max="6" width="8.28515625" customWidth="1"/>
    <col min="7" max="7" width="61.28515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74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>
        <f>1+2</f>
        <v>3</v>
      </c>
      <c r="E7" s="2"/>
      <c r="F7" s="2"/>
      <c r="G7" s="13" t="s">
        <v>9</v>
      </c>
      <c r="H7" s="29">
        <f>10+1+1</f>
        <v>12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>
        <f>3136+437</f>
        <v>3573</v>
      </c>
      <c r="E8" s="2"/>
      <c r="F8" s="2"/>
      <c r="G8" s="13" t="s">
        <v>12</v>
      </c>
      <c r="H8" s="29">
        <f>203+340+100</f>
        <v>643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f>1</f>
        <v>1</v>
      </c>
      <c r="I9" s="15"/>
      <c r="J9" s="2"/>
      <c r="K9" s="16" t="s">
        <v>16</v>
      </c>
      <c r="L9" s="48">
        <f>3</f>
        <v>3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29">
        <f>100</f>
        <v>100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f>1+6</f>
        <v>7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9">
        <f>30000+185000</f>
        <v>215000</v>
      </c>
      <c r="I12" s="15"/>
      <c r="J12" s="2"/>
      <c r="K12" s="16" t="s">
        <v>24</v>
      </c>
      <c r="L12" s="48">
        <f>1</f>
        <v>1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>
        <f>8</f>
        <v>8</v>
      </c>
      <c r="E13" s="2"/>
      <c r="F13" s="2"/>
      <c r="G13" s="13" t="s">
        <v>26</v>
      </c>
      <c r="H13" s="29"/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>
        <f>426000</f>
        <v>426000</v>
      </c>
      <c r="E14" s="2"/>
      <c r="F14" s="2"/>
      <c r="G14" s="13" t="s">
        <v>29</v>
      </c>
      <c r="H14" s="29"/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>
        <f>1</f>
        <v>1</v>
      </c>
      <c r="E15" s="2"/>
      <c r="F15" s="2"/>
      <c r="G15" s="13" t="s">
        <v>32</v>
      </c>
      <c r="H15" s="29"/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>
        <f>1+1</f>
        <v>2</v>
      </c>
      <c r="E17" s="2"/>
      <c r="F17" s="2"/>
      <c r="G17" s="13" t="s">
        <v>31</v>
      </c>
      <c r="H17" s="29">
        <f>1+1</f>
        <v>2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>
        <f>110+221</f>
        <v>331</v>
      </c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>
        <f>8464797+32249580</f>
        <v>40714377</v>
      </c>
      <c r="E19" s="2"/>
      <c r="F19" s="2"/>
      <c r="G19" s="13" t="s">
        <v>42</v>
      </c>
      <c r="H19" s="29">
        <f>4</f>
        <v>4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/>
      <c r="E20" s="2"/>
      <c r="F20" s="2"/>
      <c r="G20" s="13" t="s">
        <v>39</v>
      </c>
      <c r="H20" s="29">
        <f>1+19+12+141</f>
        <v>173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/>
      <c r="E21" s="2"/>
      <c r="F21" s="2"/>
      <c r="G21" s="13" t="s">
        <v>41</v>
      </c>
      <c r="H21" s="29">
        <f>8000000+4957770+10000000</f>
        <v>22957770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3"/>
      <c r="E22" s="2"/>
      <c r="F22" s="2"/>
      <c r="G22" s="13" t="s">
        <v>44</v>
      </c>
      <c r="H22" s="29">
        <f>1</f>
        <v>1</v>
      </c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9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/>
      <c r="E24" s="2"/>
      <c r="F24" s="2"/>
      <c r="G24" s="13" t="s">
        <v>48</v>
      </c>
      <c r="H24" s="29">
        <f>3578</f>
        <v>3578</v>
      </c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9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>
        <f>1</f>
        <v>1</v>
      </c>
      <c r="E26" s="2"/>
      <c r="F26" s="2"/>
      <c r="G26" s="13" t="s">
        <v>52</v>
      </c>
      <c r="H26" s="29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>
        <f>16</f>
        <v>16</v>
      </c>
      <c r="E27" s="2"/>
      <c r="F27" s="2"/>
      <c r="G27" s="13" t="s">
        <v>54</v>
      </c>
      <c r="H27" s="29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>
        <f>850</f>
        <v>850</v>
      </c>
      <c r="E28" s="2"/>
      <c r="F28" s="2"/>
      <c r="G28" s="13" t="s">
        <v>56</v>
      </c>
      <c r="H28" s="29">
        <f>1+1+1+5+1</f>
        <v>9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>
        <v>7</v>
      </c>
      <c r="E29" s="2"/>
      <c r="F29" s="2"/>
      <c r="G29" s="13" t="s">
        <v>58</v>
      </c>
      <c r="H29" s="29">
        <f>43+91+13+22130+99</f>
        <v>22376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711A6-FE8E-446E-BFFF-42B63BAA28BC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130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31.5" customHeight="1" x14ac:dyDescent="0.25">
      <c r="B7" s="91" t="s">
        <v>8</v>
      </c>
      <c r="C7" s="92"/>
      <c r="D7" s="23"/>
      <c r="E7" s="2"/>
      <c r="F7" s="2"/>
      <c r="G7" s="13" t="s">
        <v>9</v>
      </c>
      <c r="H7" s="29">
        <f>[1]Arkusz1!H7+[1]Arkusz3!H7+[1]Arkusz4!H7+[1]Arkusz5!H7+[1]Arkusz6!H7+[1]Arkusz7!H7+[1]Arkusz8!H7+[1]Arkusz9!H7+[1]Arkusz10!H7+[1]Arkusz11!H7+[1]Arkusz12!H7+[1]Arkusz13!H7+[1]Arkusz16!H7+[1]Arkusz14!H7+[1]Arkusz15!H7</f>
        <v>181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/>
      <c r="E8" s="2"/>
      <c r="F8" s="2"/>
      <c r="G8" s="13" t="s">
        <v>12</v>
      </c>
      <c r="H8" s="29">
        <f>[1]Arkusz1!H8+[1]Arkusz3!H8+[1]Arkusz4!H8+[1]Arkusz5!H8+[1]Arkusz6!H8+[1]Arkusz7!H8+[1]Arkusz8!H8+[1]Arkusz9!H8+[1]Arkusz10!H8+[1]Arkusz11!H8+[1]Arkusz12!H8+[1]Arkusz13!H8+[1]Arkusz16!H8+[1]Arkusz14!H8+[1]Arkusz15!H8</f>
        <v>3820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>
        <f>[1]Arkusz1!D9+[1]Arkusz3!D9+[1]Arkusz4!D9+[1]Arkusz5!D9+[1]Arkusz6!D9+[1]Arkusz7!D9+[1]Arkusz8!D9+[1]Arkusz9!D9+[1]Arkusz10!D9+[1]Arkusz11!D9+[1]Arkusz12!D9+[1]Arkusz13!D9+[1]Arkusz16!D9+[1]Arkusz14!D9+[1]Arkusz15!D9</f>
        <v>1</v>
      </c>
      <c r="E9" s="2"/>
      <c r="F9" s="2"/>
      <c r="G9" s="13" t="s">
        <v>15</v>
      </c>
      <c r="H9" s="29">
        <f>[1]Arkusz1!H9+[1]Arkusz3!H9+[1]Arkusz4!H9+[1]Arkusz5!H9+[1]Arkusz6!H9+[1]Arkusz7!H9+[1]Arkusz8!H9+[1]Arkusz9!H9+[1]Arkusz10!H9+[1]Arkusz11!H9+[1]Arkusz12!H9+[1]Arkusz13!H9+[1]Arkusz16!H9+[1]Arkusz14!H9+[1]Arkusz15!H9</f>
        <v>14</v>
      </c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>
        <f>[1]Arkusz1!D10+[1]Arkusz3!D10+[1]Arkusz4!D10+[1]Arkusz5!D10+[1]Arkusz6!D10+[1]Arkusz7!D10+[1]Arkusz8!D10+[1]Arkusz9!D10+[1]Arkusz10!D10+[1]Arkusz11!D10+[1]Arkusz12!D10+[1]Arkusz13!D10+[1]Arkusz16!D10+[1]Arkusz14!D10+[1]Arkusz15!D10</f>
        <v>293</v>
      </c>
      <c r="E10" s="2"/>
      <c r="F10" s="2"/>
      <c r="G10" s="13" t="s">
        <v>17</v>
      </c>
      <c r="H10" s="29">
        <f>[1]Arkusz1!H10+[1]Arkusz3!H10+[1]Arkusz4!H10+[1]Arkusz5!H10+[1]Arkusz6!H10+[1]Arkusz7!H10+[1]Arkusz8!H10+[1]Arkusz9!H10+[1]Arkusz10!H10+[1]Arkusz11!H10+[1]Arkusz12!H10+[1]Arkusz13!H10+[1]Arkusz16!H10+[1]Arkusz14!H10+[1]Arkusz15!H10</f>
        <v>2563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f>[1]Arkusz1!H11+[1]Arkusz3!H11+[1]Arkusz4!H11+[1]Arkusz5!H11+[1]Arkusz6!H11+[1]Arkusz7!H11+[1]Arkusz8!H11+[1]Arkusz9!H11+[1]Arkusz10!H11+[1]Arkusz11!H11+[1]Arkusz12!H11+[1]Arkusz13!H11+[1]Arkusz16!H11+[1]Arkusz14!H11+[1]Arkusz15!H11</f>
        <v>1</v>
      </c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9"/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1.5" customHeight="1" x14ac:dyDescent="0.25">
      <c r="B13" s="91" t="s">
        <v>25</v>
      </c>
      <c r="C13" s="92"/>
      <c r="D13" s="23"/>
      <c r="E13" s="2"/>
      <c r="F13" s="2"/>
      <c r="G13" s="13" t="s">
        <v>26</v>
      </c>
      <c r="H13" s="29">
        <f>[1]Arkusz1!H13+[1]Arkusz3!H13+[1]Arkusz4!H13+[1]Arkusz5!H13+[1]Arkusz6!H13+[1]Arkusz7!H13+[1]Arkusz8!H13+[1]Arkusz9!H13+[1]Arkusz10!H13+[1]Arkusz11!H13+[1]Arkusz12!H13+[1]Arkusz13!H13+[1]Arkusz16!H13+[1]Arkusz14!H13+[1]Arkusz15!H13</f>
        <v>22</v>
      </c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23"/>
      <c r="E14" s="2"/>
      <c r="F14" s="2"/>
      <c r="G14" s="13" t="s">
        <v>29</v>
      </c>
      <c r="H14" s="29">
        <f>[1]Arkusz1!H14+[1]Arkusz3!H14+[1]Arkusz4!H14+[1]Arkusz5!H14+[1]Arkusz6!H14+[1]Arkusz7!H14+[1]Arkusz8!H14+[1]Arkusz9!H14+[1]Arkusz10!H14+[1]Arkusz11!H14+[1]Arkusz12!H14+[1]Arkusz13!H14+[1]Arkusz16!H14+[1]Arkusz14!H14+[1]Arkusz15!H14</f>
        <v>776</v>
      </c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/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/>
      <c r="E17" s="2"/>
      <c r="F17" s="2"/>
      <c r="G17" s="13" t="s">
        <v>31</v>
      </c>
      <c r="H17" s="29">
        <f>[1]Arkusz1!H17+[1]Arkusz3!H17+[1]Arkusz4!H17+[1]Arkusz5!H17+[1]Arkusz6!H17+[1]Arkusz7!H17+[1]Arkusz8!H17+[1]Arkusz9!H17+[1]Arkusz10!H17+[1]Arkusz11!H17+[1]Arkusz12!H17+[1]Arkusz13!H17+[1]Arkusz16!H17+[1]Arkusz14!H17+[1]Arkusz15!H17</f>
        <v>36</v>
      </c>
      <c r="I17" s="15"/>
      <c r="J17" s="2"/>
      <c r="K17" s="18" t="s">
        <v>38</v>
      </c>
      <c r="L17" s="48">
        <f>[1]Arkusz1!L17+[1]Arkusz3!L17+[1]Arkusz4!L17+[1]Arkusz5!L17+[1]Arkusz6!L17+[1]Arkusz7!L17+[1]Arkusz8!L17+[1]Arkusz9!L17+[1]Arkusz10!L17+[1]Arkusz11!L17+[1]Arkusz12!L17+[1]Arkusz13!L17+[1]Arkusz16!L17+[1]Arkusz14!L17+[1]Arkusz15!L17</f>
        <v>102</v>
      </c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/>
      <c r="E18" s="2"/>
      <c r="F18" s="2"/>
      <c r="G18" s="13" t="s">
        <v>34</v>
      </c>
      <c r="H18" s="29">
        <f>[1]Arkusz1!H18+[1]Arkusz3!H18+[1]Arkusz4!H18+[1]Arkusz5!H18+[1]Arkusz6!H18+[1]Arkusz7!H18+[1]Arkusz8!H18+[1]Arkusz9!H18+[1]Arkusz10!H18+[1]Arkusz11!H18+[1]Arkusz12!H18+[1]Arkusz13!H18+[1]Arkusz16!H18+[1]Arkusz14!H18+[1]Arkusz15!H18</f>
        <v>5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/>
      <c r="E19" s="2"/>
      <c r="F19" s="2"/>
      <c r="G19" s="13" t="s">
        <v>42</v>
      </c>
      <c r="H19" s="29">
        <f>[1]Arkusz1!H19+[1]Arkusz3!H19+[1]Arkusz4!H19+[1]Arkusz5!H19+[1]Arkusz6!H19+[1]Arkusz7!H19+[1]Arkusz8!H19+[1]Arkusz9!H19+[1]Arkusz10!H19+[1]Arkusz11!H19+[1]Arkusz12!H19+[1]Arkusz13!H19+[1]Arkusz16!H19+[1]Arkusz14!H19+[1]Arkusz15!H19</f>
        <v>15</v>
      </c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/>
      <c r="E20" s="2"/>
      <c r="F20" s="2"/>
      <c r="G20" s="13" t="s">
        <v>39</v>
      </c>
      <c r="H20" s="29">
        <f>[1]Arkusz1!H20+[1]Arkusz3!H20+[1]Arkusz4!H20+[1]Arkusz5!H20+[1]Arkusz6!H20+[1]Arkusz7!H20+[1]Arkusz8!H20+[1]Arkusz9!H20+[1]Arkusz10!H20+[1]Arkusz11!H20+[1]Arkusz12!H20+[1]Arkusz13!H20+[1]Arkusz16!H20+[1]Arkusz14!H20+[1]Arkusz15!H20</f>
        <v>53</v>
      </c>
      <c r="I20" s="15"/>
      <c r="J20" s="2"/>
      <c r="K20" s="16" t="s">
        <v>45</v>
      </c>
      <c r="L20" s="48">
        <f>[1]Arkusz1!L20+[1]Arkusz3!L20+[1]Arkusz4!L20+[1]Arkusz5!L20+[1]Arkusz6!L20+[1]Arkusz7!L20+[1]Arkusz8!L20+[1]Arkusz9!L20+[1]Arkusz10!L20+[1]Arkusz11!L20+[1]Arkusz12!L20+[1]Arkusz13!L20+[1]Arkusz16!L20+[1]Arkusz14!L20+[1]Arkusz15!L20</f>
        <v>1</v>
      </c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/>
      <c r="E21" s="2"/>
      <c r="F21" s="2"/>
      <c r="G21" s="13" t="s">
        <v>41</v>
      </c>
      <c r="H21" s="29">
        <f>[1]Arkusz1!H21+[1]Arkusz3!H21+[1]Arkusz4!H21+[1]Arkusz5!H21+[1]Arkusz6!H21+[1]Arkusz7!H21+[1]Arkusz8!H21+[1]Arkusz9!H21+[1]Arkusz10!H21+[1]Arkusz11!H21+[1]Arkusz12!H21+[1]Arkusz13!H21+[1]Arkusz16!H21+[1]Arkusz14!H21+[1]Arkusz15!H21</f>
        <v>798839</v>
      </c>
      <c r="I21" s="15"/>
      <c r="J21" s="2"/>
      <c r="K21" s="16" t="s">
        <v>47</v>
      </c>
      <c r="L21" s="48">
        <f>[1]Arkusz1!L21+[1]Arkusz3!L21+[1]Arkusz4!L21+[1]Arkusz5!L21+[1]Arkusz6!L21+[1]Arkusz7!L21+[1]Arkusz8!L21+[1]Arkusz9!L21+[1]Arkusz10!L21+[1]Arkusz11!L21+[1]Arkusz12!L21+[1]Arkusz13!L21+[1]Arkusz16!L21+[1]Arkusz14!L21+[1]Arkusz15!L21</f>
        <v>2</v>
      </c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23"/>
      <c r="E22" s="2"/>
      <c r="F22" s="2"/>
      <c r="G22" s="13" t="s">
        <v>44</v>
      </c>
      <c r="H22" s="29">
        <f>[1]Arkusz1!H22+[1]Arkusz3!H22+[1]Arkusz4!H22+[1]Arkusz5!H22+[1]Arkusz6!H22+[1]Arkusz7!H22+[1]Arkusz8!H22+[1]Arkusz9!H22+[1]Arkusz10!H22+[1]Arkusz11!H22+[1]Arkusz12!H22+[1]Arkusz13!H22+[1]Arkusz16!H22+[1]Arkusz14!H22+[1]Arkusz15!H22</f>
        <v>2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9">
        <f>[1]Arkusz1!H23+[1]Arkusz3!H23+[1]Arkusz4!H23+[1]Arkusz5!H23+[1]Arkusz6!H23+[1]Arkusz7!H23+[1]Arkusz8!H23+[1]Arkusz9!H23+[1]Arkusz10!H23+[1]Arkusz11!H23+[1]Arkusz12!H23+[1]Arkusz13!H23+[1]Arkusz16!H23+[1]Arkusz14!H23+[1]Arkusz15!H23</f>
        <v>176</v>
      </c>
      <c r="I23" s="15"/>
      <c r="J23" s="2"/>
      <c r="K23" s="16" t="s">
        <v>51</v>
      </c>
      <c r="L23" s="48">
        <f>[1]Arkusz1!L23+[1]Arkusz3!L23+[1]Arkusz4!L23+[1]Arkusz5!L23+[1]Arkusz6!L23+[1]Arkusz7!L23+[1]Arkusz8!L23+[1]Arkusz9!L23+[1]Arkusz10!L23+[1]Arkusz11!L23+[1]Arkusz12!L23+[1]Arkusz13!L23+[1]Arkusz16!L23+[1]Arkusz14!L23+[1]Arkusz15!L23</f>
        <v>1</v>
      </c>
      <c r="M23" s="2"/>
      <c r="N23" s="2"/>
      <c r="O23" s="2"/>
      <c r="P23" s="2"/>
      <c r="Q23" s="2"/>
    </row>
    <row r="24" spans="2:17" ht="31.5" customHeight="1" x14ac:dyDescent="0.25">
      <c r="B24" s="91" t="s">
        <v>52</v>
      </c>
      <c r="C24" s="92"/>
      <c r="D24" s="23"/>
      <c r="E24" s="2"/>
      <c r="F24" s="2"/>
      <c r="G24" s="13" t="s">
        <v>48</v>
      </c>
      <c r="H24" s="29">
        <f>[1]Arkusz1!H24+[1]Arkusz3!H24+[1]Arkusz4!H24+[1]Arkusz5!H24+[1]Arkusz6!H24+[1]Arkusz7!H24+[1]Arkusz8!H24+[1]Arkusz9!H24+[1]Arkusz10!H24+[1]Arkusz11!H24+[1]Arkusz12!H24+[1]Arkusz13!H24+[1]Arkusz16!H24+[1]Arkusz14!H24+[1]Arkusz15!H24</f>
        <v>244856</v>
      </c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9">
        <f>[1]Arkusz1!H25+[1]Arkusz3!H25+[1]Arkusz4!H25+[1]Arkusz5!H25+[1]Arkusz6!H25+[1]Arkusz7!H25+[1]Arkusz8!H25+[1]Arkusz9!H25+[1]Arkusz10!H25+[1]Arkusz11!H25+[1]Arkusz12!H25+[1]Arkusz13!H25+[1]Arkusz16!H25+[1]Arkusz14!H25+[1]Arkusz15!H25</f>
        <v>2</v>
      </c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29">
        <f>[1]Arkusz1!H26+[1]Arkusz3!H26+[1]Arkusz4!H26+[1]Arkusz5!H26+[1]Arkusz6!H26+[1]Arkusz7!H26+[1]Arkusz8!H26+[1]Arkusz9!H26+[1]Arkusz10!H26+[1]Arkusz11!H26+[1]Arkusz12!H26+[1]Arkusz13!H26+[1]Arkusz16!H26+[1]Arkusz14!H26+[1]Arkusz15!H26</f>
        <v>206</v>
      </c>
      <c r="I26" s="15"/>
      <c r="J26" s="2"/>
      <c r="K26" s="16" t="s">
        <v>57</v>
      </c>
      <c r="L26" s="48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29">
        <f>[1]Arkusz1!H27+[1]Arkusz3!H27+[1]Arkusz4!H27+[1]Arkusz5!H27+[1]Arkusz6!H27+[1]Arkusz7!H27+[1]Arkusz8!H27+[1]Arkusz9!H27+[1]Arkusz10!H27+[1]Arkusz11!H27+[1]Arkusz12!H27+[1]Arkusz13!H27+[1]Arkusz16!H27+[1]Arkusz14!H27+[1]Arkusz15!H27</f>
        <v>39440</v>
      </c>
      <c r="I27" s="15"/>
      <c r="J27" s="2"/>
      <c r="K27" s="16" t="s">
        <v>59</v>
      </c>
      <c r="L27" s="48">
        <f>[1]Arkusz1!L27+[1]Arkusz3!L27+[1]Arkusz4!L27+[1]Arkusz5!L27+[1]Arkusz6!L27+[1]Arkusz7!L27+[1]Arkusz8!L27+[1]Arkusz9!L27+[1]Arkusz10!L27+[1]Arkusz11!L27+[1]Arkusz12!L27+[1]Arkusz13!L27+[1]Arkusz16!L27+[1]Arkusz14!L27+[1]Arkusz15!L27</f>
        <v>1</v>
      </c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/>
      <c r="E28" s="2"/>
      <c r="F28" s="2"/>
      <c r="G28" s="13" t="s">
        <v>56</v>
      </c>
      <c r="H28" s="29">
        <f>[1]Arkusz1!H28+[1]Arkusz3!H28+[1]Arkusz4!H28+[1]Arkusz5!H28+[1]Arkusz6!H28+[1]Arkusz7!H28+[1]Arkusz8!H28+[1]Arkusz9!H28+[1]Arkusz10!H28+[1]Arkusz11!H28+[1]Arkusz12!H28+[1]Arkusz13!H28+[1]Arkusz16!H28+[1]Arkusz14!H28+[1]Arkusz15!H28</f>
        <v>65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/>
      <c r="E29" s="2"/>
      <c r="F29" s="2"/>
      <c r="G29" s="13" t="s">
        <v>58</v>
      </c>
      <c r="H29" s="29">
        <f>[1]Arkusz1!H29+[1]Arkusz3!H29+[1]Arkusz4!H29+[1]Arkusz5!H29+[1]Arkusz6!H29+[1]Arkusz7!H29+[1]Arkusz8!H29+[1]Arkusz9!H29+[1]Arkusz10!H29+[1]Arkusz11!H29+[1]Arkusz12!H29+[1]Arkusz13!H29+[1]Arkusz16!H29+[1]Arkusz14!H29+[1]Arkusz15!H29</f>
        <v>927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8" t="s">
        <v>62</v>
      </c>
      <c r="H30" s="29">
        <f>[1]Arkusz1!H30+[1]Arkusz3!H30+[1]Arkusz4!H30+[1]Arkusz5!H30+[1]Arkusz6!H30+[1]Arkusz7!H30+[1]Arkusz8!H30+[1]Arkusz9!H30+[1]Arkusz10!H30+[1]Arkusz11!H30+[1]Arkusz12!H30+[1]Arkusz13!H30+[1]Arkusz16!H30+[1]Arkusz14!H30+[1]Arkusz15!H30</f>
        <v>27</v>
      </c>
      <c r="I30" s="21"/>
    </row>
    <row r="31" spans="2:17" x14ac:dyDescent="0.25">
      <c r="G31" s="22"/>
      <c r="H31" s="21"/>
      <c r="I31" s="21"/>
    </row>
  </sheetData>
  <dataConsolidate/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F432-A742-4302-8771-188BA1651F3C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129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3.7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77"/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77">
        <f>3+3+4+1+1+3+2+3+3</f>
        <v>23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77">
        <f>181+58+64+59+39+22+40+36+35+33+118+30+35+37+61</f>
        <v>848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77">
        <f>2+1+1+1+1+1+1+1</f>
        <v>9</v>
      </c>
      <c r="I9" s="15"/>
      <c r="J9" s="2"/>
      <c r="K9" s="16" t="s">
        <v>16</v>
      </c>
      <c r="L9" s="83">
        <f>SUM(H7,H9,H13,H15,H28,H11)</f>
        <v>46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77">
        <f>304+106+96+188+754+50+50+98</f>
        <v>1646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77">
        <f>1</f>
        <v>1</v>
      </c>
      <c r="I11" s="15"/>
      <c r="J11" s="2"/>
      <c r="K11" s="16" t="s">
        <v>21</v>
      </c>
      <c r="L11" s="64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77">
        <f>100000</f>
        <v>100000</v>
      </c>
      <c r="I12" s="15"/>
      <c r="J12" s="2"/>
      <c r="K12" s="16" t="s">
        <v>24</v>
      </c>
      <c r="L12" s="83">
        <f>SUM(H17,H18,H19,H20)</f>
        <v>52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77">
        <f>2+1+1+1+1+2</f>
        <v>8</v>
      </c>
      <c r="I13" s="15"/>
      <c r="J13" s="2"/>
      <c r="K13" s="16" t="s">
        <v>27</v>
      </c>
      <c r="L13" s="64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77">
        <f>50+25+30+35+25+20+25</f>
        <v>210</v>
      </c>
      <c r="I14" s="15"/>
      <c r="J14" s="2"/>
      <c r="K14" s="16" t="s">
        <v>30</v>
      </c>
      <c r="L14" s="64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77">
        <f>1+1</f>
        <v>2</v>
      </c>
      <c r="I15" s="15"/>
      <c r="J15" s="2"/>
      <c r="K15" s="16" t="s">
        <v>33</v>
      </c>
      <c r="L15" s="83">
        <f>SUM(H25)</f>
        <v>3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77">
        <f>18+25</f>
        <v>43</v>
      </c>
      <c r="I16" s="15"/>
      <c r="J16" s="2"/>
      <c r="K16" s="16" t="s">
        <v>36</v>
      </c>
      <c r="L16" s="64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77">
        <f>1+1+1+1+1+1+1+1+1</f>
        <v>9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77">
        <f>1+1+1+1+1+1+1+1+12+9+1</f>
        <v>30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77">
        <f>11</f>
        <v>11</v>
      </c>
      <c r="I19" s="15"/>
      <c r="J19" s="2"/>
      <c r="K19" s="16" t="s">
        <v>43</v>
      </c>
      <c r="L19" s="83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77">
        <f>1+1</f>
        <v>2</v>
      </c>
      <c r="I20" s="15"/>
      <c r="J20" s="2"/>
      <c r="K20" s="16" t="s">
        <v>45</v>
      </c>
      <c r="L20" s="83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77">
        <f>914+1200</f>
        <v>2114</v>
      </c>
      <c r="I21" s="15"/>
      <c r="J21" s="2"/>
      <c r="K21" s="16" t="s">
        <v>47</v>
      </c>
      <c r="L21" s="83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77">
        <f>1</f>
        <v>1</v>
      </c>
      <c r="I22" s="15"/>
      <c r="J22" s="2"/>
      <c r="K22" s="18" t="s">
        <v>49</v>
      </c>
      <c r="L22" s="83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77"/>
      <c r="I23" s="15"/>
      <c r="J23" s="2"/>
      <c r="K23" s="16" t="s">
        <v>51</v>
      </c>
      <c r="L23" s="83">
        <v>175</v>
      </c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77"/>
      <c r="I24" s="15"/>
      <c r="J24" s="2"/>
      <c r="K24" s="16" t="s">
        <v>53</v>
      </c>
      <c r="L24" s="83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77">
        <v>3</v>
      </c>
      <c r="I25" s="15"/>
      <c r="J25" s="2"/>
      <c r="K25" s="16" t="s">
        <v>55</v>
      </c>
      <c r="L25" s="83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77">
        <f>2064+296</f>
        <v>2360</v>
      </c>
      <c r="I26" s="15"/>
      <c r="J26" s="2"/>
      <c r="K26" s="16" t="s">
        <v>57</v>
      </c>
      <c r="L26" s="83">
        <v>2</v>
      </c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77">
        <f>299019</f>
        <v>299019</v>
      </c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77">
        <f>1+1+1</f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77">
        <f>31+15+14</f>
        <v>60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77">
        <v>6</v>
      </c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DA5AE-CC29-463A-99CC-57ED61BFFA12}">
  <dimension ref="B1:Q31"/>
  <sheetViews>
    <sheetView workbookViewId="0">
      <selection activeCell="D17" sqref="D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7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2.25" customHeight="1" x14ac:dyDescent="0.25">
      <c r="B2" s="1" t="s">
        <v>92</v>
      </c>
      <c r="C2" s="109" t="s">
        <v>137</v>
      </c>
      <c r="D2" s="109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/>
      <c r="E7" s="2"/>
      <c r="F7" s="2"/>
      <c r="G7" s="13" t="s">
        <v>9</v>
      </c>
      <c r="H7" s="29">
        <v>11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/>
      <c r="E8" s="2"/>
      <c r="F8" s="2"/>
      <c r="G8" s="13" t="s">
        <v>12</v>
      </c>
      <c r="H8" s="29">
        <v>189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v>5</v>
      </c>
      <c r="I9" s="15"/>
      <c r="J9" s="2"/>
      <c r="K9" s="16" t="s">
        <v>16</v>
      </c>
      <c r="L9" s="48">
        <f>H7+H9+H11+H13+H15+H28</f>
        <v>51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29">
        <v>260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v>1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9">
        <v>600</v>
      </c>
      <c r="I12" s="15"/>
      <c r="J12" s="2"/>
      <c r="K12" s="16" t="s">
        <v>24</v>
      </c>
      <c r="L12" s="48">
        <v>2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/>
      <c r="E13" s="2"/>
      <c r="F13" s="2"/>
      <c r="G13" s="13" t="s">
        <v>26</v>
      </c>
      <c r="H13" s="29">
        <v>31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/>
      <c r="E14" s="2"/>
      <c r="F14" s="2"/>
      <c r="G14" s="13" t="s">
        <v>29</v>
      </c>
      <c r="H14" s="29">
        <v>530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>
        <v>1</v>
      </c>
      <c r="I15" s="15"/>
      <c r="J15" s="2"/>
      <c r="K15" s="16" t="s">
        <v>33</v>
      </c>
      <c r="L15" s="48">
        <v>3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>
        <v>25</v>
      </c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/>
      <c r="E17" s="2"/>
      <c r="F17" s="2"/>
      <c r="G17" s="13" t="s">
        <v>31</v>
      </c>
      <c r="H17" s="29">
        <v>2</v>
      </c>
      <c r="I17" s="15"/>
      <c r="J17" s="2"/>
      <c r="K17" s="18" t="s">
        <v>38</v>
      </c>
      <c r="L17" s="48">
        <v>2</v>
      </c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/>
      <c r="E18" s="2"/>
      <c r="F18" s="2"/>
      <c r="G18" s="13" t="s">
        <v>34</v>
      </c>
      <c r="H18" s="29">
        <v>2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/>
      <c r="E19" s="2"/>
      <c r="F19" s="2"/>
      <c r="G19" s="13" t="s">
        <v>42</v>
      </c>
      <c r="H19" s="29">
        <v>150</v>
      </c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/>
      <c r="E20" s="2"/>
      <c r="F20" s="2"/>
      <c r="G20" s="13" t="s">
        <v>39</v>
      </c>
      <c r="H20" s="29"/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/>
      <c r="E21" s="2"/>
      <c r="F21" s="2"/>
      <c r="G21" s="13" t="s">
        <v>41</v>
      </c>
      <c r="H21" s="29"/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3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4">
        <v>68518</v>
      </c>
      <c r="I23" s="15"/>
      <c r="J23" s="2"/>
      <c r="K23" s="16" t="s">
        <v>51</v>
      </c>
      <c r="L23" s="48">
        <v>534</v>
      </c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/>
      <c r="E24" s="2"/>
      <c r="F24" s="2"/>
      <c r="G24" s="13" t="s">
        <v>48</v>
      </c>
      <c r="H24" s="24">
        <v>351412</v>
      </c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9">
        <v>2</v>
      </c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29">
        <v>301</v>
      </c>
      <c r="I26" s="15"/>
      <c r="J26" s="2"/>
      <c r="K26" s="16" t="s">
        <v>57</v>
      </c>
      <c r="L26" s="48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24">
        <v>25683</v>
      </c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/>
      <c r="E28" s="2"/>
      <c r="F28" s="2"/>
      <c r="G28" s="13" t="s">
        <v>56</v>
      </c>
      <c r="H28" s="29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/>
      <c r="E29" s="2"/>
      <c r="F29" s="2"/>
      <c r="G29" s="13" t="s">
        <v>58</v>
      </c>
      <c r="H29" s="29">
        <v>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C8C7A-4B55-4F9D-BA19-E1AC81422697}">
  <dimension ref="B1:Q31"/>
  <sheetViews>
    <sheetView workbookViewId="0">
      <selection activeCell="C2" sqref="C2:D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0.75" customHeight="1" x14ac:dyDescent="0.25">
      <c r="B2" s="1" t="s">
        <v>92</v>
      </c>
      <c r="C2" s="109" t="s">
        <v>97</v>
      </c>
      <c r="D2" s="109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81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60">
        <v>64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52.5" customHeight="1" x14ac:dyDescent="0.25">
      <c r="B8" s="91" t="s">
        <v>11</v>
      </c>
      <c r="C8" s="92"/>
      <c r="D8" s="12"/>
      <c r="E8" s="2"/>
      <c r="F8" s="2"/>
      <c r="G8" s="13" t="s">
        <v>12</v>
      </c>
      <c r="H8" s="60">
        <v>1763</v>
      </c>
      <c r="I8" s="15"/>
      <c r="J8" s="2"/>
      <c r="K8" s="16" t="s">
        <v>13</v>
      </c>
      <c r="L8" s="83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60">
        <v>7</v>
      </c>
      <c r="I9" s="15"/>
      <c r="J9" s="2"/>
      <c r="K9" s="16" t="s">
        <v>16</v>
      </c>
      <c r="L9" s="83">
        <v>83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60">
        <v>698</v>
      </c>
      <c r="I10" s="15"/>
      <c r="J10" s="2"/>
      <c r="K10" s="16" t="s">
        <v>18</v>
      </c>
      <c r="L10" s="83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60"/>
      <c r="I11" s="15"/>
      <c r="J11" s="2"/>
      <c r="K11" s="16" t="s">
        <v>21</v>
      </c>
      <c r="L11" s="83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60"/>
      <c r="I12" s="15"/>
      <c r="J12" s="2"/>
      <c r="K12" s="16" t="s">
        <v>24</v>
      </c>
      <c r="L12" s="83">
        <v>9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60">
        <v>3</v>
      </c>
      <c r="I13" s="15"/>
      <c r="J13" s="2"/>
      <c r="K13" s="16" t="s">
        <v>27</v>
      </c>
      <c r="L13" s="83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60">
        <v>70</v>
      </c>
      <c r="I14" s="15"/>
      <c r="J14" s="2"/>
      <c r="K14" s="16" t="s">
        <v>30</v>
      </c>
      <c r="L14" s="83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60"/>
      <c r="I15" s="15"/>
      <c r="J15" s="2"/>
      <c r="K15" s="16" t="s">
        <v>33</v>
      </c>
      <c r="L15" s="83">
        <v>1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60"/>
      <c r="I16" s="15"/>
      <c r="J16" s="2"/>
      <c r="K16" s="16" t="s">
        <v>36</v>
      </c>
      <c r="L16" s="83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60">
        <v>8</v>
      </c>
      <c r="I17" s="15"/>
      <c r="J17" s="2"/>
      <c r="K17" s="18" t="s">
        <v>38</v>
      </c>
      <c r="L17" s="48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60">
        <v>1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60">
        <v>15</v>
      </c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60">
        <v>8</v>
      </c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60">
        <f>728+1630320+24000</f>
        <v>1655048</v>
      </c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60">
        <v>1</v>
      </c>
      <c r="I22" s="15"/>
      <c r="J22" s="2"/>
      <c r="K22" s="18" t="s">
        <v>49</v>
      </c>
      <c r="L22" s="83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60">
        <v>985</v>
      </c>
      <c r="I23" s="15"/>
      <c r="J23" s="2"/>
      <c r="K23" s="16" t="s">
        <v>51</v>
      </c>
      <c r="L23" s="83">
        <v>99</v>
      </c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60">
        <v>3256</v>
      </c>
      <c r="I24" s="15"/>
      <c r="J24" s="2"/>
      <c r="K24" s="16" t="s">
        <v>53</v>
      </c>
      <c r="L24" s="83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60"/>
      <c r="I25" s="15"/>
      <c r="J25" s="2"/>
      <c r="K25" s="16" t="s">
        <v>55</v>
      </c>
      <c r="L25" s="83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60"/>
      <c r="I26" s="15"/>
      <c r="J26" s="2"/>
      <c r="K26" s="16" t="s">
        <v>57</v>
      </c>
      <c r="L26" s="83">
        <v>2</v>
      </c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60"/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60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60">
        <v>32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77">
        <v>3</v>
      </c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88DBB-F7D9-4235-BFD4-7B0E933281EB}">
  <dimension ref="B1:Q31"/>
  <sheetViews>
    <sheetView workbookViewId="0">
      <selection activeCell="G22" sqref="G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98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22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435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3</v>
      </c>
      <c r="I9" s="15"/>
      <c r="J9" s="2"/>
      <c r="K9" s="16" t="s">
        <v>16</v>
      </c>
      <c r="L9" s="48">
        <v>7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373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>
        <v>1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>
        <v>117</v>
      </c>
      <c r="I12" s="15"/>
      <c r="J12" s="2"/>
      <c r="K12" s="16" t="s">
        <v>24</v>
      </c>
      <c r="L12" s="48">
        <v>12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3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59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/>
      <c r="I15" s="15"/>
      <c r="J15" s="2"/>
      <c r="K15" s="16" t="s">
        <v>33</v>
      </c>
      <c r="L15" s="48">
        <v>1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>
        <v>4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>
        <v>8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28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12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9">
        <v>2309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/>
      <c r="I23" s="15"/>
      <c r="J23" s="2"/>
      <c r="K23" s="16" t="s">
        <v>51</v>
      </c>
      <c r="L23" s="48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9">
        <v>4580</v>
      </c>
      <c r="I24" s="15"/>
      <c r="J24" s="2"/>
      <c r="K24" s="16" t="s">
        <v>53</v>
      </c>
      <c r="L24" s="48">
        <v>208</v>
      </c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/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15"/>
      <c r="J26" s="2"/>
      <c r="K26" s="16" t="s">
        <v>57</v>
      </c>
      <c r="L26" s="48">
        <v>22</v>
      </c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17</v>
      </c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9039F-1ED0-4E20-8348-BD825C3A0698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99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/>
      <c r="E7" s="2"/>
      <c r="F7" s="2"/>
      <c r="G7" s="13" t="s">
        <v>9</v>
      </c>
      <c r="H7" s="29">
        <v>44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/>
      <c r="E8" s="2"/>
      <c r="F8" s="2"/>
      <c r="G8" s="13" t="s">
        <v>12</v>
      </c>
      <c r="H8" s="29">
        <v>1030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v>5</v>
      </c>
      <c r="I9" s="15"/>
      <c r="J9" s="2"/>
      <c r="K9" s="16" t="s">
        <v>16</v>
      </c>
      <c r="L9" s="48">
        <v>9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29">
        <v>317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v>1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4">
        <v>3000</v>
      </c>
      <c r="I12" s="15"/>
      <c r="J12" s="2"/>
      <c r="K12" s="16" t="s">
        <v>24</v>
      </c>
      <c r="L12" s="48">
        <v>12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/>
      <c r="E13" s="2"/>
      <c r="F13" s="2"/>
      <c r="G13" s="13" t="s">
        <v>26</v>
      </c>
      <c r="H13" s="29"/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/>
      <c r="E14" s="2"/>
      <c r="F14" s="2"/>
      <c r="G14" s="13" t="s">
        <v>29</v>
      </c>
      <c r="H14" s="29"/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>
        <v>2</v>
      </c>
      <c r="I15" s="15"/>
      <c r="J15" s="2"/>
      <c r="K15" s="16" t="s">
        <v>33</v>
      </c>
      <c r="L15" s="48">
        <v>2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>
        <v>60</v>
      </c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/>
      <c r="E17" s="2"/>
      <c r="F17" s="2"/>
      <c r="G17" s="13" t="s">
        <v>31</v>
      </c>
      <c r="H17" s="29">
        <v>12</v>
      </c>
      <c r="I17" s="15"/>
      <c r="J17" s="2"/>
      <c r="K17" s="18" t="s">
        <v>38</v>
      </c>
      <c r="L17" s="48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/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/>
      <c r="E19" s="2"/>
      <c r="F19" s="2"/>
      <c r="G19" s="13" t="s">
        <v>42</v>
      </c>
      <c r="H19" s="29">
        <v>46</v>
      </c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/>
      <c r="E20" s="2"/>
      <c r="F20" s="2"/>
      <c r="G20" s="13" t="s">
        <v>39</v>
      </c>
      <c r="H20" s="29">
        <v>2</v>
      </c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/>
      <c r="E21" s="2"/>
      <c r="F21" s="2"/>
      <c r="G21" s="13" t="s">
        <v>41</v>
      </c>
      <c r="H21" s="29">
        <v>450</v>
      </c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3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/>
      <c r="E23" s="2"/>
      <c r="F23" s="2"/>
      <c r="G23" s="13" t="s">
        <v>46</v>
      </c>
      <c r="H23" s="24">
        <v>82548</v>
      </c>
      <c r="I23" s="15"/>
      <c r="J23" s="2"/>
      <c r="K23" s="16" t="s">
        <v>51</v>
      </c>
      <c r="L23" s="48">
        <v>51</v>
      </c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/>
      <c r="E24" s="2"/>
      <c r="F24" s="2"/>
      <c r="G24" s="13" t="s">
        <v>48</v>
      </c>
      <c r="H24" s="24">
        <v>77050</v>
      </c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9">
        <v>2</v>
      </c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24">
        <v>151178</v>
      </c>
      <c r="I26" s="15"/>
      <c r="J26" s="2"/>
      <c r="K26" s="16" t="s">
        <v>57</v>
      </c>
      <c r="L26" s="48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24">
        <v>105975</v>
      </c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/>
      <c r="E28" s="2"/>
      <c r="F28" s="2"/>
      <c r="G28" s="13" t="s">
        <v>56</v>
      </c>
      <c r="H28" s="29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/>
      <c r="E29" s="2"/>
      <c r="F29" s="2"/>
      <c r="G29" s="13" t="s">
        <v>58</v>
      </c>
      <c r="H29" s="29"/>
      <c r="I29" s="15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8" t="s">
        <v>62</v>
      </c>
      <c r="H30" s="29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CE4B-408B-425E-BDB7-BC9352273FF4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1" t="s">
        <v>105</v>
      </c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81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36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736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3</v>
      </c>
      <c r="I9" s="15"/>
      <c r="J9" s="2"/>
      <c r="K9" s="16" t="s">
        <v>16</v>
      </c>
      <c r="L9" s="48">
        <v>48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160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>
        <v>13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>
        <v>495</v>
      </c>
      <c r="I12" s="15"/>
      <c r="J12" s="2"/>
      <c r="K12" s="16" t="s">
        <v>24</v>
      </c>
      <c r="L12" s="48">
        <v>8000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7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210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/>
      <c r="I15" s="15"/>
      <c r="J15" s="2"/>
      <c r="K15" s="16" t="s">
        <v>33</v>
      </c>
      <c r="L15" s="48">
        <v>2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/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>
        <v>12</v>
      </c>
      <c r="I17" s="15"/>
      <c r="J17" s="2"/>
      <c r="K17" s="18" t="s">
        <v>38</v>
      </c>
      <c r="L17" s="48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108</v>
      </c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1</v>
      </c>
      <c r="I20" s="15"/>
      <c r="J20" s="2"/>
      <c r="K20" s="16" t="s">
        <v>45</v>
      </c>
      <c r="L20" s="48">
        <v>3</v>
      </c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4">
        <v>447320</v>
      </c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/>
      <c r="I23" s="15"/>
      <c r="J23" s="2"/>
      <c r="K23" s="16" t="s">
        <v>51</v>
      </c>
      <c r="L23" s="48">
        <v>84</v>
      </c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9"/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>
        <v>1</v>
      </c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15"/>
      <c r="J26" s="2"/>
      <c r="K26" s="16" t="s">
        <v>57</v>
      </c>
      <c r="L26" s="48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/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>
        <v>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57</v>
      </c>
      <c r="I30" s="21"/>
    </row>
    <row r="31" spans="2:17" x14ac:dyDescent="0.25">
      <c r="G31" s="22"/>
      <c r="H31" s="21"/>
      <c r="I31" s="21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5055-E87E-4EBD-8526-63CABD43DC5B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100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4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119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1</v>
      </c>
      <c r="I9" s="15"/>
      <c r="J9" s="2"/>
      <c r="K9" s="16" t="s">
        <v>16</v>
      </c>
      <c r="L9" s="48">
        <v>7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141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>
        <v>2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/>
      <c r="I12" s="15"/>
      <c r="J12" s="2"/>
      <c r="K12" s="16" t="s">
        <v>24</v>
      </c>
      <c r="L12" s="48">
        <v>2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/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/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/>
      <c r="I15" s="15"/>
      <c r="J15" s="2"/>
      <c r="K15" s="16" t="s">
        <v>33</v>
      </c>
      <c r="L15" s="48">
        <v>14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/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>
        <v>1</v>
      </c>
      <c r="I17" s="15"/>
      <c r="J17" s="2"/>
      <c r="K17" s="18" t="s">
        <v>38</v>
      </c>
      <c r="L17" s="48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>
        <v>1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/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14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9"/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/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9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>
        <v>38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21</v>
      </c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C885F-D07C-4916-B961-A582580F3BFD}">
  <dimension ref="B1:Q31"/>
  <sheetViews>
    <sheetView workbookViewId="0">
      <selection activeCell="G12" sqref="G1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101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89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479</v>
      </c>
      <c r="I8" s="15"/>
      <c r="J8" s="2"/>
      <c r="K8" s="16" t="s">
        <v>13</v>
      </c>
      <c r="L8" s="48">
        <f>H7+H9+H13+H28</f>
        <v>105</v>
      </c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12</v>
      </c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2125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/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/>
      <c r="I12" s="15"/>
      <c r="J12" s="2"/>
      <c r="K12" s="16" t="s">
        <v>24</v>
      </c>
      <c r="L12" s="48">
        <f>H17+H18</f>
        <v>29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3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78</v>
      </c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/>
      <c r="I15" s="15"/>
      <c r="J15" s="2"/>
      <c r="K15" s="16" t="s">
        <v>33</v>
      </c>
      <c r="L15" s="48">
        <f>H22+H25</f>
        <v>2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>
        <v>1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>
        <v>28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57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72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9">
        <v>14452616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9">
        <v>103094</v>
      </c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>
        <v>1</v>
      </c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15"/>
      <c r="J26" s="2"/>
      <c r="K26" s="16" t="s">
        <v>57</v>
      </c>
      <c r="L26" s="48">
        <f>H7</f>
        <v>89</v>
      </c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>
        <v>168225</v>
      </c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>
        <v>5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AA78-C926-4738-9E74-4D45016E7E60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66</v>
      </c>
      <c r="C1" s="1"/>
      <c r="D1" s="100"/>
      <c r="E1" s="10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67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3">
        <v>2022</v>
      </c>
      <c r="D3" s="101"/>
      <c r="E3" s="10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99" t="s">
        <v>5</v>
      </c>
      <c r="L5" s="99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5">
        <v>4</v>
      </c>
      <c r="E7" s="2"/>
      <c r="F7" s="2"/>
      <c r="G7" s="13" t="s">
        <v>9</v>
      </c>
      <c r="H7" s="24">
        <v>32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5">
        <v>219</v>
      </c>
      <c r="E8" s="2"/>
      <c r="F8" s="2"/>
      <c r="G8" s="13" t="s">
        <v>12</v>
      </c>
      <c r="H8" s="24">
        <v>1019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5"/>
      <c r="E9" s="2"/>
      <c r="F9" s="2"/>
      <c r="G9" s="13" t="s">
        <v>15</v>
      </c>
      <c r="H9" s="24">
        <v>6</v>
      </c>
      <c r="I9" s="15"/>
      <c r="J9" s="2"/>
      <c r="K9" s="16" t="s">
        <v>16</v>
      </c>
      <c r="L9" s="48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5"/>
      <c r="E10" s="2"/>
      <c r="F10" s="2"/>
      <c r="G10" s="13" t="s">
        <v>17</v>
      </c>
      <c r="H10" s="24">
        <v>1096</v>
      </c>
      <c r="I10" s="15"/>
      <c r="J10" s="2"/>
      <c r="K10" s="16" t="s">
        <v>18</v>
      </c>
      <c r="L10" s="48">
        <v>3</v>
      </c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5">
        <v>1</v>
      </c>
      <c r="E11" s="2"/>
      <c r="F11" s="2"/>
      <c r="G11" s="13" t="s">
        <v>20</v>
      </c>
      <c r="H11" s="24">
        <v>32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5">
        <v>34</v>
      </c>
      <c r="E12" s="2"/>
      <c r="F12" s="2"/>
      <c r="G12" s="13" t="s">
        <v>23</v>
      </c>
      <c r="H12" s="24">
        <v>32691</v>
      </c>
      <c r="I12" s="15"/>
      <c r="J12" s="2"/>
      <c r="K12" s="16" t="s">
        <v>24</v>
      </c>
      <c r="L12" s="48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5">
        <v>2</v>
      </c>
      <c r="E13" s="2"/>
      <c r="F13" s="2"/>
      <c r="G13" s="13" t="s">
        <v>26</v>
      </c>
      <c r="H13" s="24">
        <v>13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5">
        <v>1000</v>
      </c>
      <c r="E14" s="2"/>
      <c r="F14" s="2"/>
      <c r="G14" s="13" t="s">
        <v>29</v>
      </c>
      <c r="H14" s="24">
        <v>385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5"/>
      <c r="E15" s="2"/>
      <c r="F15" s="2"/>
      <c r="G15" s="13" t="s">
        <v>32</v>
      </c>
      <c r="H15" s="24"/>
      <c r="I15" s="15"/>
      <c r="J15" s="2"/>
      <c r="K15" s="16" t="s">
        <v>33</v>
      </c>
      <c r="L15" s="48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5"/>
      <c r="E16" s="2"/>
      <c r="F16" s="2"/>
      <c r="G16" s="13" t="s">
        <v>35</v>
      </c>
      <c r="H16" s="24"/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5">
        <v>1</v>
      </c>
      <c r="E17" s="2"/>
      <c r="F17" s="2"/>
      <c r="G17" s="13" t="s">
        <v>31</v>
      </c>
      <c r="H17" s="24">
        <v>3</v>
      </c>
      <c r="I17" s="15"/>
      <c r="J17" s="2"/>
      <c r="K17" s="18" t="s">
        <v>38</v>
      </c>
      <c r="L17" s="48">
        <v>5</v>
      </c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5"/>
      <c r="E18" s="2"/>
      <c r="F18" s="2"/>
      <c r="G18" s="13" t="s">
        <v>34</v>
      </c>
      <c r="H18" s="24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5"/>
      <c r="E19" s="2"/>
      <c r="F19" s="2"/>
      <c r="G19" s="13" t="s">
        <v>42</v>
      </c>
      <c r="H19" s="24">
        <v>2</v>
      </c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5">
        <v>1</v>
      </c>
      <c r="E20" s="2"/>
      <c r="F20" s="2"/>
      <c r="G20" s="13" t="s">
        <v>39</v>
      </c>
      <c r="H20" s="24">
        <v>6</v>
      </c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5">
        <v>71505</v>
      </c>
      <c r="E21" s="2"/>
      <c r="F21" s="2"/>
      <c r="G21" s="13" t="s">
        <v>41</v>
      </c>
      <c r="H21" s="37">
        <v>624896</v>
      </c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5">
        <v>26479</v>
      </c>
      <c r="E22" s="2"/>
      <c r="F22" s="2"/>
      <c r="G22" s="13" t="s">
        <v>44</v>
      </c>
      <c r="H22" s="24">
        <v>3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5"/>
      <c r="E23" s="2"/>
      <c r="F23" s="2"/>
      <c r="G23" s="13" t="s">
        <v>46</v>
      </c>
      <c r="H23" s="37"/>
      <c r="I23" s="15"/>
      <c r="J23" s="2"/>
      <c r="K23" s="16" t="s">
        <v>51</v>
      </c>
      <c r="L23" s="48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5"/>
      <c r="E24" s="2"/>
      <c r="F24" s="2"/>
      <c r="G24" s="13" t="s">
        <v>48</v>
      </c>
      <c r="H24" s="37"/>
      <c r="I24" s="15"/>
      <c r="J24" s="2"/>
      <c r="K24" s="16" t="s">
        <v>53</v>
      </c>
      <c r="L24" s="48">
        <v>3</v>
      </c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5"/>
      <c r="E25" s="2"/>
      <c r="F25" s="2"/>
      <c r="G25" s="13" t="s">
        <v>50</v>
      </c>
      <c r="H25" s="37"/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5"/>
      <c r="E26" s="2"/>
      <c r="F26" s="2"/>
      <c r="G26" s="13" t="s">
        <v>52</v>
      </c>
      <c r="H26" s="37"/>
      <c r="I26" s="15"/>
      <c r="J26" s="2"/>
      <c r="K26" s="16" t="s">
        <v>57</v>
      </c>
      <c r="L26" s="48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5"/>
      <c r="E27" s="2"/>
      <c r="F27" s="2"/>
      <c r="G27" s="13" t="s">
        <v>54</v>
      </c>
      <c r="H27" s="37"/>
      <c r="I27" s="15"/>
      <c r="J27" s="2"/>
      <c r="K27" s="16" t="s">
        <v>59</v>
      </c>
      <c r="L27" s="48">
        <v>3</v>
      </c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5"/>
      <c r="E28" s="2"/>
      <c r="F28" s="2"/>
      <c r="G28" s="13" t="s">
        <v>56</v>
      </c>
      <c r="H28" s="37">
        <v>3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5">
        <v>7</v>
      </c>
      <c r="E29" s="2"/>
      <c r="F29" s="2"/>
      <c r="G29" s="13" t="s">
        <v>58</v>
      </c>
      <c r="H29" s="37">
        <v>113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26"/>
      <c r="I30" s="21"/>
    </row>
    <row r="31" spans="2:17" x14ac:dyDescent="0.25">
      <c r="G31" s="22"/>
      <c r="H31" s="21"/>
      <c r="I31" s="21"/>
    </row>
  </sheetData>
  <mergeCells count="32">
    <mergeCell ref="D1:E1"/>
    <mergeCell ref="C2:D2"/>
    <mergeCell ref="D3:E3"/>
    <mergeCell ref="B5:D5"/>
    <mergeCell ref="B6:C6"/>
    <mergeCell ref="B16:C16"/>
    <mergeCell ref="B17:C17"/>
    <mergeCell ref="B18:C18"/>
    <mergeCell ref="G5:H5"/>
    <mergeCell ref="K5:L5"/>
    <mergeCell ref="B10:C10"/>
    <mergeCell ref="B7:C7"/>
    <mergeCell ref="K7:L7"/>
    <mergeCell ref="B8:C8"/>
    <mergeCell ref="B9:C9"/>
    <mergeCell ref="B11:C11"/>
    <mergeCell ref="B12:C12"/>
    <mergeCell ref="B13:C13"/>
    <mergeCell ref="B14:C14"/>
    <mergeCell ref="B15:C15"/>
    <mergeCell ref="K18:L18"/>
    <mergeCell ref="B19:C19"/>
    <mergeCell ref="B20:C20"/>
    <mergeCell ref="B28:C28"/>
    <mergeCell ref="B29:C29"/>
    <mergeCell ref="B22:C22"/>
    <mergeCell ref="B23:C23"/>
    <mergeCell ref="B24:C24"/>
    <mergeCell ref="B25:C25"/>
    <mergeCell ref="B26:C26"/>
    <mergeCell ref="B27:C27"/>
    <mergeCell ref="B21:C2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24A8-B91B-463B-A4BF-DB6B92603B25}">
  <dimension ref="B1:Q34"/>
  <sheetViews>
    <sheetView workbookViewId="0">
      <selection activeCell="C2" sqref="C2:D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106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50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1090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4</v>
      </c>
      <c r="I9" s="15"/>
      <c r="J9" s="2"/>
      <c r="K9" s="16" t="s">
        <v>16</v>
      </c>
      <c r="L9" s="48">
        <v>58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200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>
        <v>6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4">
        <v>60000</v>
      </c>
      <c r="I12" s="15"/>
      <c r="J12" s="2"/>
      <c r="K12" s="16" t="s">
        <v>24</v>
      </c>
      <c r="L12" s="48">
        <v>40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3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110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>
        <v>1</v>
      </c>
      <c r="I15" s="15"/>
      <c r="J15" s="2"/>
      <c r="K15" s="16" t="s">
        <v>33</v>
      </c>
      <c r="L15" s="48">
        <v>1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>
        <v>30</v>
      </c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>
        <v>20</v>
      </c>
      <c r="I17" s="15"/>
      <c r="J17" s="2"/>
      <c r="K17" s="18" t="s">
        <v>38</v>
      </c>
      <c r="L17" s="48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>
        <v>20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62</v>
      </c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6</v>
      </c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9">
        <v>3049</v>
      </c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>
        <v>463</v>
      </c>
      <c r="I23" s="15"/>
      <c r="J23" s="2"/>
      <c r="K23" s="16" t="s">
        <v>51</v>
      </c>
      <c r="L23" s="48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9">
        <v>1700</v>
      </c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/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15"/>
      <c r="J26" s="2"/>
      <c r="K26" s="16" t="s">
        <v>57</v>
      </c>
      <c r="L26" s="48">
        <v>58</v>
      </c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/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10</v>
      </c>
      <c r="I30" s="21"/>
    </row>
    <row r="31" spans="2:17" x14ac:dyDescent="0.25">
      <c r="G31" s="22"/>
      <c r="H31" s="21"/>
      <c r="I31" s="21"/>
    </row>
    <row r="32" spans="2:17" x14ac:dyDescent="0.25">
      <c r="B32" s="110" t="s">
        <v>107</v>
      </c>
      <c r="C32" s="111"/>
      <c r="D32" s="111"/>
      <c r="E32" s="111"/>
      <c r="F32" s="111"/>
      <c r="G32" s="111"/>
    </row>
    <row r="33" spans="2:7" x14ac:dyDescent="0.25">
      <c r="B33" s="111"/>
      <c r="C33" s="111"/>
      <c r="D33" s="111"/>
      <c r="E33" s="111"/>
      <c r="F33" s="111"/>
      <c r="G33" s="111"/>
    </row>
    <row r="34" spans="2:7" x14ac:dyDescent="0.25">
      <c r="B34" s="111"/>
      <c r="C34" s="111"/>
      <c r="D34" s="111"/>
      <c r="E34" s="111"/>
      <c r="F34" s="111"/>
      <c r="G34" s="111"/>
    </row>
  </sheetData>
  <mergeCells count="32">
    <mergeCell ref="B32:G34"/>
    <mergeCell ref="B23:C23"/>
    <mergeCell ref="B24:C24"/>
    <mergeCell ref="B25:C25"/>
    <mergeCell ref="B26:C26"/>
    <mergeCell ref="B27:C27"/>
    <mergeCell ref="B28:C28"/>
    <mergeCell ref="B19:C19"/>
    <mergeCell ref="B20:C20"/>
    <mergeCell ref="B21:C21"/>
    <mergeCell ref="B29:C29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1A8E-DA66-4ED3-8B90-FB5E2E1F837B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108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31.5" customHeight="1" x14ac:dyDescent="0.25">
      <c r="B7" s="91" t="s">
        <v>8</v>
      </c>
      <c r="C7" s="92"/>
      <c r="D7" s="12"/>
      <c r="E7" s="2"/>
      <c r="F7" s="2"/>
      <c r="G7" s="13" t="s">
        <v>9</v>
      </c>
      <c r="H7" s="29"/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/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2</v>
      </c>
      <c r="I9" s="15"/>
      <c r="J9" s="2"/>
      <c r="K9" s="16" t="s">
        <v>16</v>
      </c>
      <c r="L9" s="48">
        <v>2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f>350+50</f>
        <v>400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>
        <v>3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>
        <v>30000</v>
      </c>
      <c r="I12" s="15"/>
      <c r="J12" s="2"/>
      <c r="K12" s="16" t="s">
        <v>24</v>
      </c>
      <c r="L12" s="48"/>
      <c r="M12" s="2"/>
      <c r="N12" s="2"/>
      <c r="O12" s="2"/>
      <c r="P12" s="2"/>
      <c r="Q12" s="2"/>
    </row>
    <row r="13" spans="2:17" ht="31.5" customHeight="1" x14ac:dyDescent="0.25">
      <c r="B13" s="91" t="s">
        <v>25</v>
      </c>
      <c r="C13" s="92"/>
      <c r="D13" s="12"/>
      <c r="E13" s="2"/>
      <c r="F13" s="2"/>
      <c r="G13" s="13" t="s">
        <v>26</v>
      </c>
      <c r="H13" s="29"/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12"/>
      <c r="E14" s="2"/>
      <c r="F14" s="2"/>
      <c r="G14" s="13" t="s">
        <v>29</v>
      </c>
      <c r="H14" s="29"/>
      <c r="I14" s="15"/>
      <c r="J14" s="2"/>
      <c r="K14" s="16" t="s">
        <v>30</v>
      </c>
      <c r="L14" s="48">
        <v>1</v>
      </c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/>
      <c r="I15" s="15"/>
      <c r="J15" s="2"/>
      <c r="K15" s="16" t="s">
        <v>33</v>
      </c>
      <c r="L15" s="48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/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/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84">
        <v>1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10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/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9"/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48">
        <v>25</v>
      </c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1.5" customHeight="1" x14ac:dyDescent="0.25">
      <c r="B24" s="91" t="s">
        <v>52</v>
      </c>
      <c r="C24" s="92"/>
      <c r="D24" s="12"/>
      <c r="E24" s="2"/>
      <c r="F24" s="2"/>
      <c r="G24" s="13" t="s">
        <v>48</v>
      </c>
      <c r="H24" s="29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21"/>
      <c r="I31" s="21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48558-1A98-4DBF-B52E-1345580FDD74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109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5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80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6</v>
      </c>
      <c r="I9" s="15"/>
      <c r="J9" s="2"/>
      <c r="K9" s="16" t="s">
        <v>16</v>
      </c>
      <c r="L9" s="48">
        <v>8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380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/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/>
      <c r="I12" s="15"/>
      <c r="J12" s="2"/>
      <c r="K12" s="16" t="s">
        <v>24</v>
      </c>
      <c r="L12" s="48">
        <v>16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1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30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>
        <v>2</v>
      </c>
      <c r="I15" s="15"/>
      <c r="J15" s="2"/>
      <c r="K15" s="16" t="s">
        <v>33</v>
      </c>
      <c r="L15" s="48">
        <v>1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>
        <v>45</v>
      </c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>
        <v>15</v>
      </c>
      <c r="I17" s="15"/>
      <c r="J17" s="2"/>
      <c r="K17" s="18" t="s">
        <v>38</v>
      </c>
      <c r="L17" s="48">
        <v>2</v>
      </c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>
        <v>1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28</v>
      </c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/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9"/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/>
      <c r="I23" s="15"/>
      <c r="J23" s="2"/>
      <c r="K23" s="16" t="s">
        <v>51</v>
      </c>
      <c r="L23" s="48">
        <v>70</v>
      </c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9">
        <v>5225</v>
      </c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/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15"/>
      <c r="J26" s="2"/>
      <c r="K26" s="16" t="s">
        <v>57</v>
      </c>
      <c r="L26" s="48">
        <v>8</v>
      </c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/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>
        <v>2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>
        <v>146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1</v>
      </c>
      <c r="I30" s="21"/>
    </row>
    <row r="31" spans="2:17" x14ac:dyDescent="0.25">
      <c r="G31" s="22"/>
      <c r="H31" s="21"/>
      <c r="I31" s="21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A396B-ABF0-4FC7-9A23-D5AD2C0563D0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110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20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868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2</v>
      </c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160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>
        <v>5</v>
      </c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>
        <v>117050</v>
      </c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/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/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>
        <v>1</v>
      </c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>
        <v>25</v>
      </c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>
        <v>7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>
        <v>8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10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4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9">
        <v>199858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>
        <v>60</v>
      </c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9">
        <v>180</v>
      </c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>
        <v>1</v>
      </c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>
        <v>1</v>
      </c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>
        <v>3184</v>
      </c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>
        <v>10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2</v>
      </c>
      <c r="I30" s="21"/>
    </row>
    <row r="31" spans="2:17" x14ac:dyDescent="0.25">
      <c r="G31" s="22"/>
      <c r="H31" s="21"/>
      <c r="I31" s="21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37DD5-6D95-4999-8857-0E1A2EB8B11A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102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32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466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5</v>
      </c>
      <c r="I9" s="15"/>
      <c r="J9" s="2"/>
      <c r="K9" s="16" t="s">
        <v>16</v>
      </c>
      <c r="L9" s="48">
        <v>14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266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>
        <v>1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>
        <v>100000</v>
      </c>
      <c r="I12" s="15"/>
      <c r="J12" s="2"/>
      <c r="K12" s="16" t="s">
        <v>24</v>
      </c>
      <c r="L12" s="48">
        <v>91</v>
      </c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6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165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>
        <v>2</v>
      </c>
      <c r="I15" s="15"/>
      <c r="J15" s="2"/>
      <c r="K15" s="16" t="s">
        <v>33</v>
      </c>
      <c r="L15" s="48">
        <v>2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>
        <v>60</v>
      </c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/>
      <c r="I17" s="15"/>
      <c r="J17" s="2"/>
      <c r="K17" s="18" t="s">
        <v>38</v>
      </c>
      <c r="L17" s="48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>
        <v>91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12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1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85">
        <v>7.7799999999999994E-2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>
        <v>70083</v>
      </c>
      <c r="I23" s="15"/>
      <c r="J23" s="2"/>
      <c r="K23" s="16" t="s">
        <v>51</v>
      </c>
      <c r="L23" s="48">
        <v>25</v>
      </c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4">
        <v>104954</v>
      </c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>
        <v>1</v>
      </c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>
        <v>80705</v>
      </c>
      <c r="I26" s="15"/>
      <c r="J26" s="2"/>
      <c r="K26" s="16" t="s">
        <v>57</v>
      </c>
      <c r="L26" s="48">
        <v>32</v>
      </c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>
        <v>145726</v>
      </c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5</v>
      </c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55AC7-FEA6-4FA3-A2B9-51D13FE18C2F}">
  <dimension ref="B1:Q55"/>
  <sheetViews>
    <sheetView workbookViewId="0">
      <selection activeCell="K37" sqref="K37:K55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111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31.5" customHeight="1" x14ac:dyDescent="0.25">
      <c r="B7" s="91" t="s">
        <v>8</v>
      </c>
      <c r="C7" s="92"/>
      <c r="D7" s="12"/>
      <c r="E7" s="2"/>
      <c r="F7" s="2"/>
      <c r="G7" s="13" t="s">
        <v>9</v>
      </c>
      <c r="H7" s="29">
        <v>15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237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2.25" x14ac:dyDescent="0.25">
      <c r="B9" s="91" t="s">
        <v>14</v>
      </c>
      <c r="C9" s="92"/>
      <c r="D9" s="12"/>
      <c r="E9" s="2"/>
      <c r="F9" s="2"/>
      <c r="G9" s="13" t="s">
        <v>15</v>
      </c>
      <c r="H9" s="29">
        <v>6</v>
      </c>
      <c r="I9" s="15"/>
      <c r="J9" s="2"/>
      <c r="K9" s="16" t="s">
        <v>112</v>
      </c>
      <c r="L9" s="48">
        <v>20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290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113</v>
      </c>
      <c r="H11" s="29">
        <v>1</v>
      </c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3.75" x14ac:dyDescent="0.25">
      <c r="B12" s="91" t="s">
        <v>22</v>
      </c>
      <c r="C12" s="92"/>
      <c r="D12" s="12"/>
      <c r="E12" s="2"/>
      <c r="F12" s="2"/>
      <c r="G12" s="13" t="s">
        <v>114</v>
      </c>
      <c r="H12" s="29">
        <v>100</v>
      </c>
      <c r="I12" s="15"/>
      <c r="J12" s="2"/>
      <c r="K12" s="16" t="s">
        <v>115</v>
      </c>
      <c r="L12" s="48">
        <v>5</v>
      </c>
      <c r="M12" s="2"/>
      <c r="N12" s="2"/>
      <c r="O12" s="2"/>
      <c r="P12" s="2"/>
      <c r="Q12" s="2"/>
    </row>
    <row r="13" spans="2:17" ht="31.5" customHeight="1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6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155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2.25" x14ac:dyDescent="0.25">
      <c r="B15" s="91" t="s">
        <v>31</v>
      </c>
      <c r="C15" s="92"/>
      <c r="D15" s="12"/>
      <c r="E15" s="2"/>
      <c r="F15" s="2"/>
      <c r="G15" s="13" t="s">
        <v>32</v>
      </c>
      <c r="H15" s="29">
        <v>1</v>
      </c>
      <c r="I15" s="15"/>
      <c r="J15" s="2"/>
      <c r="K15" s="16" t="s">
        <v>116</v>
      </c>
      <c r="L15" s="48">
        <v>1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>
        <v>25</v>
      </c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117</v>
      </c>
      <c r="H17" s="29">
        <v>4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28.5" customHeight="1" x14ac:dyDescent="0.25">
      <c r="B18" s="91" t="s">
        <v>39</v>
      </c>
      <c r="C18" s="92"/>
      <c r="D18" s="12"/>
      <c r="E18" s="2"/>
      <c r="F18" s="2"/>
      <c r="G18" s="13" t="s">
        <v>118</v>
      </c>
      <c r="H18" s="29">
        <v>4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119</v>
      </c>
      <c r="H19" s="29">
        <v>106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120</v>
      </c>
      <c r="H20" s="29">
        <v>4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8" x14ac:dyDescent="0.25">
      <c r="B21" s="91" t="s">
        <v>46</v>
      </c>
      <c r="C21" s="92"/>
      <c r="D21" s="12"/>
      <c r="E21" s="2"/>
      <c r="F21" s="2"/>
      <c r="G21" s="13" t="s">
        <v>121</v>
      </c>
      <c r="H21" s="29">
        <v>852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12"/>
      <c r="E22" s="2"/>
      <c r="F22" s="2"/>
      <c r="G22" s="13" t="s">
        <v>122</v>
      </c>
      <c r="H22" s="72">
        <v>1</v>
      </c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123</v>
      </c>
      <c r="H23" s="72">
        <v>295244</v>
      </c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1.5" customHeight="1" x14ac:dyDescent="0.25">
      <c r="B24" s="91" t="s">
        <v>52</v>
      </c>
      <c r="C24" s="92"/>
      <c r="D24" s="12"/>
      <c r="E24" s="2"/>
      <c r="F24" s="2"/>
      <c r="G24" s="13" t="s">
        <v>124</v>
      </c>
      <c r="H24" s="29">
        <v>563415</v>
      </c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>
        <v>4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>
        <v>33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ht="18" x14ac:dyDescent="0.25">
      <c r="G31" s="13" t="s">
        <v>125</v>
      </c>
      <c r="H31" s="29">
        <v>2</v>
      </c>
      <c r="I31" s="21"/>
    </row>
    <row r="32" spans="2:17" ht="18" x14ac:dyDescent="0.25">
      <c r="G32" s="13" t="s">
        <v>126</v>
      </c>
      <c r="H32" s="29">
        <v>130</v>
      </c>
    </row>
    <row r="33" spans="7:11" ht="18" x14ac:dyDescent="0.25">
      <c r="G33" s="13" t="s">
        <v>127</v>
      </c>
      <c r="H33" s="73">
        <v>112</v>
      </c>
    </row>
    <row r="37" spans="7:11" ht="15" customHeight="1" x14ac:dyDescent="0.25">
      <c r="G37" s="112" t="s">
        <v>132</v>
      </c>
      <c r="H37" s="113"/>
      <c r="K37" s="110" t="s">
        <v>133</v>
      </c>
    </row>
    <row r="38" spans="7:11" ht="15" customHeight="1" x14ac:dyDescent="0.25">
      <c r="G38" s="113"/>
      <c r="H38" s="113"/>
      <c r="K38" s="111"/>
    </row>
    <row r="39" spans="7:11" ht="15" customHeight="1" x14ac:dyDescent="0.25">
      <c r="G39" s="113"/>
      <c r="H39" s="113"/>
      <c r="K39" s="111"/>
    </row>
    <row r="40" spans="7:11" ht="15" customHeight="1" x14ac:dyDescent="0.25">
      <c r="G40" s="113"/>
      <c r="H40" s="113"/>
      <c r="K40" s="111"/>
    </row>
    <row r="41" spans="7:11" ht="15" customHeight="1" x14ac:dyDescent="0.25">
      <c r="G41" s="113"/>
      <c r="H41" s="113"/>
      <c r="K41" s="111"/>
    </row>
    <row r="42" spans="7:11" ht="15" customHeight="1" x14ac:dyDescent="0.25">
      <c r="G42" s="113"/>
      <c r="H42" s="113"/>
      <c r="K42" s="111"/>
    </row>
    <row r="43" spans="7:11" ht="15" customHeight="1" x14ac:dyDescent="0.25">
      <c r="G43" s="113"/>
      <c r="H43" s="113"/>
      <c r="K43" s="111"/>
    </row>
    <row r="44" spans="7:11" ht="15" customHeight="1" x14ac:dyDescent="0.25">
      <c r="G44" s="113"/>
      <c r="H44" s="113"/>
      <c r="K44" s="111"/>
    </row>
    <row r="45" spans="7:11" ht="15" customHeight="1" x14ac:dyDescent="0.25">
      <c r="G45" s="113"/>
      <c r="H45" s="113"/>
      <c r="K45" s="111"/>
    </row>
    <row r="46" spans="7:11" ht="15" customHeight="1" x14ac:dyDescent="0.25">
      <c r="G46" s="113"/>
      <c r="H46" s="113"/>
      <c r="K46" s="111"/>
    </row>
    <row r="47" spans="7:11" ht="15" customHeight="1" x14ac:dyDescent="0.25">
      <c r="G47" s="113"/>
      <c r="H47" s="113"/>
      <c r="K47" s="111"/>
    </row>
    <row r="48" spans="7:11" ht="15" customHeight="1" x14ac:dyDescent="0.25">
      <c r="G48" s="113"/>
      <c r="H48" s="113"/>
      <c r="K48" s="111"/>
    </row>
    <row r="49" spans="7:11" ht="15" customHeight="1" x14ac:dyDescent="0.25">
      <c r="G49" s="113"/>
      <c r="H49" s="113"/>
      <c r="K49" s="111"/>
    </row>
    <row r="50" spans="7:11" ht="15" customHeight="1" x14ac:dyDescent="0.25">
      <c r="G50" s="113"/>
      <c r="H50" s="113"/>
      <c r="K50" s="111"/>
    </row>
    <row r="51" spans="7:11" ht="15" customHeight="1" x14ac:dyDescent="0.25">
      <c r="G51" s="113"/>
      <c r="H51" s="113"/>
      <c r="K51" s="111"/>
    </row>
    <row r="52" spans="7:11" ht="15" customHeight="1" x14ac:dyDescent="0.25">
      <c r="G52" s="113"/>
      <c r="H52" s="113"/>
      <c r="K52" s="111"/>
    </row>
    <row r="53" spans="7:11" ht="15" customHeight="1" x14ac:dyDescent="0.25">
      <c r="G53" s="113"/>
      <c r="H53" s="113"/>
      <c r="K53" s="111"/>
    </row>
    <row r="54" spans="7:11" ht="15" customHeight="1" x14ac:dyDescent="0.25">
      <c r="G54" s="113"/>
      <c r="H54" s="113"/>
      <c r="K54" s="111"/>
    </row>
    <row r="55" spans="7:11" ht="15" customHeight="1" x14ac:dyDescent="0.25">
      <c r="G55" s="113"/>
      <c r="H55" s="113"/>
      <c r="K55" s="111"/>
    </row>
  </sheetData>
  <mergeCells count="33">
    <mergeCell ref="G37:H55"/>
    <mergeCell ref="K37:K55"/>
    <mergeCell ref="B23:C23"/>
    <mergeCell ref="B24:C24"/>
    <mergeCell ref="B25:C25"/>
    <mergeCell ref="B26:C26"/>
    <mergeCell ref="B27:C27"/>
    <mergeCell ref="B28:C28"/>
    <mergeCell ref="B19:C19"/>
    <mergeCell ref="B20:C20"/>
    <mergeCell ref="B21:C21"/>
    <mergeCell ref="B29:C29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FF0B-FFDD-4FE2-B4BF-01DBE8721B74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103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52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1350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3</v>
      </c>
      <c r="I9" s="15"/>
      <c r="J9" s="2"/>
      <c r="K9" s="16" t="s">
        <v>16</v>
      </c>
      <c r="L9" s="48">
        <v>32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350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>
        <v>2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>
        <v>30</v>
      </c>
      <c r="I12" s="15"/>
      <c r="J12" s="2"/>
      <c r="K12" s="16" t="s">
        <v>24</v>
      </c>
      <c r="L12" s="48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1</v>
      </c>
      <c r="I13" s="15"/>
      <c r="J13" s="2"/>
      <c r="K13" s="16" t="s">
        <v>27</v>
      </c>
      <c r="L13" s="48">
        <v>1</v>
      </c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28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/>
      <c r="I15" s="15"/>
      <c r="J15" s="2"/>
      <c r="K15" s="16" t="s">
        <v>33</v>
      </c>
      <c r="L15" s="48">
        <v>1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/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/>
      <c r="I17" s="15"/>
      <c r="J17" s="2"/>
      <c r="K17" s="18" t="s">
        <v>38</v>
      </c>
      <c r="L17" s="48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>
        <v>10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12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16</v>
      </c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9">
        <v>25000</v>
      </c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/>
      <c r="I23" s="15"/>
      <c r="J23" s="2"/>
      <c r="K23" s="16" t="s">
        <v>51</v>
      </c>
      <c r="L23" s="48">
        <v>16</v>
      </c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9">
        <v>52959</v>
      </c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>
        <v>2</v>
      </c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4">
        <v>337013</v>
      </c>
      <c r="I26" s="15"/>
      <c r="J26" s="2"/>
      <c r="K26" s="16" t="s">
        <v>57</v>
      </c>
      <c r="L26" s="48">
        <v>25</v>
      </c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>
        <v>59070</v>
      </c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/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/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5</v>
      </c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8DFF-38BB-4AC6-8802-BFE3AEDEA76D}">
  <dimension ref="B1:Q31"/>
  <sheetViews>
    <sheetView workbookViewId="0">
      <selection activeCell="F13" sqref="F1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134</v>
      </c>
      <c r="C2" s="1" t="s">
        <v>128</v>
      </c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81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12"/>
      <c r="E7" s="2"/>
      <c r="F7" s="2"/>
      <c r="G7" s="13" t="s">
        <v>9</v>
      </c>
      <c r="H7" s="29">
        <v>47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29">
        <v>1445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3</v>
      </c>
      <c r="I9" s="15"/>
      <c r="J9" s="2"/>
      <c r="K9" s="16" t="s">
        <v>16</v>
      </c>
      <c r="L9" s="48">
        <v>11</v>
      </c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29">
        <v>258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/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29"/>
      <c r="I12" s="15"/>
      <c r="J12" s="2"/>
      <c r="K12" s="16" t="s">
        <v>24</v>
      </c>
      <c r="L12" s="48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5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159</v>
      </c>
      <c r="I14" s="15"/>
      <c r="J14" s="2"/>
      <c r="K14" s="16" t="s">
        <v>30</v>
      </c>
      <c r="L14" s="48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12"/>
      <c r="E15" s="2"/>
      <c r="F15" s="2"/>
      <c r="G15" s="13" t="s">
        <v>32</v>
      </c>
      <c r="H15" s="29">
        <v>1</v>
      </c>
      <c r="I15" s="15"/>
      <c r="J15" s="2"/>
      <c r="K15" s="16" t="s">
        <v>33</v>
      </c>
      <c r="L15" s="48">
        <v>2</v>
      </c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>
        <v>24</v>
      </c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/>
      <c r="I17" s="15"/>
      <c r="J17" s="2"/>
      <c r="K17" s="18" t="s">
        <v>38</v>
      </c>
      <c r="L17" s="48">
        <v>35</v>
      </c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29">
        <v>1</v>
      </c>
      <c r="I19" s="15"/>
      <c r="J19" s="2"/>
      <c r="K19" s="16" t="s">
        <v>43</v>
      </c>
      <c r="L19" s="48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8</v>
      </c>
      <c r="I20" s="15"/>
      <c r="J20" s="2"/>
      <c r="K20" s="16" t="s">
        <v>45</v>
      </c>
      <c r="L20" s="48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12"/>
      <c r="E21" s="2"/>
      <c r="F21" s="2"/>
      <c r="G21" s="13" t="s">
        <v>41</v>
      </c>
      <c r="H21" s="29"/>
      <c r="I21" s="15"/>
      <c r="J21" s="2"/>
      <c r="K21" s="16" t="s">
        <v>47</v>
      </c>
      <c r="L21" s="48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48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29"/>
      <c r="I23" s="15"/>
      <c r="J23" s="2"/>
      <c r="K23" s="16" t="s">
        <v>51</v>
      </c>
      <c r="L23" s="48">
        <v>200</v>
      </c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12"/>
      <c r="E24" s="2"/>
      <c r="F24" s="2"/>
      <c r="G24" s="13" t="s">
        <v>48</v>
      </c>
      <c r="H24" s="29">
        <v>46383</v>
      </c>
      <c r="I24" s="15"/>
      <c r="J24" s="2"/>
      <c r="K24" s="16" t="s">
        <v>53</v>
      </c>
      <c r="L24" s="48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>
        <v>1</v>
      </c>
      <c r="I25" s="15"/>
      <c r="J25" s="2"/>
      <c r="K25" s="16" t="s">
        <v>55</v>
      </c>
      <c r="L25" s="48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15"/>
      <c r="J26" s="2"/>
      <c r="K26" s="16" t="s">
        <v>57</v>
      </c>
      <c r="L26" s="48">
        <v>47</v>
      </c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/>
      <c r="I27" s="15"/>
      <c r="J27" s="2"/>
      <c r="K27" s="16" t="s">
        <v>59</v>
      </c>
      <c r="L27" s="48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>
        <v>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>
        <v>113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21"/>
      <c r="I31" s="21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C335-B19A-433C-B44E-D7372B1318E1}">
  <dimension ref="B1:Q31"/>
  <sheetViews>
    <sheetView workbookViewId="0"/>
  </sheetViews>
  <sheetFormatPr defaultRowHeight="15" x14ac:dyDescent="0.25"/>
  <cols>
    <col min="1" max="1" width="5.7109375" customWidth="1"/>
    <col min="2" max="2" width="35.2851562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12.140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138</v>
      </c>
      <c r="C2" s="1" t="s">
        <v>104</v>
      </c>
      <c r="D2" s="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31.5" customHeight="1" x14ac:dyDescent="0.25">
      <c r="B7" s="91" t="s">
        <v>8</v>
      </c>
      <c r="C7" s="92"/>
      <c r="D7" s="12"/>
      <c r="E7" s="2"/>
      <c r="F7" s="2"/>
      <c r="G7" s="13" t="s">
        <v>9</v>
      </c>
      <c r="H7" s="29">
        <v>18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12"/>
      <c r="E8" s="2"/>
      <c r="F8" s="2"/>
      <c r="G8" s="13" t="s">
        <v>12</v>
      </c>
      <c r="H8" s="60">
        <v>360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12"/>
      <c r="E9" s="2"/>
      <c r="F9" s="2"/>
      <c r="G9" s="13" t="s">
        <v>15</v>
      </c>
      <c r="H9" s="29">
        <v>3</v>
      </c>
      <c r="I9" s="6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12"/>
      <c r="E10" s="2"/>
      <c r="F10" s="2"/>
      <c r="G10" s="13" t="s">
        <v>17</v>
      </c>
      <c r="H10" s="60">
        <v>200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12"/>
      <c r="E11" s="2"/>
      <c r="F11" s="2"/>
      <c r="G11" s="13" t="s">
        <v>20</v>
      </c>
      <c r="H11" s="29">
        <v>3</v>
      </c>
      <c r="I11" s="66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12"/>
      <c r="E12" s="2"/>
      <c r="F12" s="2"/>
      <c r="G12" s="13" t="s">
        <v>23</v>
      </c>
      <c r="H12" s="86">
        <v>9000</v>
      </c>
      <c r="I12" s="15"/>
      <c r="J12" s="2"/>
      <c r="K12" s="16" t="s">
        <v>24</v>
      </c>
      <c r="L12" s="17"/>
      <c r="M12" s="66"/>
      <c r="N12" s="2"/>
      <c r="O12" s="2"/>
      <c r="P12" s="2"/>
      <c r="Q12" s="2"/>
    </row>
    <row r="13" spans="2:17" ht="31.5" customHeight="1" x14ac:dyDescent="0.25">
      <c r="B13" s="91" t="s">
        <v>25</v>
      </c>
      <c r="C13" s="92"/>
      <c r="D13" s="12"/>
      <c r="E13" s="2"/>
      <c r="F13" s="2"/>
      <c r="G13" s="13" t="s">
        <v>26</v>
      </c>
      <c r="H13" s="29">
        <v>5</v>
      </c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12"/>
      <c r="E14" s="2"/>
      <c r="F14" s="2"/>
      <c r="G14" s="13" t="s">
        <v>29</v>
      </c>
      <c r="H14" s="29">
        <v>106</v>
      </c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57" customHeight="1" x14ac:dyDescent="0.25">
      <c r="B15" s="91" t="s">
        <v>31</v>
      </c>
      <c r="C15" s="92"/>
      <c r="D15" s="12"/>
      <c r="E15" s="2"/>
      <c r="F15" s="2"/>
      <c r="G15" s="13" t="s">
        <v>32</v>
      </c>
      <c r="H15" s="29">
        <v>1</v>
      </c>
      <c r="I15" s="15"/>
      <c r="J15" s="2"/>
      <c r="K15" s="16" t="s">
        <v>33</v>
      </c>
      <c r="L15" s="67"/>
      <c r="M15" s="66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12"/>
      <c r="E16" s="2"/>
      <c r="F16" s="2"/>
      <c r="G16" s="13" t="s">
        <v>35</v>
      </c>
      <c r="H16" s="29">
        <v>30</v>
      </c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12"/>
      <c r="E17" s="2"/>
      <c r="F17" s="2"/>
      <c r="G17" s="13" t="s">
        <v>31</v>
      </c>
      <c r="H17" s="29">
        <v>1</v>
      </c>
      <c r="I17" s="68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12"/>
      <c r="E18" s="2"/>
      <c r="F18" s="2"/>
      <c r="G18" s="13" t="s">
        <v>34</v>
      </c>
      <c r="H18" s="29">
        <v>1</v>
      </c>
      <c r="I18" s="69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12"/>
      <c r="E19" s="2"/>
      <c r="F19" s="2"/>
      <c r="G19" s="13" t="s">
        <v>42</v>
      </c>
      <c r="H19" s="72">
        <v>33</v>
      </c>
      <c r="I19" s="68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12"/>
      <c r="E20" s="2"/>
      <c r="F20" s="2"/>
      <c r="G20" s="13" t="s">
        <v>39</v>
      </c>
      <c r="H20" s="29">
        <v>7</v>
      </c>
      <c r="I20" s="70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40.5" customHeight="1" x14ac:dyDescent="0.25">
      <c r="B21" s="91" t="s">
        <v>46</v>
      </c>
      <c r="C21" s="92"/>
      <c r="D21" s="12"/>
      <c r="E21" s="2"/>
      <c r="F21" s="2"/>
      <c r="G21" s="13" t="s">
        <v>41</v>
      </c>
      <c r="H21" s="60">
        <v>51000</v>
      </c>
      <c r="I21" s="68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12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12"/>
      <c r="E23" s="2"/>
      <c r="F23" s="2"/>
      <c r="G23" s="13" t="s">
        <v>46</v>
      </c>
      <c r="H23" s="60"/>
      <c r="I23" s="68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83.25" customHeight="1" x14ac:dyDescent="0.25">
      <c r="B24" s="91" t="s">
        <v>52</v>
      </c>
      <c r="C24" s="92"/>
      <c r="D24" s="12"/>
      <c r="E24" s="2"/>
      <c r="F24" s="2"/>
      <c r="G24" s="13" t="s">
        <v>48</v>
      </c>
      <c r="H24" s="82">
        <v>3585275</v>
      </c>
      <c r="I24" s="68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12"/>
      <c r="E25" s="2"/>
      <c r="F25" s="2"/>
      <c r="G25" s="13" t="s">
        <v>50</v>
      </c>
      <c r="H25" s="29">
        <v>1</v>
      </c>
      <c r="I25" s="71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12"/>
      <c r="E26" s="2"/>
      <c r="F26" s="2"/>
      <c r="G26" s="13" t="s">
        <v>52</v>
      </c>
      <c r="H26" s="29"/>
      <c r="I26" s="68"/>
      <c r="J26" s="2"/>
      <c r="K26" s="16" t="s">
        <v>57</v>
      </c>
      <c r="L26" s="17"/>
      <c r="M26" s="66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12"/>
      <c r="E27" s="2"/>
      <c r="F27" s="2"/>
      <c r="G27" s="13" t="s">
        <v>54</v>
      </c>
      <c r="H27" s="29">
        <v>2800</v>
      </c>
      <c r="I27" s="69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12"/>
      <c r="E28" s="2"/>
      <c r="F28" s="2"/>
      <c r="G28" s="13" t="s">
        <v>56</v>
      </c>
      <c r="H28" s="29"/>
      <c r="I28" s="69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12"/>
      <c r="E29" s="2"/>
      <c r="F29" s="2"/>
      <c r="G29" s="13" t="s">
        <v>58</v>
      </c>
      <c r="H29" s="29"/>
      <c r="I29" s="69"/>
      <c r="J29" s="2"/>
      <c r="K29" s="2"/>
      <c r="L29" s="2"/>
      <c r="M29" s="2"/>
      <c r="N29" s="2"/>
      <c r="O29" s="2"/>
      <c r="P29" s="2"/>
      <c r="Q29" s="2"/>
    </row>
    <row r="30" spans="2:17" ht="43.5" customHeight="1" x14ac:dyDescent="0.25">
      <c r="G30" s="18" t="s">
        <v>62</v>
      </c>
      <c r="H30" s="50">
        <v>6</v>
      </c>
      <c r="I30" s="68"/>
    </row>
    <row r="31" spans="2:17" x14ac:dyDescent="0.25">
      <c r="G31" s="22"/>
      <c r="H31" s="21"/>
      <c r="I31" s="21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8ECFC-D031-45B2-B754-A92100E5BBE3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68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>
        <v>1</v>
      </c>
      <c r="E7" s="2"/>
      <c r="F7" s="2"/>
      <c r="G7" s="13" t="s">
        <v>9</v>
      </c>
      <c r="H7" s="29">
        <v>49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>
        <v>72</v>
      </c>
      <c r="E8" s="2"/>
      <c r="F8" s="2"/>
      <c r="G8" s="13" t="s">
        <v>12</v>
      </c>
      <c r="H8" s="29">
        <v>1040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v>7</v>
      </c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29">
        <v>640</v>
      </c>
      <c r="I10" s="15"/>
      <c r="J10" s="2"/>
      <c r="K10" s="16" t="s">
        <v>18</v>
      </c>
      <c r="L10" s="17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/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9"/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/>
      <c r="E13" s="2"/>
      <c r="F13" s="2"/>
      <c r="G13" s="13" t="s">
        <v>26</v>
      </c>
      <c r="H13" s="29">
        <v>11</v>
      </c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/>
      <c r="E14" s="2"/>
      <c r="F14" s="2"/>
      <c r="G14" s="13" t="s">
        <v>29</v>
      </c>
      <c r="H14" s="29">
        <v>395</v>
      </c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>
        <v>1</v>
      </c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>
        <v>20</v>
      </c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/>
      <c r="E17" s="2"/>
      <c r="F17" s="2"/>
      <c r="G17" s="13" t="s">
        <v>31</v>
      </c>
      <c r="H17" s="29">
        <v>5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>
        <v>9</v>
      </c>
      <c r="E18" s="2"/>
      <c r="F18" s="2"/>
      <c r="G18" s="13" t="s">
        <v>34</v>
      </c>
      <c r="H18" s="29">
        <v>1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>
        <v>123470</v>
      </c>
      <c r="E19" s="2"/>
      <c r="F19" s="2"/>
      <c r="G19" s="13" t="s">
        <v>42</v>
      </c>
      <c r="H19" s="29"/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>
        <v>1</v>
      </c>
      <c r="E20" s="2"/>
      <c r="F20" s="2"/>
      <c r="G20" s="13" t="s">
        <v>39</v>
      </c>
      <c r="H20" s="29">
        <v>2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/>
      <c r="E21" s="2"/>
      <c r="F21" s="2"/>
      <c r="G21" s="13" t="s">
        <v>41</v>
      </c>
      <c r="H21" s="29">
        <v>38470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3"/>
      <c r="E22" s="2"/>
      <c r="F22" s="2"/>
      <c r="G22" s="13" t="s">
        <v>44</v>
      </c>
      <c r="H22" s="29"/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>
        <v>1</v>
      </c>
      <c r="E23" s="2"/>
      <c r="F23" s="2"/>
      <c r="G23" s="13" t="s">
        <v>46</v>
      </c>
      <c r="H23" s="29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/>
      <c r="E24" s="2"/>
      <c r="F24" s="2"/>
      <c r="G24" s="13" t="s">
        <v>48</v>
      </c>
      <c r="H24" s="29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/>
      <c r="E25" s="2"/>
      <c r="F25" s="2"/>
      <c r="G25" s="13" t="s">
        <v>50</v>
      </c>
      <c r="H25" s="29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>
        <v>1</v>
      </c>
      <c r="E26" s="2"/>
      <c r="F26" s="2"/>
      <c r="G26" s="13" t="s">
        <v>52</v>
      </c>
      <c r="H26" s="29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>
        <v>18</v>
      </c>
      <c r="E27" s="2"/>
      <c r="F27" s="2"/>
      <c r="G27" s="13" t="s">
        <v>54</v>
      </c>
      <c r="H27" s="29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>
        <v>4500</v>
      </c>
      <c r="E28" s="2"/>
      <c r="F28" s="2"/>
      <c r="G28" s="13" t="s">
        <v>56</v>
      </c>
      <c r="H28" s="29">
        <v>11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>
        <v>39</v>
      </c>
      <c r="E29" s="2"/>
      <c r="F29" s="2"/>
      <c r="G29" s="13" t="s">
        <v>58</v>
      </c>
      <c r="H29" s="29">
        <v>386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3</v>
      </c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6528-CBB2-4BC4-A0D9-7E8A35C729C1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134</v>
      </c>
      <c r="C2" s="95" t="s">
        <v>69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>
        <v>6</v>
      </c>
      <c r="E7" s="2"/>
      <c r="F7" s="2"/>
      <c r="G7" s="13" t="s">
        <v>9</v>
      </c>
      <c r="H7" s="29">
        <v>5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>
        <v>103</v>
      </c>
      <c r="E8" s="2"/>
      <c r="F8" s="2"/>
      <c r="G8" s="13" t="s">
        <v>12</v>
      </c>
      <c r="H8" s="29">
        <v>75</v>
      </c>
      <c r="I8" s="15"/>
      <c r="J8" s="2"/>
      <c r="K8" s="16" t="s">
        <v>13</v>
      </c>
      <c r="L8" s="48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v>4</v>
      </c>
      <c r="I9" s="15"/>
      <c r="J9" s="2"/>
      <c r="K9" s="16" t="s">
        <v>16</v>
      </c>
      <c r="L9" s="48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29">
        <v>328</v>
      </c>
      <c r="I10" s="15"/>
      <c r="J10" s="2"/>
      <c r="K10" s="16" t="s">
        <v>18</v>
      </c>
      <c r="L10" s="48"/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v>4</v>
      </c>
      <c r="I11" s="15"/>
      <c r="J11" s="2"/>
      <c r="K11" s="16" t="s">
        <v>21</v>
      </c>
      <c r="L11" s="48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9">
        <v>15000</v>
      </c>
      <c r="I12" s="15"/>
      <c r="J12" s="2"/>
      <c r="K12" s="16" t="s">
        <v>24</v>
      </c>
      <c r="L12" s="48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/>
      <c r="E13" s="2"/>
      <c r="F13" s="2"/>
      <c r="G13" s="13" t="s">
        <v>26</v>
      </c>
      <c r="H13" s="29">
        <v>9</v>
      </c>
      <c r="I13" s="15"/>
      <c r="J13" s="2"/>
      <c r="K13" s="16" t="s">
        <v>27</v>
      </c>
      <c r="L13" s="48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/>
      <c r="E14" s="2"/>
      <c r="F14" s="2"/>
      <c r="G14" s="13" t="s">
        <v>29</v>
      </c>
      <c r="H14" s="29">
        <v>182</v>
      </c>
      <c r="I14" s="15"/>
      <c r="J14" s="2"/>
      <c r="K14" s="16" t="s">
        <v>30</v>
      </c>
      <c r="L14" s="48">
        <v>2</v>
      </c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/>
      <c r="I15" s="15"/>
      <c r="J15" s="2"/>
      <c r="K15" s="16" t="s">
        <v>33</v>
      </c>
      <c r="L15" s="48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/>
      <c r="I16" s="15"/>
      <c r="J16" s="2"/>
      <c r="K16" s="16" t="s">
        <v>36</v>
      </c>
      <c r="L16" s="48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>
        <v>5</v>
      </c>
      <c r="E17" s="2"/>
      <c r="F17" s="2"/>
      <c r="G17" s="13" t="s">
        <v>31</v>
      </c>
      <c r="H17" s="29">
        <v>1</v>
      </c>
      <c r="I17" s="15"/>
      <c r="J17" s="2"/>
      <c r="K17" s="18" t="s">
        <v>38</v>
      </c>
      <c r="L17" s="48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>
        <v>5</v>
      </c>
      <c r="E18" s="2"/>
      <c r="F18" s="2"/>
      <c r="G18" s="13" t="s">
        <v>34</v>
      </c>
      <c r="H18" s="29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>
        <v>100000</v>
      </c>
      <c r="E19" s="2"/>
      <c r="F19" s="2"/>
      <c r="G19" s="13" t="s">
        <v>42</v>
      </c>
      <c r="H19" s="29">
        <v>21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>
        <v>1</v>
      </c>
      <c r="E20" s="2"/>
      <c r="F20" s="2"/>
      <c r="G20" s="13" t="s">
        <v>39</v>
      </c>
      <c r="H20" s="29"/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/>
      <c r="E21" s="2"/>
      <c r="F21" s="2"/>
      <c r="G21" s="13" t="s">
        <v>41</v>
      </c>
      <c r="H21" s="29"/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3"/>
      <c r="E22" s="2"/>
      <c r="F22" s="2"/>
      <c r="G22" s="13" t="s">
        <v>44</v>
      </c>
      <c r="H22" s="29"/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>
        <v>1</v>
      </c>
      <c r="E23" s="2"/>
      <c r="F23" s="2"/>
      <c r="G23" s="13" t="s">
        <v>46</v>
      </c>
      <c r="H23" s="29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>
        <v>8000</v>
      </c>
      <c r="E24" s="2"/>
      <c r="F24" s="2"/>
      <c r="G24" s="13" t="s">
        <v>48</v>
      </c>
      <c r="H24" s="29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3">
        <v>200</v>
      </c>
      <c r="E25" s="2"/>
      <c r="F25" s="2"/>
      <c r="G25" s="13" t="s">
        <v>50</v>
      </c>
      <c r="H25" s="29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3"/>
      <c r="E26" s="2"/>
      <c r="F26" s="2"/>
      <c r="G26" s="13" t="s">
        <v>52</v>
      </c>
      <c r="H26" s="29"/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3"/>
      <c r="E27" s="2"/>
      <c r="F27" s="2"/>
      <c r="G27" s="13" t="s">
        <v>54</v>
      </c>
      <c r="H27" s="29"/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3">
        <v>200</v>
      </c>
      <c r="E28" s="2"/>
      <c r="F28" s="2"/>
      <c r="G28" s="13" t="s">
        <v>56</v>
      </c>
      <c r="H28" s="29">
        <v>6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3">
        <v>2</v>
      </c>
      <c r="E29" s="2"/>
      <c r="F29" s="2"/>
      <c r="G29" s="13" t="s">
        <v>58</v>
      </c>
      <c r="H29" s="29">
        <v>89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/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DA86C-069B-4EFF-9733-0FB7351740B9}">
  <dimension ref="B1:O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59.7109375" customWidth="1"/>
    <col min="7" max="7" width="16.5703125" customWidth="1"/>
    <col min="8" max="8" width="9.28515625" customWidth="1"/>
    <col min="9" max="9" width="69.5703125" customWidth="1"/>
    <col min="10" max="10" width="16" customWidth="1"/>
  </cols>
  <sheetData>
    <row r="1" spans="2:15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 x14ac:dyDescent="0.25">
      <c r="B2" s="1" t="s">
        <v>92</v>
      </c>
      <c r="C2" s="95" t="s">
        <v>70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32.25" customHeight="1" x14ac:dyDescent="0.25">
      <c r="B5" s="96" t="s">
        <v>3</v>
      </c>
      <c r="C5" s="96"/>
      <c r="D5" s="96"/>
      <c r="E5" s="5"/>
      <c r="F5" s="87" t="s">
        <v>4</v>
      </c>
      <c r="G5" s="87"/>
      <c r="H5" s="6"/>
      <c r="I5" s="88" t="s">
        <v>5</v>
      </c>
      <c r="J5" s="88"/>
      <c r="K5" s="2"/>
      <c r="L5" s="2"/>
      <c r="M5" s="2"/>
      <c r="N5" s="2"/>
      <c r="O5" s="2"/>
    </row>
    <row r="6" spans="2:15" ht="15.75" x14ac:dyDescent="0.25">
      <c r="B6" s="89" t="s">
        <v>6</v>
      </c>
      <c r="C6" s="90"/>
      <c r="D6" s="8" t="s">
        <v>7</v>
      </c>
      <c r="E6" s="7"/>
      <c r="F6" s="9" t="s">
        <v>6</v>
      </c>
      <c r="G6" s="8" t="s">
        <v>7</v>
      </c>
      <c r="H6" s="7"/>
      <c r="I6" s="10" t="s">
        <v>6</v>
      </c>
      <c r="J6" s="11" t="s">
        <v>7</v>
      </c>
      <c r="K6" s="2"/>
      <c r="L6" s="2"/>
      <c r="M6" s="2"/>
      <c r="N6" s="2"/>
      <c r="O6" s="2"/>
    </row>
    <row r="7" spans="2:15" ht="31.5" customHeight="1" x14ac:dyDescent="0.25">
      <c r="B7" s="91" t="s">
        <v>8</v>
      </c>
      <c r="C7" s="92"/>
      <c r="D7" s="23"/>
      <c r="E7" s="2"/>
      <c r="F7" s="13" t="s">
        <v>9</v>
      </c>
      <c r="G7" s="29">
        <v>20</v>
      </c>
      <c r="H7" s="15"/>
      <c r="I7" s="93" t="s">
        <v>10</v>
      </c>
      <c r="J7" s="94"/>
      <c r="K7" s="2"/>
      <c r="L7" s="2"/>
      <c r="M7" s="2"/>
      <c r="N7" s="2"/>
      <c r="O7" s="2"/>
    </row>
    <row r="8" spans="2:15" ht="45" x14ac:dyDescent="0.25">
      <c r="B8" s="91" t="s">
        <v>11</v>
      </c>
      <c r="C8" s="92"/>
      <c r="D8" s="23"/>
      <c r="E8" s="2"/>
      <c r="F8" s="13" t="s">
        <v>12</v>
      </c>
      <c r="G8" s="29">
        <v>410</v>
      </c>
      <c r="H8" s="15"/>
      <c r="I8" s="16" t="s">
        <v>13</v>
      </c>
      <c r="J8" s="17"/>
      <c r="K8" s="2"/>
      <c r="L8" s="2"/>
      <c r="M8" s="2"/>
      <c r="N8" s="2"/>
      <c r="O8" s="2"/>
    </row>
    <row r="9" spans="2:15" ht="30" x14ac:dyDescent="0.25">
      <c r="B9" s="91" t="s">
        <v>14</v>
      </c>
      <c r="C9" s="92"/>
      <c r="D9" s="23"/>
      <c r="E9" s="2"/>
      <c r="F9" s="13" t="s">
        <v>15</v>
      </c>
      <c r="G9" s="29">
        <v>1</v>
      </c>
      <c r="H9" s="15"/>
      <c r="I9" s="16" t="s">
        <v>16</v>
      </c>
      <c r="J9" s="17"/>
      <c r="K9" s="2"/>
      <c r="L9" s="2"/>
      <c r="M9" s="2"/>
      <c r="N9" s="2"/>
      <c r="O9" s="2"/>
    </row>
    <row r="10" spans="2:15" ht="30" x14ac:dyDescent="0.25">
      <c r="B10" s="91" t="s">
        <v>17</v>
      </c>
      <c r="C10" s="92"/>
      <c r="D10" s="23"/>
      <c r="E10" s="2"/>
      <c r="F10" s="13" t="s">
        <v>17</v>
      </c>
      <c r="G10" s="29">
        <v>60</v>
      </c>
      <c r="H10" s="15"/>
      <c r="I10" s="16" t="s">
        <v>18</v>
      </c>
      <c r="J10" s="17"/>
      <c r="K10" s="2"/>
      <c r="L10" s="2"/>
      <c r="M10" s="2"/>
      <c r="N10" s="2"/>
      <c r="O10" s="2"/>
    </row>
    <row r="11" spans="2:15" ht="45" x14ac:dyDescent="0.25">
      <c r="B11" s="91" t="s">
        <v>19</v>
      </c>
      <c r="C11" s="92"/>
      <c r="D11" s="23"/>
      <c r="E11" s="2"/>
      <c r="F11" s="13" t="s">
        <v>20</v>
      </c>
      <c r="G11" s="29">
        <v>5</v>
      </c>
      <c r="H11" s="15"/>
      <c r="I11" s="16" t="s">
        <v>21</v>
      </c>
      <c r="J11" s="17"/>
      <c r="K11" s="2"/>
      <c r="L11" s="2"/>
      <c r="M11" s="2"/>
      <c r="N11" s="2"/>
      <c r="O11" s="2"/>
    </row>
    <row r="12" spans="2:15" ht="31.5" x14ac:dyDescent="0.25">
      <c r="B12" s="91" t="s">
        <v>22</v>
      </c>
      <c r="C12" s="92"/>
      <c r="D12" s="23"/>
      <c r="E12" s="2"/>
      <c r="F12" s="13" t="s">
        <v>23</v>
      </c>
      <c r="G12" s="24">
        <v>11700</v>
      </c>
      <c r="H12" s="15"/>
      <c r="I12" s="16" t="s">
        <v>24</v>
      </c>
      <c r="J12" s="17"/>
      <c r="K12" s="2"/>
      <c r="L12" s="2"/>
      <c r="M12" s="2"/>
      <c r="N12" s="2"/>
      <c r="O12" s="2"/>
    </row>
    <row r="13" spans="2:15" ht="31.5" customHeight="1" x14ac:dyDescent="0.25">
      <c r="B13" s="91" t="s">
        <v>25</v>
      </c>
      <c r="C13" s="92"/>
      <c r="D13" s="23">
        <v>29</v>
      </c>
      <c r="E13" s="2"/>
      <c r="F13" s="13" t="s">
        <v>26</v>
      </c>
      <c r="G13" s="29">
        <v>7</v>
      </c>
      <c r="H13" s="15"/>
      <c r="I13" s="16" t="s">
        <v>27</v>
      </c>
      <c r="J13" s="17"/>
      <c r="K13" s="2"/>
      <c r="L13" s="2"/>
      <c r="M13" s="2"/>
      <c r="N13" s="2"/>
      <c r="O13" s="2"/>
    </row>
    <row r="14" spans="2:15" ht="47.25" customHeight="1" x14ac:dyDescent="0.25">
      <c r="B14" s="91" t="s">
        <v>23</v>
      </c>
      <c r="C14" s="92"/>
      <c r="D14" s="75">
        <v>6610</v>
      </c>
      <c r="E14" s="15"/>
      <c r="F14" s="13" t="s">
        <v>29</v>
      </c>
      <c r="G14" s="29">
        <v>217</v>
      </c>
      <c r="H14" s="15"/>
      <c r="I14" s="16" t="s">
        <v>30</v>
      </c>
      <c r="J14" s="17"/>
      <c r="K14" s="2"/>
      <c r="L14" s="2"/>
      <c r="M14" s="2"/>
      <c r="N14" s="2"/>
      <c r="O14" s="2"/>
    </row>
    <row r="15" spans="2:15" ht="30" x14ac:dyDescent="0.25">
      <c r="B15" s="91" t="s">
        <v>31</v>
      </c>
      <c r="C15" s="92"/>
      <c r="D15" s="23"/>
      <c r="E15" s="2"/>
      <c r="F15" s="13" t="s">
        <v>32</v>
      </c>
      <c r="G15" s="29"/>
      <c r="H15" s="15"/>
      <c r="I15" s="16" t="s">
        <v>33</v>
      </c>
      <c r="J15" s="17"/>
      <c r="K15" s="2"/>
      <c r="L15" s="2"/>
      <c r="M15" s="2"/>
      <c r="N15" s="2"/>
      <c r="O15" s="2"/>
    </row>
    <row r="16" spans="2:15" ht="30" x14ac:dyDescent="0.25">
      <c r="B16" s="91" t="s">
        <v>34</v>
      </c>
      <c r="C16" s="92"/>
      <c r="D16" s="23"/>
      <c r="E16" s="2"/>
      <c r="F16" s="13" t="s">
        <v>35</v>
      </c>
      <c r="G16" s="29"/>
      <c r="H16" s="15"/>
      <c r="I16" s="16" t="s">
        <v>36</v>
      </c>
      <c r="J16" s="17"/>
      <c r="K16" s="2"/>
      <c r="L16" s="2"/>
      <c r="M16" s="2"/>
      <c r="N16" s="2"/>
      <c r="O16" s="2"/>
    </row>
    <row r="17" spans="2:15" ht="30" x14ac:dyDescent="0.25">
      <c r="B17" s="91" t="s">
        <v>37</v>
      </c>
      <c r="C17" s="92"/>
      <c r="D17" s="23"/>
      <c r="E17" s="2"/>
      <c r="F17" s="13" t="s">
        <v>31</v>
      </c>
      <c r="G17" s="29">
        <v>3</v>
      </c>
      <c r="H17" s="15"/>
      <c r="I17" s="18" t="s">
        <v>38</v>
      </c>
      <c r="J17" s="17"/>
      <c r="K17" s="2"/>
      <c r="L17" s="2"/>
      <c r="M17" s="2"/>
      <c r="N17" s="2"/>
      <c r="O17" s="2"/>
    </row>
    <row r="18" spans="2:15" ht="15.75" x14ac:dyDescent="0.25">
      <c r="B18" s="91" t="s">
        <v>39</v>
      </c>
      <c r="C18" s="92"/>
      <c r="D18" s="23">
        <v>340</v>
      </c>
      <c r="E18" s="2"/>
      <c r="F18" s="13" t="s">
        <v>34</v>
      </c>
      <c r="G18" s="29">
        <v>1</v>
      </c>
      <c r="H18" s="15"/>
      <c r="I18" s="97" t="s">
        <v>40</v>
      </c>
      <c r="J18" s="98"/>
      <c r="K18" s="2"/>
      <c r="L18" s="2"/>
      <c r="M18" s="2"/>
      <c r="N18" s="2"/>
      <c r="O18" s="2"/>
    </row>
    <row r="19" spans="2:15" ht="45" x14ac:dyDescent="0.25">
      <c r="B19" s="91" t="s">
        <v>41</v>
      </c>
      <c r="C19" s="92"/>
      <c r="D19" s="25">
        <v>4528180</v>
      </c>
      <c r="E19" s="2"/>
      <c r="F19" s="13" t="s">
        <v>42</v>
      </c>
      <c r="G19" s="29"/>
      <c r="H19" s="15"/>
      <c r="I19" s="16" t="s">
        <v>43</v>
      </c>
      <c r="J19" s="17"/>
      <c r="K19" s="2"/>
      <c r="L19" s="2"/>
      <c r="M19" s="2"/>
      <c r="N19" s="2"/>
      <c r="O19" s="2"/>
    </row>
    <row r="20" spans="2:15" ht="30" x14ac:dyDescent="0.25">
      <c r="B20" s="91" t="s">
        <v>44</v>
      </c>
      <c r="C20" s="92"/>
      <c r="D20" s="23">
        <v>1</v>
      </c>
      <c r="E20" s="2"/>
      <c r="F20" s="13" t="s">
        <v>39</v>
      </c>
      <c r="G20" s="29">
        <v>1</v>
      </c>
      <c r="H20" s="15"/>
      <c r="I20" s="16" t="s">
        <v>45</v>
      </c>
      <c r="J20" s="17"/>
      <c r="K20" s="2"/>
      <c r="L20" s="2"/>
      <c r="M20" s="2"/>
      <c r="N20" s="2"/>
      <c r="O20" s="2"/>
    </row>
    <row r="21" spans="2:15" ht="15.75" x14ac:dyDescent="0.25">
      <c r="B21" s="91" t="s">
        <v>46</v>
      </c>
      <c r="C21" s="92"/>
      <c r="D21" s="25">
        <v>3948</v>
      </c>
      <c r="E21" s="2"/>
      <c r="F21" s="13" t="s">
        <v>41</v>
      </c>
      <c r="G21" s="24">
        <v>5000</v>
      </c>
      <c r="H21" s="15"/>
      <c r="I21" s="16" t="s">
        <v>47</v>
      </c>
      <c r="J21" s="17"/>
      <c r="K21" s="2"/>
      <c r="L21" s="2"/>
      <c r="M21" s="2"/>
      <c r="N21" s="2"/>
      <c r="O21" s="2"/>
    </row>
    <row r="22" spans="2:15" ht="50.25" customHeight="1" x14ac:dyDescent="0.25">
      <c r="B22" s="91" t="s">
        <v>48</v>
      </c>
      <c r="C22" s="92"/>
      <c r="D22" s="25">
        <v>11572</v>
      </c>
      <c r="E22" s="2"/>
      <c r="F22" s="13" t="s">
        <v>44</v>
      </c>
      <c r="G22" s="29"/>
      <c r="H22" s="15"/>
      <c r="I22" s="18" t="s">
        <v>49</v>
      </c>
      <c r="J22" s="17"/>
      <c r="K22" s="2"/>
      <c r="L22" s="2"/>
      <c r="M22" s="2"/>
      <c r="N22" s="2"/>
      <c r="O22" s="2"/>
    </row>
    <row r="23" spans="2:15" ht="30" x14ac:dyDescent="0.25">
      <c r="B23" s="91" t="s">
        <v>50</v>
      </c>
      <c r="C23" s="92"/>
      <c r="D23" s="23"/>
      <c r="E23" s="2"/>
      <c r="F23" s="13" t="s">
        <v>46</v>
      </c>
      <c r="G23" s="24"/>
      <c r="H23" s="15"/>
      <c r="I23" s="16" t="s">
        <v>51</v>
      </c>
      <c r="J23" s="17"/>
      <c r="K23" s="2"/>
      <c r="L23" s="2"/>
      <c r="M23" s="2"/>
      <c r="N23" s="2"/>
      <c r="O23" s="2"/>
    </row>
    <row r="24" spans="2:15" ht="31.5" customHeight="1" x14ac:dyDescent="0.25">
      <c r="B24" s="91" t="s">
        <v>52</v>
      </c>
      <c r="C24" s="92"/>
      <c r="D24" s="23"/>
      <c r="E24" s="2"/>
      <c r="F24" s="13" t="s">
        <v>48</v>
      </c>
      <c r="G24" s="24"/>
      <c r="H24" s="15"/>
      <c r="I24" s="16" t="s">
        <v>53</v>
      </c>
      <c r="J24" s="17"/>
      <c r="K24" s="2"/>
      <c r="L24" s="2"/>
      <c r="M24" s="2"/>
      <c r="N24" s="2"/>
      <c r="O24" s="2"/>
    </row>
    <row r="25" spans="2:15" ht="45" x14ac:dyDescent="0.25">
      <c r="B25" s="91" t="s">
        <v>54</v>
      </c>
      <c r="C25" s="92"/>
      <c r="D25" s="23"/>
      <c r="E25" s="2"/>
      <c r="F25" s="13" t="s">
        <v>50</v>
      </c>
      <c r="G25" s="29"/>
      <c r="H25" s="15"/>
      <c r="I25" s="16" t="s">
        <v>55</v>
      </c>
      <c r="J25" s="17"/>
      <c r="K25" s="2"/>
      <c r="L25" s="2"/>
      <c r="M25" s="2"/>
      <c r="N25" s="2"/>
      <c r="O25" s="2"/>
    </row>
    <row r="26" spans="2:15" ht="31.5" x14ac:dyDescent="0.25">
      <c r="B26" s="91" t="s">
        <v>56</v>
      </c>
      <c r="C26" s="92"/>
      <c r="D26" s="23"/>
      <c r="E26" s="2"/>
      <c r="F26" s="13" t="s">
        <v>52</v>
      </c>
      <c r="G26" s="29"/>
      <c r="H26" s="15"/>
      <c r="I26" s="16" t="s">
        <v>57</v>
      </c>
      <c r="J26" s="17"/>
      <c r="K26" s="2"/>
      <c r="L26" s="2"/>
      <c r="M26" s="2"/>
      <c r="N26" s="2"/>
      <c r="O26" s="2"/>
    </row>
    <row r="27" spans="2:15" ht="31.5" x14ac:dyDescent="0.25">
      <c r="B27" s="91" t="s">
        <v>58</v>
      </c>
      <c r="C27" s="92"/>
      <c r="D27" s="23"/>
      <c r="E27" s="2"/>
      <c r="F27" s="13" t="s">
        <v>54</v>
      </c>
      <c r="G27" s="29"/>
      <c r="H27" s="15"/>
      <c r="I27" s="16" t="s">
        <v>59</v>
      </c>
      <c r="J27" s="17"/>
      <c r="K27" s="2"/>
      <c r="L27" s="2"/>
      <c r="M27" s="2"/>
      <c r="N27" s="2"/>
      <c r="O27" s="2"/>
    </row>
    <row r="28" spans="2:15" ht="15.75" x14ac:dyDescent="0.25">
      <c r="B28" s="91" t="s">
        <v>60</v>
      </c>
      <c r="C28" s="92"/>
      <c r="D28" s="25">
        <v>10363</v>
      </c>
      <c r="E28" s="2"/>
      <c r="F28" s="13" t="s">
        <v>56</v>
      </c>
      <c r="G28" s="29">
        <v>8</v>
      </c>
      <c r="H28" s="15"/>
      <c r="I28" s="2"/>
      <c r="J28" s="2"/>
      <c r="K28" s="2"/>
      <c r="L28" s="2"/>
      <c r="M28" s="2"/>
      <c r="N28" s="2"/>
      <c r="O28" s="2"/>
    </row>
    <row r="29" spans="2:15" ht="15.75" x14ac:dyDescent="0.25">
      <c r="B29" s="91" t="s">
        <v>61</v>
      </c>
      <c r="C29" s="92"/>
      <c r="D29" s="23">
        <v>9</v>
      </c>
      <c r="E29" s="2"/>
      <c r="F29" s="13" t="s">
        <v>58</v>
      </c>
      <c r="G29" s="29">
        <v>141</v>
      </c>
      <c r="H29" s="15"/>
      <c r="I29" s="2"/>
      <c r="J29" s="2"/>
      <c r="K29" s="2"/>
      <c r="L29" s="2"/>
      <c r="M29" s="2"/>
      <c r="N29" s="2"/>
      <c r="O29" s="2"/>
    </row>
    <row r="30" spans="2:15" ht="15.75" x14ac:dyDescent="0.25">
      <c r="F30" s="13" t="s">
        <v>62</v>
      </c>
      <c r="G30" s="29">
        <v>1</v>
      </c>
      <c r="H30" s="21"/>
    </row>
    <row r="31" spans="2:15" x14ac:dyDescent="0.25">
      <c r="F31" s="22"/>
      <c r="G31" s="21"/>
      <c r="H31" s="21"/>
    </row>
  </sheetData>
  <mergeCells count="31">
    <mergeCell ref="C2:D2"/>
    <mergeCell ref="C3:D3"/>
    <mergeCell ref="B5:D5"/>
    <mergeCell ref="F5:G5"/>
    <mergeCell ref="B7:C7"/>
    <mergeCell ref="B17:C17"/>
    <mergeCell ref="B18:C18"/>
    <mergeCell ref="I5:J5"/>
    <mergeCell ref="B6:C6"/>
    <mergeCell ref="B11:C11"/>
    <mergeCell ref="I7:J7"/>
    <mergeCell ref="B8:C8"/>
    <mergeCell ref="B9:C9"/>
    <mergeCell ref="B10:C10"/>
    <mergeCell ref="B12:C12"/>
    <mergeCell ref="B13:C13"/>
    <mergeCell ref="B14:C14"/>
    <mergeCell ref="B15:C15"/>
    <mergeCell ref="B16:C16"/>
    <mergeCell ref="I18:J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7E81-59DC-4A9D-958B-D899C966D673}">
  <dimension ref="B1:Q31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92</v>
      </c>
      <c r="C2" s="95" t="s">
        <v>71</v>
      </c>
      <c r="D2" s="95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5">
        <v>7</v>
      </c>
      <c r="E7" s="2"/>
      <c r="F7" s="2"/>
      <c r="G7" s="13" t="s">
        <v>9</v>
      </c>
      <c r="H7" s="24">
        <v>37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5">
        <v>667</v>
      </c>
      <c r="E8" s="2"/>
      <c r="F8" s="2"/>
      <c r="G8" s="13" t="s">
        <v>12</v>
      </c>
      <c r="H8" s="24">
        <v>1587</v>
      </c>
      <c r="I8" s="15"/>
      <c r="J8" s="2"/>
      <c r="K8" s="16" t="s">
        <v>13</v>
      </c>
      <c r="L8" s="74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5"/>
      <c r="E9" s="2"/>
      <c r="F9" s="2"/>
      <c r="G9" s="13" t="s">
        <v>15</v>
      </c>
      <c r="H9" s="24"/>
      <c r="I9" s="15"/>
      <c r="J9" s="2"/>
      <c r="K9" s="16" t="s">
        <v>16</v>
      </c>
      <c r="L9" s="74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5"/>
      <c r="E10" s="2"/>
      <c r="F10" s="2"/>
      <c r="G10" s="13" t="s">
        <v>17</v>
      </c>
      <c r="H10" s="24"/>
      <c r="I10" s="15"/>
      <c r="J10" s="2"/>
      <c r="K10" s="16" t="s">
        <v>18</v>
      </c>
      <c r="L10" s="74">
        <v>5</v>
      </c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5"/>
      <c r="E11" s="2"/>
      <c r="F11" s="2"/>
      <c r="G11" s="13" t="s">
        <v>20</v>
      </c>
      <c r="H11" s="24">
        <v>3</v>
      </c>
      <c r="I11" s="15"/>
      <c r="J11" s="2"/>
      <c r="K11" s="16" t="s">
        <v>21</v>
      </c>
      <c r="L11" s="74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5"/>
      <c r="E12" s="2"/>
      <c r="F12" s="2"/>
      <c r="G12" s="13" t="s">
        <v>23</v>
      </c>
      <c r="H12" s="24">
        <v>100500</v>
      </c>
      <c r="I12" s="15"/>
      <c r="J12" s="2"/>
      <c r="K12" s="16" t="s">
        <v>24</v>
      </c>
      <c r="L12" s="74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5"/>
      <c r="E13" s="2"/>
      <c r="F13" s="2"/>
      <c r="G13" s="13" t="s">
        <v>26</v>
      </c>
      <c r="H13" s="24">
        <v>6</v>
      </c>
      <c r="I13" s="15"/>
      <c r="J13" s="2"/>
      <c r="K13" s="16" t="s">
        <v>27</v>
      </c>
      <c r="L13" s="74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5"/>
      <c r="E14" s="2"/>
      <c r="F14" s="2"/>
      <c r="G14" s="13" t="s">
        <v>29</v>
      </c>
      <c r="H14" s="24">
        <v>215</v>
      </c>
      <c r="I14" s="15"/>
      <c r="J14" s="2"/>
      <c r="K14" s="16" t="s">
        <v>30</v>
      </c>
      <c r="L14" s="74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5"/>
      <c r="E15" s="2"/>
      <c r="F15" s="2"/>
      <c r="G15" s="13" t="s">
        <v>32</v>
      </c>
      <c r="H15" s="24">
        <v>1</v>
      </c>
      <c r="I15" s="15"/>
      <c r="J15" s="2"/>
      <c r="K15" s="16" t="s">
        <v>33</v>
      </c>
      <c r="L15" s="74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5"/>
      <c r="E16" s="2"/>
      <c r="F16" s="2"/>
      <c r="G16" s="13" t="s">
        <v>35</v>
      </c>
      <c r="H16" s="24">
        <v>50</v>
      </c>
      <c r="I16" s="15"/>
      <c r="J16" s="2"/>
      <c r="K16" s="16" t="s">
        <v>36</v>
      </c>
      <c r="L16" s="74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5"/>
      <c r="E17" s="2"/>
      <c r="F17" s="2"/>
      <c r="G17" s="13" t="s">
        <v>31</v>
      </c>
      <c r="H17" s="24">
        <v>2</v>
      </c>
      <c r="I17" s="15"/>
      <c r="J17" s="2"/>
      <c r="K17" s="18" t="s">
        <v>38</v>
      </c>
      <c r="L17" s="74">
        <v>1</v>
      </c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5"/>
      <c r="E18" s="2"/>
      <c r="F18" s="2"/>
      <c r="G18" s="13" t="s">
        <v>34</v>
      </c>
      <c r="H18" s="24"/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5"/>
      <c r="E19" s="2"/>
      <c r="F19" s="2"/>
      <c r="G19" s="13" t="s">
        <v>42</v>
      </c>
      <c r="H19" s="24"/>
      <c r="I19" s="15"/>
      <c r="J19" s="2"/>
      <c r="K19" s="16" t="s">
        <v>43</v>
      </c>
      <c r="L19" s="74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5">
        <v>1</v>
      </c>
      <c r="E20" s="2"/>
      <c r="F20" s="2"/>
      <c r="G20" s="13" t="s">
        <v>39</v>
      </c>
      <c r="H20" s="24">
        <v>2</v>
      </c>
      <c r="I20" s="15"/>
      <c r="J20" s="2"/>
      <c r="K20" s="16" t="s">
        <v>45</v>
      </c>
      <c r="L20" s="74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5">
        <v>30000</v>
      </c>
      <c r="E21" s="2"/>
      <c r="F21" s="2"/>
      <c r="G21" s="13" t="s">
        <v>41</v>
      </c>
      <c r="H21" s="24">
        <v>9864</v>
      </c>
      <c r="I21" s="15"/>
      <c r="J21" s="2"/>
      <c r="K21" s="16" t="s">
        <v>47</v>
      </c>
      <c r="L21" s="74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5">
        <v>30000</v>
      </c>
      <c r="E22" s="2"/>
      <c r="F22" s="2"/>
      <c r="G22" s="13" t="s">
        <v>44</v>
      </c>
      <c r="H22" s="24"/>
      <c r="I22" s="15"/>
      <c r="J22" s="2"/>
      <c r="K22" s="18" t="s">
        <v>49</v>
      </c>
      <c r="L22" s="74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5"/>
      <c r="E23" s="2"/>
      <c r="F23" s="2"/>
      <c r="G23" s="13" t="s">
        <v>46</v>
      </c>
      <c r="H23" s="24"/>
      <c r="I23" s="15"/>
      <c r="J23" s="2"/>
      <c r="K23" s="16" t="s">
        <v>51</v>
      </c>
      <c r="L23" s="74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5"/>
      <c r="E24" s="2"/>
      <c r="F24" s="2"/>
      <c r="G24" s="13" t="s">
        <v>48</v>
      </c>
      <c r="H24" s="24"/>
      <c r="I24" s="15"/>
      <c r="J24" s="2"/>
      <c r="K24" s="16" t="s">
        <v>53</v>
      </c>
      <c r="L24" s="74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25"/>
      <c r="E25" s="2"/>
      <c r="F25" s="2"/>
      <c r="G25" s="13" t="s">
        <v>50</v>
      </c>
      <c r="H25" s="24"/>
      <c r="I25" s="15"/>
      <c r="J25" s="2"/>
      <c r="K25" s="16" t="s">
        <v>55</v>
      </c>
      <c r="L25" s="74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25"/>
      <c r="E26" s="2"/>
      <c r="F26" s="2"/>
      <c r="G26" s="13" t="s">
        <v>52</v>
      </c>
      <c r="H26" s="24"/>
      <c r="I26" s="15"/>
      <c r="J26" s="2"/>
      <c r="K26" s="16" t="s">
        <v>57</v>
      </c>
      <c r="L26" s="74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25"/>
      <c r="E27" s="2"/>
      <c r="F27" s="2"/>
      <c r="G27" s="13" t="s">
        <v>54</v>
      </c>
      <c r="H27" s="24"/>
      <c r="I27" s="15"/>
      <c r="J27" s="2"/>
      <c r="K27" s="16" t="s">
        <v>59</v>
      </c>
      <c r="L27" s="74">
        <v>5</v>
      </c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25">
        <v>4744</v>
      </c>
      <c r="E28" s="2"/>
      <c r="F28" s="2"/>
      <c r="G28" s="13" t="s">
        <v>56</v>
      </c>
      <c r="H28" s="24">
        <v>4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25">
        <v>1</v>
      </c>
      <c r="E29" s="2"/>
      <c r="F29" s="2"/>
      <c r="G29" s="13" t="s">
        <v>58</v>
      </c>
      <c r="H29" s="24">
        <v>372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76">
        <v>1</v>
      </c>
      <c r="I30" s="21"/>
    </row>
    <row r="31" spans="2:17" x14ac:dyDescent="0.25">
      <c r="G31" s="22"/>
      <c r="H31" s="21"/>
      <c r="I31" s="21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AD4C-07A3-4DE3-8E56-B48D5293FEA8}">
  <dimension ref="B1:Q36"/>
  <sheetViews>
    <sheetView workbookViewId="0">
      <selection activeCell="B2" sqref="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134</v>
      </c>
      <c r="C2" s="31" t="s">
        <v>72</v>
      </c>
      <c r="D2" s="3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73</v>
      </c>
      <c r="C3" s="95">
        <v>2022</v>
      </c>
      <c r="D3" s="95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15.75" x14ac:dyDescent="0.25">
      <c r="B7" s="91" t="s">
        <v>8</v>
      </c>
      <c r="C7" s="92"/>
      <c r="D7" s="23"/>
      <c r="E7" s="2"/>
      <c r="F7" s="2"/>
      <c r="G7" s="13" t="s">
        <v>9</v>
      </c>
      <c r="H7" s="29">
        <f>32+2</f>
        <v>34</v>
      </c>
      <c r="I7" s="15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23"/>
      <c r="E8" s="2"/>
      <c r="F8" s="2"/>
      <c r="G8" s="13" t="s">
        <v>12</v>
      </c>
      <c r="H8" s="29">
        <f>925+98</f>
        <v>1023</v>
      </c>
      <c r="I8" s="15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23"/>
      <c r="E9" s="2"/>
      <c r="F9" s="2"/>
      <c r="G9" s="13" t="s">
        <v>15</v>
      </c>
      <c r="H9" s="29">
        <f>1+1</f>
        <v>2</v>
      </c>
      <c r="I9" s="15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23"/>
      <c r="E10" s="2"/>
      <c r="F10" s="2"/>
      <c r="G10" s="13" t="s">
        <v>17</v>
      </c>
      <c r="H10" s="29">
        <f>55+198</f>
        <v>253</v>
      </c>
      <c r="I10" s="15"/>
      <c r="J10" s="2"/>
      <c r="K10" s="16" t="s">
        <v>18</v>
      </c>
      <c r="L10" s="48">
        <v>1</v>
      </c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23"/>
      <c r="E11" s="2"/>
      <c r="F11" s="2"/>
      <c r="G11" s="13" t="s">
        <v>20</v>
      </c>
      <c r="H11" s="29">
        <v>15</v>
      </c>
      <c r="I11" s="15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23"/>
      <c r="E12" s="2"/>
      <c r="F12" s="2"/>
      <c r="G12" s="13" t="s">
        <v>23</v>
      </c>
      <c r="H12" s="29">
        <v>4500</v>
      </c>
      <c r="I12" s="15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0" x14ac:dyDescent="0.25">
      <c r="B13" s="91" t="s">
        <v>25</v>
      </c>
      <c r="C13" s="92"/>
      <c r="D13" s="23">
        <v>1</v>
      </c>
      <c r="E13" s="2"/>
      <c r="F13" s="2"/>
      <c r="G13" s="13" t="s">
        <v>26</v>
      </c>
      <c r="H13" s="29">
        <f>15+1</f>
        <v>16</v>
      </c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5" x14ac:dyDescent="0.25">
      <c r="B14" s="91" t="s">
        <v>28</v>
      </c>
      <c r="C14" s="92"/>
      <c r="D14" s="23">
        <v>650</v>
      </c>
      <c r="E14" s="2"/>
      <c r="F14" s="2"/>
      <c r="G14" s="13" t="s">
        <v>29</v>
      </c>
      <c r="H14" s="29">
        <f>525+32</f>
        <v>557</v>
      </c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23"/>
      <c r="E15" s="2"/>
      <c r="F15" s="2"/>
      <c r="G15" s="13" t="s">
        <v>32</v>
      </c>
      <c r="H15" s="29">
        <v>2</v>
      </c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23"/>
      <c r="E16" s="2"/>
      <c r="F16" s="2"/>
      <c r="G16" s="13" t="s">
        <v>35</v>
      </c>
      <c r="H16" s="29">
        <v>29</v>
      </c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23"/>
      <c r="E17" s="2"/>
      <c r="F17" s="2"/>
      <c r="G17" s="13" t="s">
        <v>31</v>
      </c>
      <c r="H17" s="29">
        <f>6+2</f>
        <v>8</v>
      </c>
      <c r="I17" s="15"/>
      <c r="J17" s="2"/>
      <c r="K17" s="18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23"/>
      <c r="E18" s="2"/>
      <c r="F18" s="2"/>
      <c r="G18" s="13" t="s">
        <v>34</v>
      </c>
      <c r="H18" s="60">
        <v>24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23"/>
      <c r="E19" s="2"/>
      <c r="F19" s="2"/>
      <c r="G19" s="13" t="s">
        <v>42</v>
      </c>
      <c r="H19" s="29">
        <v>8</v>
      </c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23">
        <v>1</v>
      </c>
      <c r="E20" s="2"/>
      <c r="F20" s="2"/>
      <c r="G20" s="13" t="s">
        <v>39</v>
      </c>
      <c r="H20" s="60">
        <f>26+45</f>
        <v>71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15.75" x14ac:dyDescent="0.25">
      <c r="B21" s="91" t="s">
        <v>46</v>
      </c>
      <c r="C21" s="92"/>
      <c r="D21" s="23"/>
      <c r="E21" s="2"/>
      <c r="F21" s="2"/>
      <c r="G21" s="13" t="s">
        <v>41</v>
      </c>
      <c r="H21" s="60">
        <f>78500+1131000</f>
        <v>1209500</v>
      </c>
      <c r="I21" s="15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60" x14ac:dyDescent="0.25">
      <c r="B22" s="91" t="s">
        <v>48</v>
      </c>
      <c r="C22" s="92"/>
      <c r="D22" s="23"/>
      <c r="E22" s="2"/>
      <c r="F22" s="2"/>
      <c r="G22" s="13" t="s">
        <v>44</v>
      </c>
      <c r="H22" s="29">
        <v>1</v>
      </c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23">
        <v>1</v>
      </c>
      <c r="E23" s="2"/>
      <c r="F23" s="2"/>
      <c r="G23" s="13" t="s">
        <v>46</v>
      </c>
      <c r="H23" s="23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0" x14ac:dyDescent="0.25">
      <c r="B24" s="91" t="s">
        <v>52</v>
      </c>
      <c r="C24" s="92"/>
      <c r="D24" s="23">
        <v>11643</v>
      </c>
      <c r="E24" s="2"/>
      <c r="F24" s="2"/>
      <c r="G24" s="13" t="s">
        <v>48</v>
      </c>
      <c r="H24" s="23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61">
        <v>2500000</v>
      </c>
      <c r="E25" s="2"/>
      <c r="F25" s="2"/>
      <c r="G25" s="13" t="s">
        <v>50</v>
      </c>
      <c r="H25" s="29">
        <v>2</v>
      </c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61">
        <v>1</v>
      </c>
      <c r="E26" s="2"/>
      <c r="F26" s="2"/>
      <c r="G26" s="13" t="s">
        <v>52</v>
      </c>
      <c r="H26" s="60">
        <v>12216</v>
      </c>
      <c r="I26" s="15"/>
      <c r="J26" s="2"/>
      <c r="K26" s="16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61">
        <v>650</v>
      </c>
      <c r="E27" s="2"/>
      <c r="F27" s="2"/>
      <c r="G27" s="13" t="s">
        <v>54</v>
      </c>
      <c r="H27" s="60">
        <v>2610000</v>
      </c>
      <c r="I27" s="15"/>
      <c r="J27" s="2"/>
      <c r="K27" s="16" t="s">
        <v>59</v>
      </c>
      <c r="L27" s="17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61">
        <v>3980</v>
      </c>
      <c r="E28" s="2"/>
      <c r="F28" s="2"/>
      <c r="G28" s="13" t="s">
        <v>56</v>
      </c>
      <c r="H28" s="29">
        <f>2+4</f>
        <v>6</v>
      </c>
      <c r="I28" s="15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61">
        <v>12</v>
      </c>
      <c r="E29" s="2"/>
      <c r="F29" s="2"/>
      <c r="G29" s="13" t="s">
        <v>58</v>
      </c>
      <c r="H29" s="29">
        <f>87+90</f>
        <v>177</v>
      </c>
      <c r="I29" s="15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77">
        <v>14</v>
      </c>
      <c r="I30" s="21"/>
      <c r="K30" s="103"/>
    </row>
    <row r="31" spans="2:17" x14ac:dyDescent="0.25">
      <c r="G31" s="22"/>
      <c r="H31" s="21"/>
      <c r="I31" s="21"/>
      <c r="K31" s="104"/>
    </row>
    <row r="32" spans="2:17" x14ac:dyDescent="0.25">
      <c r="K32" s="104"/>
    </row>
    <row r="33" spans="11:11" x14ac:dyDescent="0.25">
      <c r="K33" s="104"/>
    </row>
    <row r="34" spans="11:11" x14ac:dyDescent="0.25">
      <c r="K34" s="104"/>
    </row>
    <row r="35" spans="11:11" x14ac:dyDescent="0.25">
      <c r="K35" s="104"/>
    </row>
    <row r="36" spans="11:11" x14ac:dyDescent="0.25">
      <c r="K36" s="104"/>
    </row>
  </sheetData>
  <mergeCells count="31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K30:K3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B9C1D-2262-4FB5-9B55-D407BCB25AA9}">
  <dimension ref="B1:Q31"/>
  <sheetViews>
    <sheetView workbookViewId="0">
      <selection activeCell="G20" sqref="G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134</v>
      </c>
      <c r="C2" s="95" t="s">
        <v>75</v>
      </c>
      <c r="D2" s="95"/>
      <c r="E2" s="3"/>
      <c r="F2" s="2"/>
      <c r="G2" s="2"/>
      <c r="H2" s="2"/>
      <c r="I2" s="2"/>
      <c r="J2" s="2"/>
      <c r="K2" s="105"/>
      <c r="L2" s="105"/>
      <c r="M2" s="2"/>
      <c r="N2" s="2"/>
      <c r="O2" s="2"/>
      <c r="P2" s="2"/>
      <c r="Q2" s="2"/>
    </row>
    <row r="3" spans="2:17" ht="15.75" x14ac:dyDescent="0.25">
      <c r="B3" s="1" t="s">
        <v>2</v>
      </c>
      <c r="C3" s="95">
        <v>2022</v>
      </c>
      <c r="D3" s="95"/>
      <c r="E3" s="3"/>
      <c r="F3" s="2"/>
      <c r="G3" s="34"/>
      <c r="H3" s="2"/>
      <c r="I3" s="2"/>
      <c r="J3" s="2"/>
      <c r="K3" s="105"/>
      <c r="L3" s="105"/>
      <c r="M3" s="2"/>
      <c r="N3" s="2"/>
      <c r="O3" s="2"/>
      <c r="P3" s="2"/>
      <c r="Q3" s="2"/>
    </row>
    <row r="4" spans="2:17" ht="15.75" x14ac:dyDescent="0.25"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96" t="s">
        <v>3</v>
      </c>
      <c r="C5" s="96"/>
      <c r="D5" s="96"/>
      <c r="E5" s="5"/>
      <c r="F5" s="2"/>
      <c r="G5" s="87" t="s">
        <v>4</v>
      </c>
      <c r="H5" s="87"/>
      <c r="I5" s="6"/>
      <c r="J5" s="2"/>
      <c r="K5" s="88" t="s">
        <v>5</v>
      </c>
      <c r="L5" s="88"/>
      <c r="M5" s="2"/>
      <c r="N5" s="2"/>
      <c r="O5" s="2"/>
      <c r="P5" s="2"/>
      <c r="Q5" s="2"/>
    </row>
    <row r="6" spans="2:17" ht="15.75" x14ac:dyDescent="0.25">
      <c r="B6" s="89" t="s">
        <v>6</v>
      </c>
      <c r="C6" s="90"/>
      <c r="D6" s="8" t="s">
        <v>7</v>
      </c>
      <c r="E6" s="7"/>
      <c r="F6" s="2"/>
      <c r="G6" s="9" t="s">
        <v>6</v>
      </c>
      <c r="H6" s="8" t="s">
        <v>7</v>
      </c>
      <c r="I6" s="7"/>
      <c r="J6" s="2"/>
      <c r="K6" s="10" t="s">
        <v>6</v>
      </c>
      <c r="L6" s="11" t="s">
        <v>7</v>
      </c>
      <c r="M6" s="2"/>
      <c r="N6" s="2"/>
      <c r="O6" s="2"/>
      <c r="P6" s="2"/>
      <c r="Q6" s="2"/>
    </row>
    <row r="7" spans="2:17" ht="31.5" customHeight="1" x14ac:dyDescent="0.25">
      <c r="B7" s="91" t="s">
        <v>8</v>
      </c>
      <c r="C7" s="92"/>
      <c r="D7" s="63"/>
      <c r="E7" s="2"/>
      <c r="F7" s="2"/>
      <c r="G7" s="35" t="s">
        <v>9</v>
      </c>
      <c r="H7" s="29">
        <v>58</v>
      </c>
      <c r="I7" s="36"/>
      <c r="J7" s="2"/>
      <c r="K7" s="93" t="s">
        <v>10</v>
      </c>
      <c r="L7" s="94"/>
      <c r="M7" s="2"/>
      <c r="N7" s="2"/>
      <c r="O7" s="2"/>
      <c r="P7" s="2"/>
      <c r="Q7" s="2"/>
    </row>
    <row r="8" spans="2:17" ht="45" x14ac:dyDescent="0.25">
      <c r="B8" s="91" t="s">
        <v>11</v>
      </c>
      <c r="C8" s="92"/>
      <c r="D8" s="63"/>
      <c r="E8" s="2"/>
      <c r="F8" s="2"/>
      <c r="G8" s="35" t="s">
        <v>12</v>
      </c>
      <c r="H8" s="24">
        <v>1438</v>
      </c>
      <c r="I8" s="21"/>
      <c r="J8" s="2"/>
      <c r="K8" s="16" t="s">
        <v>13</v>
      </c>
      <c r="L8" s="17"/>
      <c r="M8" s="2"/>
      <c r="N8" s="2"/>
      <c r="O8" s="2"/>
      <c r="P8" s="2"/>
      <c r="Q8" s="2"/>
    </row>
    <row r="9" spans="2:17" ht="30" x14ac:dyDescent="0.25">
      <c r="B9" s="91" t="s">
        <v>14</v>
      </c>
      <c r="C9" s="92"/>
      <c r="D9" s="63">
        <v>5</v>
      </c>
      <c r="E9" s="2"/>
      <c r="F9" s="2"/>
      <c r="G9" s="35" t="s">
        <v>15</v>
      </c>
      <c r="H9" s="29">
        <v>2</v>
      </c>
      <c r="I9" s="38"/>
      <c r="J9" s="2"/>
      <c r="K9" s="16" t="s">
        <v>16</v>
      </c>
      <c r="L9" s="17"/>
      <c r="M9" s="2"/>
      <c r="N9" s="2"/>
      <c r="O9" s="2"/>
      <c r="P9" s="2"/>
      <c r="Q9" s="2"/>
    </row>
    <row r="10" spans="2:17" ht="30" x14ac:dyDescent="0.25">
      <c r="B10" s="91" t="s">
        <v>17</v>
      </c>
      <c r="C10" s="92"/>
      <c r="D10" s="63">
        <v>218</v>
      </c>
      <c r="E10" s="2"/>
      <c r="F10" s="2"/>
      <c r="G10" s="35" t="s">
        <v>17</v>
      </c>
      <c r="H10" s="29">
        <v>221</v>
      </c>
      <c r="I10" s="38"/>
      <c r="J10" s="2"/>
      <c r="K10" s="16" t="s">
        <v>18</v>
      </c>
      <c r="L10" s="48">
        <v>2</v>
      </c>
      <c r="M10" s="2"/>
      <c r="N10" s="2"/>
      <c r="O10" s="2"/>
      <c r="P10" s="2"/>
      <c r="Q10" s="2"/>
    </row>
    <row r="11" spans="2:17" ht="45" x14ac:dyDescent="0.25">
      <c r="B11" s="91" t="s">
        <v>19</v>
      </c>
      <c r="C11" s="92"/>
      <c r="D11" s="63"/>
      <c r="E11" s="2"/>
      <c r="F11" s="2"/>
      <c r="G11" s="35" t="s">
        <v>20</v>
      </c>
      <c r="H11" s="29">
        <v>25</v>
      </c>
      <c r="I11" s="40"/>
      <c r="J11" s="2"/>
      <c r="K11" s="16" t="s">
        <v>21</v>
      </c>
      <c r="L11" s="17"/>
      <c r="M11" s="2"/>
      <c r="N11" s="2"/>
      <c r="O11" s="2"/>
      <c r="P11" s="2"/>
      <c r="Q11" s="2"/>
    </row>
    <row r="12" spans="2:17" ht="31.5" x14ac:dyDescent="0.25">
      <c r="B12" s="91" t="s">
        <v>22</v>
      </c>
      <c r="C12" s="92"/>
      <c r="D12" s="63"/>
      <c r="E12" s="2"/>
      <c r="F12" s="2"/>
      <c r="G12" s="35" t="s">
        <v>23</v>
      </c>
      <c r="H12" s="24">
        <v>8000</v>
      </c>
      <c r="I12" s="41"/>
      <c r="J12" s="2"/>
      <c r="K12" s="16" t="s">
        <v>24</v>
      </c>
      <c r="L12" s="17"/>
      <c r="M12" s="2"/>
      <c r="N12" s="2"/>
      <c r="O12" s="2"/>
      <c r="P12" s="2"/>
      <c r="Q12" s="2"/>
    </row>
    <row r="13" spans="2:17" ht="31.5" customHeight="1" x14ac:dyDescent="0.25">
      <c r="B13" s="91" t="s">
        <v>25</v>
      </c>
      <c r="C13" s="92"/>
      <c r="D13" s="63">
        <v>1</v>
      </c>
      <c r="E13" s="2"/>
      <c r="F13" s="2"/>
      <c r="G13" s="13" t="s">
        <v>26</v>
      </c>
      <c r="H13" s="29">
        <v>3</v>
      </c>
      <c r="I13" s="15"/>
      <c r="J13" s="2"/>
      <c r="K13" s="16" t="s">
        <v>27</v>
      </c>
      <c r="L13" s="17"/>
      <c r="M13" s="2"/>
      <c r="N13" s="2"/>
      <c r="O13" s="2"/>
      <c r="P13" s="2"/>
      <c r="Q13" s="2"/>
    </row>
    <row r="14" spans="2:17" ht="47.25" customHeight="1" x14ac:dyDescent="0.25">
      <c r="B14" s="91" t="s">
        <v>28</v>
      </c>
      <c r="C14" s="92"/>
      <c r="D14" s="63">
        <v>3061</v>
      </c>
      <c r="E14" s="2"/>
      <c r="F14" s="2"/>
      <c r="G14" s="13" t="s">
        <v>29</v>
      </c>
      <c r="H14" s="29">
        <v>55</v>
      </c>
      <c r="I14" s="15"/>
      <c r="J14" s="2"/>
      <c r="K14" s="16" t="s">
        <v>30</v>
      </c>
      <c r="L14" s="17"/>
      <c r="M14" s="2"/>
      <c r="N14" s="2"/>
      <c r="O14" s="2"/>
      <c r="P14" s="2"/>
      <c r="Q14" s="2"/>
    </row>
    <row r="15" spans="2:17" ht="30" x14ac:dyDescent="0.25">
      <c r="B15" s="91" t="s">
        <v>31</v>
      </c>
      <c r="C15" s="92"/>
      <c r="D15" s="63"/>
      <c r="E15" s="2"/>
      <c r="F15" s="2"/>
      <c r="G15" s="13" t="s">
        <v>32</v>
      </c>
      <c r="H15" s="54"/>
      <c r="I15" s="15"/>
      <c r="J15" s="2"/>
      <c r="K15" s="16" t="s">
        <v>33</v>
      </c>
      <c r="L15" s="17"/>
      <c r="M15" s="2"/>
      <c r="N15" s="2"/>
      <c r="O15" s="2"/>
      <c r="P15" s="2"/>
      <c r="Q15" s="2"/>
    </row>
    <row r="16" spans="2:17" ht="30" x14ac:dyDescent="0.25">
      <c r="B16" s="91" t="s">
        <v>34</v>
      </c>
      <c r="C16" s="92"/>
      <c r="D16" s="63"/>
      <c r="E16" s="2"/>
      <c r="F16" s="2"/>
      <c r="G16" s="13" t="s">
        <v>35</v>
      </c>
      <c r="H16" s="54"/>
      <c r="I16" s="15"/>
      <c r="J16" s="2"/>
      <c r="K16" s="16" t="s">
        <v>36</v>
      </c>
      <c r="L16" s="17"/>
      <c r="M16" s="2"/>
      <c r="N16" s="2"/>
      <c r="O16" s="2"/>
      <c r="P16" s="2"/>
      <c r="Q16" s="2"/>
    </row>
    <row r="17" spans="2:17" ht="30" x14ac:dyDescent="0.25">
      <c r="B17" s="91" t="s">
        <v>37</v>
      </c>
      <c r="C17" s="92"/>
      <c r="D17" s="63"/>
      <c r="E17" s="2"/>
      <c r="F17" s="2"/>
      <c r="G17" s="13" t="s">
        <v>31</v>
      </c>
      <c r="H17" s="29">
        <v>8</v>
      </c>
      <c r="I17" s="15"/>
      <c r="J17" s="2"/>
      <c r="K17" s="42" t="s">
        <v>38</v>
      </c>
      <c r="L17" s="17"/>
      <c r="M17" s="2"/>
      <c r="N17" s="2"/>
      <c r="O17" s="2"/>
      <c r="P17" s="2"/>
      <c r="Q17" s="2"/>
    </row>
    <row r="18" spans="2:17" ht="15.75" x14ac:dyDescent="0.25">
      <c r="B18" s="91" t="s">
        <v>39</v>
      </c>
      <c r="C18" s="92"/>
      <c r="D18" s="63"/>
      <c r="E18" s="2"/>
      <c r="F18" s="2"/>
      <c r="G18" s="13" t="s">
        <v>34</v>
      </c>
      <c r="H18" s="29">
        <v>3</v>
      </c>
      <c r="I18" s="15"/>
      <c r="J18" s="2"/>
      <c r="K18" s="97" t="s">
        <v>40</v>
      </c>
      <c r="L18" s="98"/>
      <c r="M18" s="2"/>
      <c r="N18" s="2"/>
      <c r="O18" s="2"/>
      <c r="P18" s="2"/>
      <c r="Q18" s="2"/>
    </row>
    <row r="19" spans="2:17" ht="45" x14ac:dyDescent="0.25">
      <c r="B19" s="91" t="s">
        <v>41</v>
      </c>
      <c r="C19" s="92"/>
      <c r="D19" s="63"/>
      <c r="E19" s="2"/>
      <c r="F19" s="2"/>
      <c r="G19" s="13" t="s">
        <v>42</v>
      </c>
      <c r="H19" s="54"/>
      <c r="I19" s="15"/>
      <c r="J19" s="2"/>
      <c r="K19" s="16" t="s">
        <v>43</v>
      </c>
      <c r="L19" s="17"/>
      <c r="M19" s="2"/>
      <c r="N19" s="2"/>
      <c r="O19" s="2"/>
      <c r="P19" s="2"/>
      <c r="Q19" s="2"/>
    </row>
    <row r="20" spans="2:17" ht="30" x14ac:dyDescent="0.25">
      <c r="B20" s="91" t="s">
        <v>44</v>
      </c>
      <c r="C20" s="92"/>
      <c r="D20" s="63">
        <v>1</v>
      </c>
      <c r="E20" s="2"/>
      <c r="F20" s="2"/>
      <c r="G20" s="13" t="s">
        <v>39</v>
      </c>
      <c r="H20" s="29">
        <v>26</v>
      </c>
      <c r="I20" s="15"/>
      <c r="J20" s="2"/>
      <c r="K20" s="16" t="s">
        <v>45</v>
      </c>
      <c r="L20" s="17"/>
      <c r="M20" s="2"/>
      <c r="N20" s="2"/>
      <c r="O20" s="2"/>
      <c r="P20" s="2"/>
      <c r="Q20" s="2"/>
    </row>
    <row r="21" spans="2:17" ht="56.25" customHeight="1" x14ac:dyDescent="0.25">
      <c r="B21" s="91" t="s">
        <v>46</v>
      </c>
      <c r="C21" s="92"/>
      <c r="D21" s="63">
        <v>699</v>
      </c>
      <c r="E21" s="2"/>
      <c r="F21" s="2"/>
      <c r="G21" s="13" t="s">
        <v>41</v>
      </c>
      <c r="H21" s="54"/>
      <c r="I21" s="36"/>
      <c r="J21" s="2"/>
      <c r="K21" s="16" t="s">
        <v>47</v>
      </c>
      <c r="L21" s="17"/>
      <c r="M21" s="2"/>
      <c r="N21" s="2"/>
      <c r="O21" s="2"/>
      <c r="P21" s="2"/>
      <c r="Q21" s="2"/>
    </row>
    <row r="22" spans="2:17" ht="50.25" customHeight="1" x14ac:dyDescent="0.25">
      <c r="B22" s="91" t="s">
        <v>48</v>
      </c>
      <c r="C22" s="92"/>
      <c r="D22" s="63">
        <v>2520</v>
      </c>
      <c r="E22" s="2"/>
      <c r="F22" s="2"/>
      <c r="G22" s="13" t="s">
        <v>44</v>
      </c>
      <c r="H22" s="29">
        <v>5</v>
      </c>
      <c r="I22" s="15"/>
      <c r="J22" s="2"/>
      <c r="K22" s="18" t="s">
        <v>49</v>
      </c>
      <c r="L22" s="17"/>
      <c r="M22" s="2"/>
      <c r="N22" s="2"/>
      <c r="O22" s="2"/>
      <c r="P22" s="2"/>
      <c r="Q22" s="2"/>
    </row>
    <row r="23" spans="2:17" ht="30" x14ac:dyDescent="0.25">
      <c r="B23" s="91" t="s">
        <v>50</v>
      </c>
      <c r="C23" s="92"/>
      <c r="D23" s="63">
        <v>1</v>
      </c>
      <c r="E23" s="2"/>
      <c r="F23" s="2"/>
      <c r="G23" s="13" t="s">
        <v>46</v>
      </c>
      <c r="H23" s="54"/>
      <c r="I23" s="15"/>
      <c r="J23" s="2"/>
      <c r="K23" s="16" t="s">
        <v>51</v>
      </c>
      <c r="L23" s="17"/>
      <c r="M23" s="2"/>
      <c r="N23" s="2"/>
      <c r="O23" s="2"/>
      <c r="P23" s="2"/>
      <c r="Q23" s="2"/>
    </row>
    <row r="24" spans="2:17" ht="31.5" customHeight="1" x14ac:dyDescent="0.25">
      <c r="B24" s="91" t="s">
        <v>52</v>
      </c>
      <c r="C24" s="92"/>
      <c r="D24" s="63"/>
      <c r="E24" s="2"/>
      <c r="F24" s="2"/>
      <c r="G24" s="13" t="s">
        <v>48</v>
      </c>
      <c r="H24" s="54"/>
      <c r="I24" s="15"/>
      <c r="J24" s="2"/>
      <c r="K24" s="16" t="s">
        <v>53</v>
      </c>
      <c r="L24" s="17"/>
      <c r="M24" s="2"/>
      <c r="N24" s="2"/>
      <c r="O24" s="2"/>
      <c r="P24" s="2"/>
      <c r="Q24" s="2"/>
    </row>
    <row r="25" spans="2:17" ht="45" x14ac:dyDescent="0.25">
      <c r="B25" s="91" t="s">
        <v>54</v>
      </c>
      <c r="C25" s="92"/>
      <c r="D25" s="63">
        <v>7294</v>
      </c>
      <c r="E25" s="2"/>
      <c r="F25" s="2"/>
      <c r="G25" s="13" t="s">
        <v>50</v>
      </c>
      <c r="H25" s="54"/>
      <c r="I25" s="15"/>
      <c r="J25" s="2"/>
      <c r="K25" s="16" t="s">
        <v>55</v>
      </c>
      <c r="L25" s="17"/>
      <c r="M25" s="2"/>
      <c r="N25" s="2"/>
      <c r="O25" s="2"/>
      <c r="P25" s="2"/>
      <c r="Q25" s="2"/>
    </row>
    <row r="26" spans="2:17" ht="31.5" x14ac:dyDescent="0.25">
      <c r="B26" s="91" t="s">
        <v>56</v>
      </c>
      <c r="C26" s="92"/>
      <c r="D26" s="63"/>
      <c r="E26" s="2"/>
      <c r="F26" s="2"/>
      <c r="G26" s="13" t="s">
        <v>52</v>
      </c>
      <c r="H26" s="54"/>
      <c r="I26" s="15"/>
      <c r="J26" s="2"/>
      <c r="K26" s="43" t="s">
        <v>57</v>
      </c>
      <c r="L26" s="17"/>
      <c r="M26" s="2"/>
      <c r="N26" s="2"/>
      <c r="O26" s="2"/>
      <c r="P26" s="2"/>
      <c r="Q26" s="2"/>
    </row>
    <row r="27" spans="2:17" ht="31.5" x14ac:dyDescent="0.25">
      <c r="B27" s="91" t="s">
        <v>58</v>
      </c>
      <c r="C27" s="92"/>
      <c r="D27" s="63"/>
      <c r="E27" s="2"/>
      <c r="F27" s="2"/>
      <c r="G27" s="13" t="s">
        <v>54</v>
      </c>
      <c r="H27" s="54"/>
      <c r="I27" s="15"/>
      <c r="J27" s="2"/>
      <c r="K27" s="43" t="s">
        <v>59</v>
      </c>
      <c r="L27" s="39"/>
      <c r="M27" s="2"/>
      <c r="N27" s="2"/>
      <c r="O27" s="2"/>
      <c r="P27" s="2"/>
      <c r="Q27" s="2"/>
    </row>
    <row r="28" spans="2:17" ht="15.75" x14ac:dyDescent="0.25">
      <c r="B28" s="91" t="s">
        <v>60</v>
      </c>
      <c r="C28" s="92"/>
      <c r="D28" s="63">
        <v>66</v>
      </c>
      <c r="E28" s="2"/>
      <c r="F28" s="2"/>
      <c r="G28" s="13" t="s">
        <v>56</v>
      </c>
      <c r="H28" s="29">
        <v>2</v>
      </c>
      <c r="I28" s="38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91" t="s">
        <v>61</v>
      </c>
      <c r="C29" s="92"/>
      <c r="D29" s="63">
        <v>22</v>
      </c>
      <c r="E29" s="2"/>
      <c r="F29" s="2"/>
      <c r="G29" s="13" t="s">
        <v>58</v>
      </c>
      <c r="H29" s="29">
        <v>146</v>
      </c>
      <c r="I29" s="38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18" t="s">
        <v>62</v>
      </c>
      <c r="H30" s="50">
        <v>1</v>
      </c>
      <c r="I30" s="44"/>
    </row>
    <row r="31" spans="2:17" x14ac:dyDescent="0.25">
      <c r="G31" s="22"/>
      <c r="H31" s="21"/>
      <c r="I31" s="21"/>
    </row>
  </sheetData>
  <mergeCells count="32">
    <mergeCell ref="K7:L7"/>
    <mergeCell ref="B8:C8"/>
    <mergeCell ref="B9:C9"/>
    <mergeCell ref="K2:L3"/>
    <mergeCell ref="C3:D3"/>
    <mergeCell ref="B5:D5"/>
    <mergeCell ref="G5:H5"/>
    <mergeCell ref="K5:L5"/>
    <mergeCell ref="B16:C16"/>
    <mergeCell ref="B17:C17"/>
    <mergeCell ref="B18:C18"/>
    <mergeCell ref="B10:C10"/>
    <mergeCell ref="C2:D2"/>
    <mergeCell ref="B6:C6"/>
    <mergeCell ref="B7:C7"/>
    <mergeCell ref="B11:C11"/>
    <mergeCell ref="B12:C12"/>
    <mergeCell ref="B13:C13"/>
    <mergeCell ref="B14:C14"/>
    <mergeCell ref="B15:C15"/>
    <mergeCell ref="K18:L18"/>
    <mergeCell ref="B19:C19"/>
    <mergeCell ref="B20:C20"/>
    <mergeCell ref="B28:C28"/>
    <mergeCell ref="B29:C29"/>
    <mergeCell ref="B22:C22"/>
    <mergeCell ref="B23:C23"/>
    <mergeCell ref="B24:C24"/>
    <mergeCell ref="B25:C25"/>
    <mergeCell ref="B26:C26"/>
    <mergeCell ref="B27:C27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38</vt:i4>
      </vt:variant>
    </vt:vector>
  </HeadingPairs>
  <TitlesOfParts>
    <vt:vector size="38" baseType="lpstr">
      <vt:lpstr>RAZEM</vt:lpstr>
      <vt:lpstr>Dolnośląski JR</vt:lpstr>
      <vt:lpstr>Kujawsko-pomorska JR</vt:lpstr>
      <vt:lpstr>Lubelska JR</vt:lpstr>
      <vt:lpstr>Lubuska JR</vt:lpstr>
      <vt:lpstr>Łódzka JR</vt:lpstr>
      <vt:lpstr>Małopolska JR</vt:lpstr>
      <vt:lpstr>Mazowiecka JR</vt:lpstr>
      <vt:lpstr>Opolska JR</vt:lpstr>
      <vt:lpstr>Podkarpacka JR</vt:lpstr>
      <vt:lpstr>Podlaska JR</vt:lpstr>
      <vt:lpstr>Pomorska JR</vt:lpstr>
      <vt:lpstr>Śląska JR</vt:lpstr>
      <vt:lpstr>Świętokrzyska JR</vt:lpstr>
      <vt:lpstr>Warmińsko-mazurska JR</vt:lpstr>
      <vt:lpstr>Wielkopolska JR</vt:lpstr>
      <vt:lpstr>Zachodniopomorska JR</vt:lpstr>
      <vt:lpstr>KOWR</vt:lpstr>
      <vt:lpstr>ARiMR</vt:lpstr>
      <vt:lpstr>MRiRW</vt:lpstr>
      <vt:lpstr>CDR (KSOW)</vt:lpstr>
      <vt:lpstr>CDR (SIR)</vt:lpstr>
      <vt:lpstr>Dolnośląski ODR</vt:lpstr>
      <vt:lpstr>Kujawsko-pomorski ODR</vt:lpstr>
      <vt:lpstr>Lubelski ODR</vt:lpstr>
      <vt:lpstr>Lubuski ODR</vt:lpstr>
      <vt:lpstr>Łódzki ODR</vt:lpstr>
      <vt:lpstr>Małopolski ODR</vt:lpstr>
      <vt:lpstr>Mazowiecki ODR</vt:lpstr>
      <vt:lpstr>Opolski ODR</vt:lpstr>
      <vt:lpstr>Podkarpacki ODR</vt:lpstr>
      <vt:lpstr>Podlaski ODR</vt:lpstr>
      <vt:lpstr>Pomorski ODR</vt:lpstr>
      <vt:lpstr>Ślaski ODR</vt:lpstr>
      <vt:lpstr>Świętokrzyski ODR</vt:lpstr>
      <vt:lpstr>Warmińsko-mazurski ODR</vt:lpstr>
      <vt:lpstr>Wielkopolski ODR</vt:lpstr>
      <vt:lpstr>Zachodniopomorski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Radzikowska</dc:creator>
  <cp:lastModifiedBy>Anna Radzikowska</cp:lastModifiedBy>
  <dcterms:created xsi:type="dcterms:W3CDTF">2023-03-16T09:03:31Z</dcterms:created>
  <dcterms:modified xsi:type="dcterms:W3CDTF">2023-03-30T08:35:12Z</dcterms:modified>
</cp:coreProperties>
</file>